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104" i="371" l="1"/>
  <c r="U104" i="371"/>
  <c r="T104" i="371"/>
  <c r="S104" i="371"/>
  <c r="R104" i="371"/>
  <c r="Q104" i="371"/>
  <c r="V103" i="371"/>
  <c r="U103" i="371"/>
  <c r="T103" i="371"/>
  <c r="S103" i="371"/>
  <c r="R103" i="371"/>
  <c r="Q103" i="371"/>
  <c r="V102" i="371"/>
  <c r="U102" i="371"/>
  <c r="T102" i="371"/>
  <c r="S102" i="371"/>
  <c r="R102" i="371"/>
  <c r="Q102" i="371"/>
  <c r="V101" i="371"/>
  <c r="U101" i="371"/>
  <c r="T101" i="371"/>
  <c r="S101" i="371"/>
  <c r="R101" i="371"/>
  <c r="Q101" i="371"/>
  <c r="V100" i="371"/>
  <c r="U100" i="371"/>
  <c r="T100" i="371"/>
  <c r="S100" i="371"/>
  <c r="R100" i="371"/>
  <c r="Q100" i="371"/>
  <c r="T99" i="371"/>
  <c r="V99" i="371" s="1"/>
  <c r="S99" i="371"/>
  <c r="R99" i="371"/>
  <c r="Q99" i="371"/>
  <c r="V98" i="371"/>
  <c r="U98" i="371"/>
  <c r="T98" i="371"/>
  <c r="S98" i="371"/>
  <c r="R98" i="371"/>
  <c r="Q98" i="371"/>
  <c r="V97" i="371"/>
  <c r="U97" i="371"/>
  <c r="T97" i="371"/>
  <c r="S97" i="371"/>
  <c r="R97" i="371"/>
  <c r="Q97" i="371"/>
  <c r="V96" i="371"/>
  <c r="U96" i="371"/>
  <c r="T96" i="371"/>
  <c r="S96" i="371"/>
  <c r="R96" i="371"/>
  <c r="Q96" i="371"/>
  <c r="V95" i="371"/>
  <c r="U95" i="371"/>
  <c r="T95" i="371"/>
  <c r="S95" i="371"/>
  <c r="R95" i="371"/>
  <c r="Q95" i="371"/>
  <c r="V94" i="371"/>
  <c r="U94" i="371"/>
  <c r="T94" i="37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T91" i="371"/>
  <c r="V91" i="371" s="1"/>
  <c r="S91" i="371"/>
  <c r="R91" i="371"/>
  <c r="Q91" i="371"/>
  <c r="V90" i="371"/>
  <c r="U90" i="371"/>
  <c r="T90" i="371"/>
  <c r="S90" i="371"/>
  <c r="R90" i="371"/>
  <c r="Q90" i="371"/>
  <c r="T89" i="371"/>
  <c r="V89" i="371" s="1"/>
  <c r="S89" i="371"/>
  <c r="R89" i="371"/>
  <c r="Q89" i="371"/>
  <c r="V88" i="371"/>
  <c r="U88" i="371"/>
  <c r="T88" i="371"/>
  <c r="S88" i="371"/>
  <c r="R88" i="371"/>
  <c r="Q88" i="371"/>
  <c r="T87" i="371"/>
  <c r="V87" i="371" s="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V84" i="371"/>
  <c r="U84" i="371"/>
  <c r="T84" i="371"/>
  <c r="S84" i="371"/>
  <c r="R84" i="371"/>
  <c r="Q84" i="371"/>
  <c r="T83" i="371"/>
  <c r="V83" i="371" s="1"/>
  <c r="S83" i="371"/>
  <c r="R83" i="371"/>
  <c r="Q83" i="371"/>
  <c r="V82" i="371"/>
  <c r="U82" i="371"/>
  <c r="T82" i="371"/>
  <c r="S82" i="371"/>
  <c r="R82" i="371"/>
  <c r="Q82" i="371"/>
  <c r="T81" i="371"/>
  <c r="V81" i="371" s="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T77" i="371"/>
  <c r="V77" i="371" s="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T73" i="371"/>
  <c r="V73" i="371" s="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T69" i="371"/>
  <c r="V69" i="371" s="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T37" i="371"/>
  <c r="V37" i="371" s="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T29" i="371"/>
  <c r="V29" i="371" s="1"/>
  <c r="S29" i="371"/>
  <c r="R29" i="371"/>
  <c r="Q29" i="371"/>
  <c r="V28" i="371"/>
  <c r="U28" i="371"/>
  <c r="T28" i="37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T14" i="371"/>
  <c r="V14" i="371" s="1"/>
  <c r="S14" i="371"/>
  <c r="R14" i="371"/>
  <c r="Q14" i="371"/>
  <c r="V13" i="371"/>
  <c r="T13" i="371"/>
  <c r="U13" i="371" s="1"/>
  <c r="S13" i="371"/>
  <c r="R13" i="371"/>
  <c r="Q13" i="371"/>
  <c r="T12" i="371"/>
  <c r="U12" i="371" s="1"/>
  <c r="S12" i="371"/>
  <c r="R12" i="371"/>
  <c r="Q12" i="371"/>
  <c r="V11" i="371"/>
  <c r="T11" i="371"/>
  <c r="U11" i="371" s="1"/>
  <c r="S11" i="371"/>
  <c r="R11" i="371"/>
  <c r="Q11" i="371"/>
  <c r="T10" i="371"/>
  <c r="V10" i="371" s="1"/>
  <c r="S10" i="371"/>
  <c r="R10" i="371"/>
  <c r="Q10" i="371"/>
  <c r="V9" i="371"/>
  <c r="T9" i="371"/>
  <c r="U9" i="371" s="1"/>
  <c r="S9" i="371"/>
  <c r="R9" i="371"/>
  <c r="Q9" i="371"/>
  <c r="V8" i="371"/>
  <c r="U8" i="371"/>
  <c r="T8" i="371"/>
  <c r="S8" i="371"/>
  <c r="R8" i="371"/>
  <c r="Q8" i="371"/>
  <c r="V7" i="371"/>
  <c r="T7" i="371"/>
  <c r="U7" i="371" s="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V12" i="371"/>
  <c r="U15" i="371"/>
  <c r="U17" i="371"/>
  <c r="U27" i="371"/>
  <c r="U29" i="371"/>
  <c r="U33" i="371"/>
  <c r="U37" i="371"/>
  <c r="U45" i="371"/>
  <c r="U49" i="371"/>
  <c r="U51" i="371"/>
  <c r="U61" i="371"/>
  <c r="U63" i="371"/>
  <c r="U69" i="371"/>
  <c r="U71" i="371"/>
  <c r="U73" i="371"/>
  <c r="U77" i="371"/>
  <c r="U81" i="371"/>
  <c r="U83" i="371"/>
  <c r="U87" i="371"/>
  <c r="U89" i="371"/>
  <c r="U91" i="371"/>
  <c r="U99" i="371"/>
  <c r="U14" i="371"/>
  <c r="U10" i="371"/>
  <c r="A9" i="414"/>
  <c r="A8" i="414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F3" i="387"/>
  <c r="N3" i="220"/>
  <c r="L3" i="220" s="1"/>
  <c r="C19" i="414"/>
  <c r="D19" i="414"/>
  <c r="H3" i="387" l="1"/>
  <c r="N3" i="372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6" i="414"/>
  <c r="C4" i="414"/>
  <c r="H13" i="339" l="1"/>
  <c r="F15" i="339"/>
  <c r="D24" i="414"/>
  <c r="E24" i="414" s="1"/>
  <c r="E14" i="414"/>
  <c r="E4" i="414"/>
  <c r="C6" i="340"/>
  <c r="D6" i="340" s="1"/>
  <c r="B4" i="340"/>
  <c r="G13" i="339"/>
  <c r="B12" i="340" l="1"/>
  <c r="B13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<sst xmlns="http://schemas.openxmlformats.org/spreadsheetml/2006/main" count="17619" uniqueCount="5580">
  <si>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</si>
  <si>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</si>
  <si>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</si>
  <si>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</si>
  <si>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</si>
  <si>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</si>
  <si>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</si>
  <si>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</si>
  <si>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</si>
  <si>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</si>
  <si>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</si>
  <si>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</si>
  <si>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</si>
  <si>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</si>
  <si>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</si>
  <si>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</si>
  <si>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</si>
  <si>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</si>
  <si>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</si>
  <si>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</si>
  <si>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</si>
  <si>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</si>
  <si>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</si>
  <si>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</si>
  <si>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</si>
  <si>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</si>
  <si>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</si>
  <si>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</si>
  <si>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</si>
  <si>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</si>
  <si>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</si>
  <si>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</si>
  <si>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</si>
  <si>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</si>
  <si>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</si>
  <si>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</si>
  <si>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</si>
  <si>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</si>
  <si>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</si>
  <si>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</si>
  <si>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</si>
  <si>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</si>
  <si>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</si>
  <si>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</si>
  <si>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</si>
  <si>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</si>
  <si>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</si>
  <si>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</si>
  <si>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</si>
  <si>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</si>
  <si>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</si>
  <si>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</si>
  <si>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</si>
  <si>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</si>
  <si>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</si>
  <si>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</si>
  <si>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</si>
  <si>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</si>
  <si>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</si>
  <si>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</si>
  <si>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</si>
  <si>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</si>
  <si>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</si>
  <si>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</si>
  <si>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</si>
  <si>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</si>
  <si>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</si>
  <si>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</si>
  <si>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</si>
  <si>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</si>
  <si>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</si>
  <si>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</si>
  <si>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</si>
  <si>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</si>
  <si>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</si>
  <si>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</si>
  <si>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</si>
  <si>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</si>
  <si>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</si>
  <si>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</si>
  <si>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</si>
  <si>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</si>
  <si>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</si>
  <si>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</si>
  <si>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</si>
  <si>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</si>
  <si>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</si>
  <si>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</si>
  <si>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</si>
  <si>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</si>
  <si>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</si>
  <si>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</si>
  <si>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</si>
  <si>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</si>
  <si>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</si>
  <si>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</si>
  <si>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</si>
  <si>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</si>
  <si>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</si>
  <si>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</si>
  <si>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</si>
  <si>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</si>
  <si>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</si>
  <si>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</si>
  <si>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</si>
  <si>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</si>
  <si>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</si>
  <si>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</si>
  <si>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</si>
  <si>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</si>
  <si>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</si>
  <si>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</si>
  <si>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</si>
  <si>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</si>
  <si>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</si>
  <si>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</si>
  <si>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</si>
  <si>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</si>
  <si>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</si>
  <si>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</si>
  <si>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</si>
  <si>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</si>
  <si>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</si>
  <si>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</si>
  <si>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</si>
  <si>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</si>
  <si>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</si>
  <si>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</si>
  <si>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</si>
  <si>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</si>
  <si>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</si>
  <si>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</si>
  <si>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</si>
  <si>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</si>
  <si>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</si>
  <si>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</si>
  <si>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</si>
  <si>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</si>
  <si>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</si>
  <si>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</si>
  <si>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</si>
  <si>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</si>
  <si>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</si>
  <si>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</si>
  <si>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</si>
  <si>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</si>
  <si>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</si>
  <si>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</si>
  <si>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</si>
  <si>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</si>
  <si>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</si>
  <si>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</si>
  <si>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</si>
  <si>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</si>
  <si>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</si>
  <si>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</si>
  <si>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</si>
  <si>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</si>
  <si>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</si>
  <si>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</si>
  <si>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</si>
  <si>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</si>
  <si>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</si>
  <si>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</si>
  <si>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</si>
  <si>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</si>
  <si>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</si>
  <si>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</si>
  <si>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</si>
  <si>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</si>
  <si>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</si>
  <si>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</si>
  <si>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</si>
  <si>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</si>
  <si>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</si>
  <si>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</si>
  <si>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</si>
  <si>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</si>
  <si>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</si>
  <si>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</si>
  <si>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</si>
  <si>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</si>
  <si>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</si>
  <si>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</si>
  <si>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</si>
  <si>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</si>
  <si>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</si>
  <si>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</si>
  <si>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</si>
  <si>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</si>
  <si>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</si>
  <si>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</si>
  <si>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</si>
  <si>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</si>
  <si>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</si>
  <si>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</si>
  <si>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</si>
  <si>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</si>
  <si>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</si>
  <si>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</si>
  <si>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</si>
  <si>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</si>
  <si>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</si>
  <si>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</si>
  <si>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</si>
  <si>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</si>
  <si>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</si>
  <si>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</si>
  <si>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</si>
  <si>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</si>
  <si>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</si>
  <si>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</si>
  <si>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</si>
  <si>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</si>
  <si>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</si>
  <si>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</si>
  <si>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</si>
  <si>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</si>
  <si>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</si>
  <si>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</si>
  <si>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</si>
  <si>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</si>
  <si>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</si>
  <si>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</si>
  <si>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</si>
  <si>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</si>
  <si>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</si>
  <si>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</si>
  <si>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</si>
  <si>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</si>
  <si>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</si>
  <si>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</si>
  <si>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</si>
  <si>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</si>
  <si>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</si>
  <si>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</si>
  <si>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</si>
  <si>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</si>
  <si>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</si>
  <si>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</si>
  <si>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</si>
  <si>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</si>
  <si>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</si>
  <si>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</si>
  <si>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</si>
  <si>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</si>
  <si>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</si>
  <si>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</si>
  <si>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</si>
  <si>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</si>
  <si>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</si>
  <si>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</si>
  <si>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</si>
  <si>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</si>
  <si>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</si>
  <si>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</si>
  <si>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</si>
  <si>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</si>
  <si>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</si>
  <si>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</si>
  <si>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</si>
  <si>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</si>
  <si>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</si>
  <si>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</si>
  <si>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</si>
  <si>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</si>
  <si>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</si>
  <si>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</si>
  <si>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</si>
  <si>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</si>
  <si>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</si>
  <si>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</si>
  <si>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</si>
  <si>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</si>
  <si>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</si>
  <si>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</si>
  <si>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</si>
  <si>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</si>
  <si>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</si>
  <si>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</si>
  <si>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</si>
  <si>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</si>
  <si>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</si>
  <si>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</si>
  <si>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</si>
  <si>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</si>
  <si>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</si>
  <si>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</si>
  <si>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</si>
  <si>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</si>
  <si>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</si>
  <si>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</si>
  <si>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</si>
  <si>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</si>
  <si>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</si>
  <si>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</si>
  <si>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</si>
  <si>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</si>
  <si>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</si>
  <si>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</si>
  <si>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</si>
  <si>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Případy hospitalizací se při výpočtu casemixu v letech 2013, 2014, 2015 rozumí případy hospitalizací přepočtené pomocí pravidel pro Klasifikaci a sestavování případů</t>
  </si>
  <si>
    <t>hospitalizací platných pro rok 2015 (grouper 010.006)</t>
  </si>
  <si>
    <t>Casemix v letech 2013, 2014, 2015 je počet případů hospitalizací ukončených ve sledovaném období, poskytovatelem vykázaných a zdravotní pojišťovnou uznaných,</t>
  </si>
  <si>
    <t>které jsou podle Klasifikace zařazeny do skupin vztažených k diagnóze, vynásobený indexy 2015 (viz příloha č. 10)</t>
  </si>
  <si>
    <t>Dle vyhlášky FNOL musí dosáhnout casemixu 96 % a počtu případů hospitalizací 92 % u každé pojišťovny (se zohledněním přesunu pojištěnců)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</si>
  <si>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</si>
  <si>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</si>
  <si>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</si>
  <si>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</si>
  <si>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</si>
  <si>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</si>
  <si>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</si>
  <si>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</si>
  <si>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</si>
  <si>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</si>
  <si>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</si>
  <si>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</si>
  <si>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</si>
  <si>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</si>
  <si>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</si>
  <si>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</si>
  <si>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</si>
  <si>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</si>
  <si>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</si>
  <si>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</si>
  <si>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</si>
  <si>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</si>
  <si>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</si>
  <si>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</si>
  <si>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</si>
  <si>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</si>
  <si>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</si>
  <si>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</si>
  <si>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</si>
  <si>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</si>
  <si>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</si>
  <si>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</si>
  <si>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--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</si>
  <si>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</si>
  <si>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</si>
  <si>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</si>
  <si>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</si>
  <si>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</si>
  <si>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</si>
  <si>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</si>
  <si>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</si>
  <si>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</si>
  <si>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</si>
  <si>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</si>
  <si>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</si>
  <si>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</si>
  <si>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</si>
  <si>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</si>
  <si>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</si>
  <si>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</si>
  <si>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</si>
  <si>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</si>
  <si>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</si>
  <si>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</si>
  <si>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</si>
  <si>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</si>
  <si>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</si>
  <si>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</si>
  <si>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</si>
  <si>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</si>
  <si>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</si>
  <si>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</si>
  <si>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</si>
  <si>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</si>
  <si>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</si>
  <si>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</si>
  <si>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</si>
  <si>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</si>
  <si>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</si>
  <si>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</si>
  <si>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</si>
  <si>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</si>
  <si>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</si>
  <si>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</si>
  <si>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</si>
  <si>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</si>
  <si>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</si>
  <si>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</si>
  <si>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</si>
  <si>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</si>
  <si>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</si>
  <si>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</si>
  <si>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</si>
  <si>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</si>
  <si>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</si>
  <si>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</si>
  <si>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</si>
  <si>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</si>
  <si>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</si>
  <si>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</si>
  <si>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</si>
  <si>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</si>
  <si>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</si>
  <si>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</si>
  <si>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</si>
  <si>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</si>
  <si>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</si>
  <si>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</si>
  <si>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</si>
  <si>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</si>
  <si>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</si>
  <si>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</si>
  <si>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</si>
  <si>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</si>
  <si>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</si>
  <si>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</si>
  <si>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</si>
  <si>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</si>
  <si>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</si>
  <si>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</si>
  <si>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</si>
  <si>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</si>
  <si>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</si>
  <si>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</si>
  <si>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</si>
  <si>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</si>
  <si>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</si>
  <si>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</si>
  <si>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</si>
  <si>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</si>
  <si>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</si>
  <si>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</si>
  <si>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</si>
  <si>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</si>
  <si>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</si>
  <si>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</si>
  <si>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</si>
  <si>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</si>
  <si>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</si>
  <si>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</si>
  <si>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</si>
  <si>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</si>
  <si>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</si>
  <si>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</si>
  <si>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</si>
  <si>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</si>
  <si>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</si>
  <si>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</si>
  <si>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</si>
  <si>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</si>
  <si>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</si>
  <si>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</si>
  <si>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</si>
  <si>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</si>
  <si>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</si>
  <si>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</si>
  <si>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</si>
  <si>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</si>
  <si>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</si>
  <si>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</si>
  <si>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</si>
  <si>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</si>
  <si>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</si>
  <si>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</si>
  <si>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</si>
  <si>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</si>
  <si>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</si>
  <si>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</si>
  <si>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</si>
  <si>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</si>
  <si>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</si>
  <si>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</si>
  <si>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</si>
  <si>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</si>
  <si>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</si>
  <si>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</si>
  <si>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</si>
  <si>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</si>
  <si>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</si>
  <si>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</si>
  <si>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</si>
  <si>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</si>
  <si>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</si>
  <si>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</si>
  <si>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</si>
  <si>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</si>
  <si>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</si>
  <si>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</si>
  <si>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</si>
  <si>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</si>
  <si>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</si>
  <si>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</si>
  <si>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</si>
  <si>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</si>
  <si>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</si>
  <si>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</si>
  <si>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</si>
  <si>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</si>
  <si>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</si>
  <si>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</si>
  <si>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</si>
  <si>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</si>
  <si>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</si>
  <si>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</si>
  <si>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</si>
  <si>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</si>
  <si>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</si>
  <si>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</si>
  <si>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</si>
  <si>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</si>
  <si>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</si>
  <si>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</si>
  <si>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</si>
  <si>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</si>
  <si>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</si>
  <si>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</si>
  <si>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</si>
  <si>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</si>
  <si>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</si>
  <si>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</si>
  <si>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</si>
  <si>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</si>
  <si>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</si>
  <si>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</si>
  <si>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</si>
  <si>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</si>
  <si>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</si>
  <si>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</si>
  <si>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117187</t>
  </si>
  <si>
    <t>17187</t>
  </si>
  <si>
    <t>NIMESIL</t>
  </si>
  <si>
    <t>PORGRASUS30X100MG-S</t>
  </si>
  <si>
    <t>185526</t>
  </si>
  <si>
    <t>85526</t>
  </si>
  <si>
    <t>SUFENTA FORTE I.V.</t>
  </si>
  <si>
    <t>INJ 5X1ML/0.05MG</t>
  </si>
  <si>
    <t>171950</t>
  </si>
  <si>
    <t>71950</t>
  </si>
  <si>
    <t>ISOPTIN SR 240</t>
  </si>
  <si>
    <t>TBL OBD 30X240MG</t>
  </si>
  <si>
    <t>110820</t>
  </si>
  <si>
    <t>10820</t>
  </si>
  <si>
    <t>ZOFRAN</t>
  </si>
  <si>
    <t>INJ SOL 5X4ML/8MG</t>
  </si>
  <si>
    <t>847693</t>
  </si>
  <si>
    <t>141036</t>
  </si>
  <si>
    <t>TROMBEX 75 MG POTAHOVANÉ TABLETY</t>
  </si>
  <si>
    <t>POR TBL FLM 90X75MG</t>
  </si>
  <si>
    <t>198757</t>
  </si>
  <si>
    <t>MIDAZOLAM B. BRAUN 1 MG/ML</t>
  </si>
  <si>
    <t>INJ+RCT SOL 10X50ML</t>
  </si>
  <si>
    <t>848325</t>
  </si>
  <si>
    <t>155683</t>
  </si>
  <si>
    <t>ZYRTEC</t>
  </si>
  <si>
    <t>POR TBL FLM 20X10MG</t>
  </si>
  <si>
    <t>169251</t>
  </si>
  <si>
    <t>POR TBL FLM 30X75MG</t>
  </si>
  <si>
    <t>186200</t>
  </si>
  <si>
    <t>ISOPTIN 40 MG</t>
  </si>
  <si>
    <t>POR TBL FLM 50X40MG</t>
  </si>
  <si>
    <t>136083</t>
  </si>
  <si>
    <t>AMPICILLIN AND SULBACTAM IBI 1 G + 500 MG PRÁŠEK P</t>
  </si>
  <si>
    <t>INJ PLV SOL 10X1G+500MG/LAH</t>
  </si>
  <si>
    <t>848770</t>
  </si>
  <si>
    <t>155685</t>
  </si>
  <si>
    <t>POR TBL FLM 50X10MG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</si>
  <si>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</si>
  <si>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</si>
  <si>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</si>
  <si>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</si>
  <si>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</si>
  <si>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</si>
  <si>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</si>
  <si>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</si>
  <si>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</si>
  <si>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</si>
  <si>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</si>
  <si>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</si>
  <si>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</si>
  <si>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</si>
  <si>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</si>
  <si>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</si>
  <si>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</si>
  <si>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</si>
  <si>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</si>
  <si>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</si>
  <si>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</si>
  <si>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</si>
  <si>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</si>
  <si>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</si>
  <si>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</si>
  <si>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</si>
  <si>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</si>
  <si>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</si>
  <si>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</si>
  <si>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</si>
  <si>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</si>
  <si>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</si>
  <si>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</si>
  <si>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100516</t>
  </si>
  <si>
    <t>516</t>
  </si>
  <si>
    <t>NATRIUM CHLORATUM BIOTIKA ISOT.</t>
  </si>
  <si>
    <t>INJ 10X10ML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</si>
  <si>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</si>
  <si>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</si>
  <si>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</si>
  <si>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</si>
  <si>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</si>
  <si>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</si>
  <si>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</si>
  <si>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</si>
  <si>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</si>
  <si>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</si>
  <si>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</si>
  <si>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</si>
  <si>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</si>
  <si>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</si>
  <si>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</si>
  <si>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</si>
  <si>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</si>
  <si>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</si>
  <si>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</si>
  <si>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</si>
  <si>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</si>
  <si>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</si>
  <si>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</si>
  <si>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</si>
  <si>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</si>
  <si>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</si>
  <si>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</si>
  <si>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</si>
  <si>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</si>
  <si>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</si>
  <si>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</si>
  <si>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</si>
  <si>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</si>
  <si>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</si>
  <si>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</si>
  <si>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</si>
  <si>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</si>
  <si>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</si>
  <si>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</si>
  <si>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</si>
  <si>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</si>
  <si>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</si>
  <si>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</si>
  <si>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</si>
  <si>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</si>
  <si>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</si>
  <si>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</si>
  <si>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</si>
  <si>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</si>
  <si>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</si>
  <si>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</si>
  <si>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</si>
  <si>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</si>
  <si>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</si>
  <si>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</si>
  <si>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</si>
  <si>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</si>
  <si>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</si>
  <si>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</si>
  <si>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</si>
  <si>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</si>
  <si>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</si>
  <si>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</si>
  <si>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</si>
  <si>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</si>
  <si>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</si>
  <si>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</si>
  <si>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</si>
  <si>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</si>
  <si>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</si>
  <si>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</si>
  <si>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</si>
  <si>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</si>
  <si>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</si>
  <si>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</si>
  <si>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</si>
  <si>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</si>
  <si>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</si>
  <si>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</si>
  <si>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</si>
  <si>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</si>
  <si>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</si>
  <si>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</si>
  <si>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</si>
  <si>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</si>
  <si>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</si>
  <si>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</si>
  <si>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</si>
  <si>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</si>
  <si>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</si>
  <si>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</si>
  <si>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</si>
  <si>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</si>
  <si>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114075</t>
  </si>
  <si>
    <t>14075</t>
  </si>
  <si>
    <t>DETRALEX</t>
  </si>
  <si>
    <t>POR TBL FLM 60</t>
  </si>
  <si>
    <t>114773</t>
  </si>
  <si>
    <t>1055525</t>
  </si>
  <si>
    <t>ISUPREL inj.</t>
  </si>
  <si>
    <t>5x1 ml</t>
  </si>
  <si>
    <t>114957</t>
  </si>
  <si>
    <t>14957</t>
  </si>
  <si>
    <t>RIVOTRIL 0.5 MG</t>
  </si>
  <si>
    <t>TBL 50X0.5MG</t>
  </si>
  <si>
    <t>116439</t>
  </si>
  <si>
    <t>16439</t>
  </si>
  <si>
    <t>LOMIR SRO</t>
  </si>
  <si>
    <t>POR CPS PRO 30X5MG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</si>
  <si>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</si>
  <si>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</si>
  <si>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</si>
  <si>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</si>
  <si>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</si>
  <si>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</si>
  <si>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</si>
  <si>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</si>
  <si>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</si>
  <si>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</si>
  <si>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</si>
  <si>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</si>
  <si>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</si>
  <si>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</si>
  <si>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</si>
  <si>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125366</t>
  </si>
  <si>
    <t>25366</t>
  </si>
  <si>
    <t>POR CPS ETD 90X20MG</t>
  </si>
  <si>
    <t>130434</t>
  </si>
  <si>
    <t>30434</t>
  </si>
  <si>
    <t>VEROSPIRON</t>
  </si>
  <si>
    <t>TBL 100X25MG</t>
  </si>
  <si>
    <t>132225</t>
  </si>
  <si>
    <t>32225</t>
  </si>
  <si>
    <t>BETALOC ZOK 25 MG</t>
  </si>
  <si>
    <t>TBL RET 28X25MG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</si>
  <si>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</si>
  <si>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</si>
  <si>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</si>
  <si>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</si>
  <si>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</si>
  <si>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</si>
  <si>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</si>
  <si>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</si>
  <si>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145244</t>
  </si>
  <si>
    <t>45244</t>
  </si>
  <si>
    <t>ISICOM 250MG</t>
  </si>
  <si>
    <t>TBL 100X275MG</t>
  </si>
  <si>
    <t>145273</t>
  </si>
  <si>
    <t>45273</t>
  </si>
  <si>
    <t>ENAP 5MG</t>
  </si>
  <si>
    <t>TBL 30X5MG</t>
  </si>
  <si>
    <t>146117</t>
  </si>
  <si>
    <t>IBALGIN KRÉM 50G</t>
  </si>
  <si>
    <t>DRM CRM 1X50GM</t>
  </si>
  <si>
    <t>147845</t>
  </si>
  <si>
    <t>47845</t>
  </si>
  <si>
    <t>IBUSTRIN</t>
  </si>
  <si>
    <t>POR TBLNOB30X200MG</t>
  </si>
  <si>
    <t>149013</t>
  </si>
  <si>
    <t>49013</t>
  </si>
  <si>
    <t>SOTAHEXAL 80</t>
  </si>
  <si>
    <t>POR TBL NOB 50X80MG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</si>
  <si>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</si>
  <si>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</si>
  <si>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</si>
  <si>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</si>
  <si>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</si>
  <si>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</si>
  <si>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</si>
  <si>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</si>
  <si>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</si>
  <si>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</si>
  <si>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</si>
  <si>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</si>
  <si>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</si>
  <si>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</si>
  <si>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</si>
  <si>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</si>
  <si>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</si>
  <si>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</si>
  <si>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</si>
  <si>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</si>
  <si>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</si>
  <si>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</si>
  <si>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</si>
  <si>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</si>
  <si>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</si>
  <si>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</si>
  <si>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</si>
  <si>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</si>
  <si>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</si>
  <si>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</si>
  <si>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</si>
  <si>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</si>
  <si>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</si>
  <si>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</si>
  <si>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</si>
  <si>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</si>
  <si>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</si>
  <si>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POR TBL PRO 7 II</t>
  </si>
  <si>
    <t>166555</t>
  </si>
  <si>
    <t>66555</t>
  </si>
  <si>
    <t>MAGNOSOLV</t>
  </si>
  <si>
    <t>GRA 30X6.1GM(SACKY)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</si>
  <si>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</si>
  <si>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</si>
  <si>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</si>
  <si>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</si>
  <si>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</si>
  <si>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</si>
  <si>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</si>
  <si>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</si>
  <si>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</si>
  <si>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</si>
  <si>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</si>
  <si>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</si>
  <si>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</si>
  <si>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</si>
  <si>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</si>
  <si>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</si>
  <si>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184292</t>
  </si>
  <si>
    <t>CONCOR COMBI 10 MG/5 MG</t>
  </si>
  <si>
    <t>POR TBL NOB 30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</si>
  <si>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</si>
  <si>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</si>
  <si>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</si>
  <si>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</si>
  <si>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</si>
  <si>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</si>
  <si>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</si>
  <si>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</si>
  <si>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</si>
  <si>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</si>
  <si>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</si>
  <si>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</si>
  <si>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</si>
  <si>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</si>
  <si>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</si>
  <si>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</si>
  <si>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</si>
  <si>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</si>
  <si>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</si>
  <si>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</si>
  <si>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</si>
  <si>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</si>
  <si>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</si>
  <si>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</si>
  <si>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</si>
  <si>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</si>
  <si>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</si>
  <si>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</si>
  <si>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</si>
  <si>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</si>
  <si>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</si>
  <si>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</si>
  <si>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</si>
  <si>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</si>
  <si>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</si>
  <si>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</si>
  <si>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</si>
  <si>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</si>
  <si>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</si>
  <si>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</si>
  <si>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</si>
  <si>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</si>
  <si>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</si>
  <si>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</si>
  <si>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</si>
  <si>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</si>
  <si>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</si>
  <si>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</si>
  <si>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</si>
  <si>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</si>
  <si>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</si>
  <si>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</si>
  <si>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</si>
  <si>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</si>
  <si>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</si>
  <si>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</si>
  <si>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</si>
  <si>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</si>
  <si>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</si>
  <si>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</si>
  <si>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</si>
  <si>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</si>
  <si>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</si>
  <si>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</si>
  <si>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</si>
  <si>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</si>
  <si>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</si>
  <si>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</si>
  <si>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</si>
  <si>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</si>
  <si>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</si>
  <si>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</si>
  <si>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</si>
  <si>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</si>
  <si>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</si>
  <si>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</si>
  <si>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</si>
  <si>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</si>
  <si>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</si>
  <si>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</si>
  <si>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</si>
  <si>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</si>
  <si>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</si>
  <si>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</si>
  <si>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</si>
  <si>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</si>
  <si>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</si>
  <si>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</si>
  <si>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</si>
  <si>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</si>
  <si>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</si>
  <si>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</si>
  <si>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</si>
  <si>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</si>
  <si>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</si>
  <si>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</si>
  <si>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</si>
  <si>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</si>
  <si>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</si>
  <si>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</si>
  <si>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</si>
  <si>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</si>
  <si>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</si>
  <si>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</si>
  <si>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</si>
  <si>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</si>
  <si>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</si>
  <si>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848632</t>
  </si>
  <si>
    <t>125315</t>
  </si>
  <si>
    <t>TIAPRIDAL</t>
  </si>
  <si>
    <t>INJ SOL 12X2ML/100MG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</si>
  <si>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</si>
  <si>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</si>
  <si>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</si>
  <si>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</si>
  <si>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</si>
  <si>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</si>
  <si>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</si>
  <si>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</si>
  <si>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849712</t>
  </si>
  <si>
    <t>125053</t>
  </si>
  <si>
    <t>APO-AMLO 10</t>
  </si>
  <si>
    <t>POR TBL NOB 100X10MG</t>
  </si>
  <si>
    <t>850552</t>
  </si>
  <si>
    <t>167852</t>
  </si>
  <si>
    <t>TWYNSTA 80 MG/5 MG</t>
  </si>
  <si>
    <t>POR TBL NOB 28</t>
  </si>
  <si>
    <t>905097</t>
  </si>
  <si>
    <t>158767</t>
  </si>
  <si>
    <t>DZ OCTENISEPT 250 ml</t>
  </si>
  <si>
    <t>sprej</t>
  </si>
  <si>
    <t>930065</t>
  </si>
  <si>
    <t>DZ PRONTOSAN ROZTOK 350ml</t>
  </si>
  <si>
    <t>987464</t>
  </si>
  <si>
    <t>Menalind Professional čistící pěna 400ml</t>
  </si>
  <si>
    <t>987465</t>
  </si>
  <si>
    <t>Menalind vlhké ošetř.ubrousky 50ks náhradní náplň</t>
  </si>
  <si>
    <t>988466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</si>
  <si>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</si>
  <si>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</si>
  <si>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</si>
  <si>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</si>
  <si>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</si>
  <si>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</si>
  <si>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</si>
  <si>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</si>
  <si>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</si>
  <si>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</si>
  <si>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</si>
  <si>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</si>
  <si>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</si>
  <si>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</si>
  <si>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</si>
  <si>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</si>
  <si>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</si>
  <si>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</si>
  <si>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</si>
  <si>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</si>
  <si>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</si>
  <si>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</si>
  <si>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</si>
  <si>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</si>
  <si>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</si>
  <si>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</si>
  <si>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</si>
  <si>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</si>
  <si>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104380</t>
  </si>
  <si>
    <t>4380</t>
  </si>
  <si>
    <t>TENSAMIN</t>
  </si>
  <si>
    <t>INJ 10X5ML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</si>
  <si>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</si>
  <si>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</si>
  <si>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</si>
  <si>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</si>
  <si>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</si>
  <si>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</si>
  <si>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</si>
  <si>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</si>
  <si>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</si>
  <si>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</si>
  <si>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</si>
  <si>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</si>
  <si>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111242</t>
  </si>
  <si>
    <t>11242</t>
  </si>
  <si>
    <t>GERATAM 1200</t>
  </si>
  <si>
    <t>TBL OBD 60X1200MG</t>
  </si>
  <si>
    <t>111337</t>
  </si>
  <si>
    <t>52421</t>
  </si>
  <si>
    <t>GERATAM 3 G</t>
  </si>
  <si>
    <t>INJ SOL 4X15ML/3GM</t>
  </si>
  <si>
    <t>117983</t>
  </si>
  <si>
    <t>17983</t>
  </si>
  <si>
    <t>OXYPHYLLIN</t>
  </si>
  <si>
    <t>TBL 50X100MG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</si>
  <si>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</si>
  <si>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</si>
  <si>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</si>
  <si>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</si>
  <si>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</si>
  <si>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</si>
  <si>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</si>
  <si>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128216</t>
  </si>
  <si>
    <t>28216</t>
  </si>
  <si>
    <t>LYRICA 75 MG</t>
  </si>
  <si>
    <t>POR CPSDUR14X75MG</t>
  </si>
  <si>
    <t>145981</t>
  </si>
  <si>
    <t>45981</t>
  </si>
  <si>
    <t>CERNEVIT</t>
  </si>
  <si>
    <t>INJ PLV SOL10X750MG</t>
  </si>
  <si>
    <t>147514</t>
  </si>
  <si>
    <t>47514</t>
  </si>
  <si>
    <t>CALCICHEW D3</t>
  </si>
  <si>
    <t>CTB 20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</si>
  <si>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</si>
  <si>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</si>
  <si>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</si>
  <si>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</si>
  <si>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</si>
  <si>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</si>
  <si>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</si>
  <si>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</si>
  <si>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</si>
  <si>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</si>
  <si>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</si>
  <si>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</si>
  <si>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</si>
  <si>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</si>
  <si>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</si>
  <si>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</si>
  <si>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</si>
  <si>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</si>
  <si>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</si>
  <si>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</si>
  <si>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</si>
  <si>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PLV POR 1X10SACKU</t>
  </si>
  <si>
    <t>172564</t>
  </si>
  <si>
    <t>72564</t>
  </si>
  <si>
    <t>SEROPRAM</t>
  </si>
  <si>
    <t>INF 5X0.5ML/20MG</t>
  </si>
  <si>
    <t>184530</t>
  </si>
  <si>
    <t>200207</t>
  </si>
  <si>
    <t>MONOPRIL 20 MG</t>
  </si>
  <si>
    <t>POR TBL NOB 28X20MG</t>
  </si>
  <si>
    <t>185733</t>
  </si>
  <si>
    <t>85733</t>
  </si>
  <si>
    <t>ISOKET LOSUNG 0.1% PRO INFUS.</t>
  </si>
  <si>
    <t>INJ PRO INF 10X10ML</t>
  </si>
  <si>
    <t>188115</t>
  </si>
  <si>
    <t>88115</t>
  </si>
  <si>
    <t>KETOSTERIL</t>
  </si>
  <si>
    <t>TBL 1X100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</si>
  <si>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</si>
  <si>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</si>
  <si>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</si>
  <si>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</si>
  <si>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</si>
  <si>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</si>
  <si>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</si>
  <si>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</si>
  <si>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</si>
  <si>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</si>
  <si>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</si>
  <si>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</si>
  <si>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</si>
  <si>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</si>
  <si>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</si>
  <si>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</si>
  <si>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</si>
  <si>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</si>
  <si>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</si>
  <si>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</si>
  <si>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</si>
  <si>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</si>
  <si>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</si>
  <si>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</si>
  <si>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</si>
  <si>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</si>
  <si>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702549</t>
  </si>
  <si>
    <t>Emspoma O 250g/hřejivá</t>
  </si>
  <si>
    <t>841541</t>
  </si>
  <si>
    <t>MENALIND Mycí emulze 500ml</t>
  </si>
  <si>
    <t>848802</t>
  </si>
  <si>
    <t>163138</t>
  </si>
  <si>
    <t>FLAVOBION</t>
  </si>
  <si>
    <t>POR TBL FLM 50X70MG</t>
  </si>
  <si>
    <t>849034</t>
  </si>
  <si>
    <t>Emspoma M 200ml/chladivá tuba</t>
  </si>
  <si>
    <t>849276</t>
  </si>
  <si>
    <t>155875</t>
  </si>
  <si>
    <t>TRENTAL</t>
  </si>
  <si>
    <t>INF SOL 5X5ML/100MG</t>
  </si>
  <si>
    <t>905022</t>
  </si>
  <si>
    <t>DZ Prontosan wound gel 30ml</t>
  </si>
  <si>
    <t>102684</t>
  </si>
  <si>
    <t>2684</t>
  </si>
  <si>
    <t>GEL 1X20GM</t>
  </si>
  <si>
    <t>104071</t>
  </si>
  <si>
    <t>4071</t>
  </si>
  <si>
    <t>DITHIADEN</t>
  </si>
  <si>
    <t>INJ 10X2ML</t>
  </si>
  <si>
    <t>109210</t>
  </si>
  <si>
    <t>9210</t>
  </si>
  <si>
    <t>LEKOPTIN</t>
  </si>
  <si>
    <t>INJ 50X2ML/5MG</t>
  </si>
  <si>
    <t>165633</t>
  </si>
  <si>
    <t>165751</t>
  </si>
  <si>
    <t>GELASPAN 4% EBI20x500 ml</t>
  </si>
  <si>
    <t>INF SOL20X500ML VAK</t>
  </si>
  <si>
    <t>843056</t>
  </si>
  <si>
    <t>Sanimed indiferentní gel 500ml</t>
  </si>
  <si>
    <t>47706</t>
  </si>
  <si>
    <t>GLUKÓZA 20 BRAUN</t>
  </si>
  <si>
    <t>58038</t>
  </si>
  <si>
    <t>BETALOC ZOK 50 MG</t>
  </si>
  <si>
    <t>POR TBL PRO 100X50MG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</si>
  <si>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</si>
  <si>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</si>
  <si>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</si>
  <si>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</si>
  <si>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</si>
  <si>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</si>
  <si>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</si>
  <si>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</si>
  <si>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</si>
  <si>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</si>
  <si>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112319</t>
  </si>
  <si>
    <t>12319</t>
  </si>
  <si>
    <t>TRANSMETIL 500MG INJEKCE</t>
  </si>
  <si>
    <t>INJ SIC 5X500MG+5ML</t>
  </si>
  <si>
    <t>118175</t>
  </si>
  <si>
    <t>18175</t>
  </si>
  <si>
    <t>PROPOFOL 1% MCT/LCT FRESENIUS</t>
  </si>
  <si>
    <t>INJ EML 10X100ML</t>
  </si>
  <si>
    <t>142595</t>
  </si>
  <si>
    <t>42595</t>
  </si>
  <si>
    <t>VITALIPID N ADULT</t>
  </si>
  <si>
    <t>INF CNC SOL 10X10ML</t>
  </si>
  <si>
    <t>146980</t>
  </si>
  <si>
    <t>46980</t>
  </si>
  <si>
    <t>BETALOC SR 200MG</t>
  </si>
  <si>
    <t>TBL RET 100X200MG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</si>
  <si>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</si>
  <si>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</si>
  <si>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</si>
  <si>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</si>
  <si>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</si>
  <si>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</si>
  <si>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</si>
  <si>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</si>
  <si>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</si>
  <si>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</si>
  <si>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</si>
  <si>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</si>
  <si>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</si>
  <si>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</si>
  <si>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</si>
  <si>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</si>
  <si>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 25</t>
  </si>
  <si>
    <t>INJ SOL 5X5ML/25MG</t>
  </si>
  <si>
    <t>194852</t>
  </si>
  <si>
    <t>94852</t>
  </si>
  <si>
    <t>SOLUVIT N PRO INFUS.</t>
  </si>
  <si>
    <t>INJ SIC 10</t>
  </si>
  <si>
    <t>194921</t>
  </si>
  <si>
    <t>94921</t>
  </si>
  <si>
    <t>AMBROBENE</t>
  </si>
  <si>
    <t>SIR 100ML 15MG/5ML</t>
  </si>
  <si>
    <t>500280</t>
  </si>
  <si>
    <t>159836</t>
  </si>
  <si>
    <t>Propanorm 35mg/10ml inj.10 x 10 ml/35mg</t>
  </si>
  <si>
    <t>921458</t>
  </si>
  <si>
    <t>KL ETHER 200G</t>
  </si>
  <si>
    <t>100392</t>
  </si>
  <si>
    <t>392</t>
  </si>
  <si>
    <t>ATROPIN BIOTIKA 0.5MG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</si>
  <si>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</si>
  <si>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</si>
  <si>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</si>
  <si>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</si>
  <si>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</si>
  <si>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</si>
  <si>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</si>
  <si>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</si>
  <si>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920040</t>
  </si>
  <si>
    <t>KL SOL.HYD.PEROX.10% 1000G</t>
  </si>
  <si>
    <t>100407</t>
  </si>
  <si>
    <t>407</t>
  </si>
  <si>
    <t>CALCIUM BIOTIKA</t>
  </si>
  <si>
    <t>INJ 10X10ML/1GM</t>
  </si>
  <si>
    <t>116551</t>
  </si>
  <si>
    <t>16551</t>
  </si>
  <si>
    <t>ANEXATE</t>
  </si>
  <si>
    <t>INJ 5X5ML/0.5MG</t>
  </si>
  <si>
    <t>900321</t>
  </si>
  <si>
    <t>KL PRIPRAVEK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</si>
  <si>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</si>
  <si>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</si>
  <si>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</si>
  <si>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</si>
  <si>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</si>
  <si>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</si>
  <si>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</si>
  <si>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101127</t>
  </si>
  <si>
    <t>1127</t>
  </si>
  <si>
    <t>INJ 10X2ML/20MG</t>
  </si>
  <si>
    <t>102360</t>
  </si>
  <si>
    <t>2360</t>
  </si>
  <si>
    <t>UBRETID</t>
  </si>
  <si>
    <t>TBL 20X5MG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</si>
  <si>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</si>
  <si>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</si>
  <si>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</si>
  <si>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</si>
  <si>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</si>
  <si>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</si>
  <si>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</si>
  <si>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</si>
  <si>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</si>
  <si>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</si>
  <si>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</si>
  <si>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</si>
  <si>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</si>
  <si>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</si>
  <si>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</si>
  <si>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</si>
  <si>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</si>
  <si>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</si>
  <si>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</si>
  <si>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</si>
  <si>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</si>
  <si>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</si>
  <si>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</si>
  <si>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</si>
  <si>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</si>
  <si>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</si>
  <si>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</si>
  <si>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</si>
  <si>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</si>
  <si>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</si>
  <si>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169671</t>
  </si>
  <si>
    <t>69671</t>
  </si>
  <si>
    <t>INJECTIO PROCAIN.CHLOR.0.2% ARD</t>
  </si>
  <si>
    <t>INJ 1X500ML 0.2%</t>
  </si>
  <si>
    <t>175289</t>
  </si>
  <si>
    <t>75289</t>
  </si>
  <si>
    <t>DOLGIT</t>
  </si>
  <si>
    <t>CRM 1X100GM/5GM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</si>
  <si>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</si>
  <si>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</si>
  <si>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</si>
  <si>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</si>
  <si>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</si>
  <si>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</si>
  <si>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</si>
  <si>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</si>
  <si>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</si>
  <si>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</si>
  <si>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</si>
  <si>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</si>
  <si>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</si>
  <si>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841577</t>
  </si>
  <si>
    <t>MENALIND Professional olej.přís. 500ml</t>
  </si>
  <si>
    <t>844040</t>
  </si>
  <si>
    <t>Emspoma M 950g/chladivá</t>
  </si>
  <si>
    <t>848856</t>
  </si>
  <si>
    <t>155873</t>
  </si>
  <si>
    <t>TRENTAL 400</t>
  </si>
  <si>
    <t>POR TBL RET 100X400MG</t>
  </si>
  <si>
    <t>100113</t>
  </si>
  <si>
    <t>113</t>
  </si>
  <si>
    <t>DILURAN</t>
  </si>
  <si>
    <t>TBL 20X250MG</t>
  </si>
  <si>
    <t>102828</t>
  </si>
  <si>
    <t>2828</t>
  </si>
  <si>
    <t>TRIAMCINOLON LECIVA</t>
  </si>
  <si>
    <t>CRM 1X10GM 0.1%</t>
  </si>
  <si>
    <t>104160</t>
  </si>
  <si>
    <t>4160</t>
  </si>
  <si>
    <t>TRIAMCINOLON S LECIVA</t>
  </si>
  <si>
    <t>UNG 30GM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</si>
  <si>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</si>
  <si>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</si>
  <si>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</si>
  <si>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</si>
  <si>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</si>
  <si>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</si>
  <si>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</si>
  <si>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110803</t>
  </si>
  <si>
    <t>10803</t>
  </si>
  <si>
    <t>INJ SOL 5X2ML/4MG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</si>
  <si>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</si>
  <si>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</si>
  <si>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</si>
  <si>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</si>
  <si>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</si>
  <si>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</si>
  <si>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</si>
  <si>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</si>
  <si>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145241</t>
  </si>
  <si>
    <t>45241</t>
  </si>
  <si>
    <t>ISICOM 100 MG</t>
  </si>
  <si>
    <t>POR TBL NOB 100X125MG</t>
  </si>
  <si>
    <t>159358</t>
  </si>
  <si>
    <t>59358</t>
  </si>
  <si>
    <t>INF 10X1000ML(LDPE)</t>
  </si>
  <si>
    <t>159697</t>
  </si>
  <si>
    <t>59697</t>
  </si>
  <si>
    <t>TIMOPTOL 0.5% MSD</t>
  </si>
  <si>
    <t>OPH GTTSOL1X5ML-OCU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</si>
  <si>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</si>
  <si>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</si>
  <si>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</si>
  <si>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</si>
  <si>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</si>
  <si>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</si>
  <si>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</si>
  <si>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</si>
  <si>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</si>
  <si>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</si>
  <si>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</si>
  <si>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</si>
  <si>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INJ-MIMOŘÁDNÝ DOVOZ!!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</si>
  <si>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</si>
  <si>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</si>
  <si>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</si>
  <si>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</si>
  <si>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</si>
  <si>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</si>
  <si>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</si>
  <si>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</si>
  <si>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</si>
  <si>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</si>
  <si>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</si>
  <si>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</si>
  <si>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</si>
  <si>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849045</t>
  </si>
  <si>
    <t>155938</t>
  </si>
  <si>
    <t>HERPESIN 200</t>
  </si>
  <si>
    <t>POR TBL NOB 25X200MG</t>
  </si>
  <si>
    <t>920356</t>
  </si>
  <si>
    <t>KL SOL.BORGLYCEROLI  3% 100 G</t>
  </si>
  <si>
    <t>921410</t>
  </si>
  <si>
    <t>KL UNG.FLUCINAR 15G,LENIENS AD 100G</t>
  </si>
  <si>
    <t>501065</t>
  </si>
  <si>
    <t>KL SIGNATURY</t>
  </si>
  <si>
    <t>102547</t>
  </si>
  <si>
    <t>2547</t>
  </si>
  <si>
    <t>UNG OPH 1X3.5GM</t>
  </si>
  <si>
    <t>140275</t>
  </si>
  <si>
    <t>40275</t>
  </si>
  <si>
    <t>BACLOFEN</t>
  </si>
  <si>
    <t>TBL 50X25MG</t>
  </si>
  <si>
    <t>147712</t>
  </si>
  <si>
    <t>47712</t>
  </si>
  <si>
    <t>SALAZOPYRIN EN</t>
  </si>
  <si>
    <t>POR TBLENT100X500MG</t>
  </si>
  <si>
    <t>153940</t>
  </si>
  <si>
    <t>53940</t>
  </si>
  <si>
    <t>TBL 20X15MG(BLISTR)</t>
  </si>
  <si>
    <t>187167</t>
  </si>
  <si>
    <t>87167</t>
  </si>
  <si>
    <t>AMITRIPTYLIN SLOVAKOFARMA</t>
  </si>
  <si>
    <t>TBL OBD 50X28.3MG</t>
  </si>
  <si>
    <t>192198</t>
  </si>
  <si>
    <t>ELOCOM</t>
  </si>
  <si>
    <t>DRM CRM 1X15GM 0.1%</t>
  </si>
  <si>
    <t>845813</t>
  </si>
  <si>
    <t>Deca durabolin 50mg amp.1x1ml - MIMOŘÁDNÝ DOVOZ!!</t>
  </si>
  <si>
    <t>900881</t>
  </si>
  <si>
    <t>KL BALS.VISNEVSKI 100G</t>
  </si>
  <si>
    <t>921136</t>
  </si>
  <si>
    <t>KL ZINCI OXIDI PASTA, 100G</t>
  </si>
  <si>
    <t>29703</t>
  </si>
  <si>
    <t>ADVAGRAF 0,5 MG</t>
  </si>
  <si>
    <t>POR CPS PRO 30X0.5MG</t>
  </si>
  <si>
    <t>106091</t>
  </si>
  <si>
    <t>6091</t>
  </si>
  <si>
    <t>GUTRON 2.5MG</t>
  </si>
  <si>
    <t>TBL 20X2.5MG</t>
  </si>
  <si>
    <t>106092</t>
  </si>
  <si>
    <t>6092</t>
  </si>
  <si>
    <t>GUTRON 5MG</t>
  </si>
  <si>
    <t>TBL 50X5MG</t>
  </si>
  <si>
    <t>106093</t>
  </si>
  <si>
    <t>6093</t>
  </si>
  <si>
    <t>TBL 50X2.5MG</t>
  </si>
  <si>
    <t>841314</t>
  </si>
  <si>
    <t>MENALIND Ochranná pěna 100ml</t>
  </si>
  <si>
    <t>847962</t>
  </si>
  <si>
    <t>AESCIN 30mg tbl.60 VULM</t>
  </si>
  <si>
    <t>102132</t>
  </si>
  <si>
    <t>2132</t>
  </si>
  <si>
    <t>CARDILAN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</si>
  <si>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</si>
  <si>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</si>
  <si>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</si>
  <si>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</si>
  <si>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</si>
  <si>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</si>
  <si>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</si>
  <si>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100560</t>
  </si>
  <si>
    <t>560</t>
  </si>
  <si>
    <t>PLEGOMAZIN</t>
  </si>
  <si>
    <t>INJ 10X5ML/25MG</t>
  </si>
  <si>
    <t>116319</t>
  </si>
  <si>
    <t>16319</t>
  </si>
  <si>
    <t>BRAUNOVIDON MAST</t>
  </si>
  <si>
    <t>UNG 1X20GM-TUBA</t>
  </si>
  <si>
    <t>125364</t>
  </si>
  <si>
    <t>25364</t>
  </si>
  <si>
    <t>POR CPS ETD 14X20MG</t>
  </si>
  <si>
    <t>140274</t>
  </si>
  <si>
    <t>40274</t>
  </si>
  <si>
    <t>TBL 50X10MG</t>
  </si>
  <si>
    <t>621272</t>
  </si>
  <si>
    <t>DZ STERILIUM CLASSIC PURE 100ML</t>
  </si>
  <si>
    <t>UN 1987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</si>
  <si>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</si>
  <si>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</si>
  <si>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</si>
  <si>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</si>
  <si>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</si>
  <si>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</si>
  <si>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</si>
  <si>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</si>
  <si>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900873</t>
  </si>
  <si>
    <t>KL VASELINUM ALBUM, 100G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</si>
  <si>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</si>
  <si>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</si>
  <si>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</si>
  <si>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</si>
  <si>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</si>
  <si>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</si>
  <si>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</si>
  <si>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</si>
  <si>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158659</t>
  </si>
  <si>
    <t>58659</t>
  </si>
  <si>
    <t>ATENOLOL AL 25</t>
  </si>
  <si>
    <t>POR TBL NOB 30X25MG</t>
  </si>
  <si>
    <t>702489</t>
  </si>
  <si>
    <t>Emspoma M 300ml/chladivá</t>
  </si>
  <si>
    <t>840138</t>
  </si>
  <si>
    <t>58160</t>
  </si>
  <si>
    <t>SANORIN 0.5 PM</t>
  </si>
  <si>
    <t>SPR NAS SOL 1X10ML</t>
  </si>
  <si>
    <t>850675</t>
  </si>
  <si>
    <t>Menalind professional tělové mléko 500ml</t>
  </si>
  <si>
    <t>920358</t>
  </si>
  <si>
    <t>KL SOL.BORGLYCEROLI 3% 200 G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</si>
  <si>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</si>
  <si>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</si>
  <si>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</si>
  <si>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</si>
  <si>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</si>
  <si>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</si>
  <si>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</si>
  <si>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</si>
  <si>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155871</t>
  </si>
  <si>
    <t>ERCEFURYL 200 MG CPS.</t>
  </si>
  <si>
    <t>POR CPS DUR 14X200MG</t>
  </si>
  <si>
    <t>921564</t>
  </si>
  <si>
    <t>KL VASELINUM ALBUM STERILNI,  10G</t>
  </si>
  <si>
    <t>2584</t>
  </si>
  <si>
    <t>GLUKÓZA 40 BRAUN</t>
  </si>
  <si>
    <t>844242</t>
  </si>
  <si>
    <t>105937</t>
  </si>
  <si>
    <t>TETRASPAN 6%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</si>
  <si>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</si>
  <si>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</si>
  <si>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</si>
  <si>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</si>
  <si>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</si>
  <si>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</si>
  <si>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</si>
  <si>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</si>
  <si>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900012</t>
  </si>
  <si>
    <t>KL SOL.HYD.PEROX.3% 200G</t>
  </si>
  <si>
    <t>108510</t>
  </si>
  <si>
    <t>8510</t>
  </si>
  <si>
    <t>AETHOXYSKLEROL</t>
  </si>
  <si>
    <t>INJ 5X2ML 0.5%</t>
  </si>
  <si>
    <t>447</t>
  </si>
  <si>
    <t>EPHEDRIN BIOTIKA</t>
  </si>
  <si>
    <t>INJ SOL 10X1ML/50MG</t>
  </si>
  <si>
    <t>187000</t>
  </si>
  <si>
    <t>87000</t>
  </si>
  <si>
    <t>ARDEAOSMOSOL MA 20 (Mannitol)</t>
  </si>
  <si>
    <t>132082</t>
  </si>
  <si>
    <t>32082</t>
  </si>
  <si>
    <t>IBALGIN 400 (IBUPROFEN 400)</t>
  </si>
  <si>
    <t>TBL OBD 100X400MG</t>
  </si>
  <si>
    <t>187906</t>
  </si>
  <si>
    <t>87906</t>
  </si>
  <si>
    <t>KORYLAN</t>
  </si>
  <si>
    <t>TBL 10</t>
  </si>
  <si>
    <t>920359</t>
  </si>
  <si>
    <t>KL SOL.BORGLYCEROLI 3% 250 G</t>
  </si>
  <si>
    <t>100699</t>
  </si>
  <si>
    <t>699</t>
  </si>
  <si>
    <t>CHOLAGOL</t>
  </si>
  <si>
    <t>GTT 1X10ML</t>
  </si>
  <si>
    <t>850680</t>
  </si>
  <si>
    <t>120407</t>
  </si>
  <si>
    <t>THIOPENTAL VUAB INJ. PLV. SOL. 1,0 G</t>
  </si>
  <si>
    <t>INJ PLV SOL 1X1GM</t>
  </si>
  <si>
    <t>127698</t>
  </si>
  <si>
    <t>27698</t>
  </si>
  <si>
    <t>TAMIFLU 75 MG</t>
  </si>
  <si>
    <t>POR CPS DUR 10X75MG</t>
  </si>
  <si>
    <t>149990</t>
  </si>
  <si>
    <t>49990</t>
  </si>
  <si>
    <t>EXACYL</t>
  </si>
  <si>
    <t>INJ 5X5ML/500MG</t>
  </si>
  <si>
    <t>155939</t>
  </si>
  <si>
    <t>HERPESIN 250</t>
  </si>
  <si>
    <t>INF PLV SOL 10X250MG</t>
  </si>
  <si>
    <t>187825</t>
  </si>
  <si>
    <t>87825</t>
  </si>
  <si>
    <t>ARDEAELYTOSOL NA.HYDR.CARB.8.4%</t>
  </si>
  <si>
    <t>190484</t>
  </si>
  <si>
    <t>NEPRESOL 25 MG</t>
  </si>
  <si>
    <t>INJ SIC 5X25MG+SOLV</t>
  </si>
  <si>
    <t>191217</t>
  </si>
  <si>
    <t>91217</t>
  </si>
  <si>
    <t>VENTER</t>
  </si>
  <si>
    <t>TBL 50X1GM</t>
  </si>
  <si>
    <t>500396</t>
  </si>
  <si>
    <t>Diffusil H forte B85 150ml</t>
  </si>
  <si>
    <t>840238</t>
  </si>
  <si>
    <t>Carbofit prášek 25g Čárkll</t>
  </si>
  <si>
    <t>129027</t>
  </si>
  <si>
    <t>PROPOFOL-LIPURO 1 % (10MG/ML)</t>
  </si>
  <si>
    <t>INJ+INF EML 10X100ML/1000MG</t>
  </si>
  <si>
    <t>194763</t>
  </si>
  <si>
    <t>94763</t>
  </si>
  <si>
    <t>NALOXONE POLFA</t>
  </si>
  <si>
    <t>INJ 10X1ML/0.4MG</t>
  </si>
  <si>
    <t>844257</t>
  </si>
  <si>
    <t>29816</t>
  </si>
  <si>
    <t>AVAMYS NAS.SPR.SUS 120X27,5RG</t>
  </si>
  <si>
    <t>146293</t>
  </si>
  <si>
    <t>46293</t>
  </si>
  <si>
    <t>GYNIPRAL 25MCG KONC.PRO PŘ.INF.</t>
  </si>
  <si>
    <t>INF CNC SOL 5X5ML</t>
  </si>
  <si>
    <t>921231</t>
  </si>
  <si>
    <t>KL MAST NA SPALENINY, 20G</t>
  </si>
  <si>
    <t>169726</t>
  </si>
  <si>
    <t>69726</t>
  </si>
  <si>
    <t>ARDEAELYTOSOL NATRIUMCHLOR.5.85</t>
  </si>
  <si>
    <t>INF 1X80ML</t>
  </si>
  <si>
    <t>799044</t>
  </si>
  <si>
    <t>Herbacos Rybilka dětská mast</t>
  </si>
  <si>
    <t>921319</t>
  </si>
  <si>
    <t>KL SUPPOSITORIA</t>
  </si>
  <si>
    <t>142475</t>
  </si>
  <si>
    <t>42475</t>
  </si>
  <si>
    <t>MILGAMMA</t>
  </si>
  <si>
    <t>POR TBL OBD 20</t>
  </si>
  <si>
    <t>844864</t>
  </si>
  <si>
    <t>85346</t>
  </si>
  <si>
    <t>INFECTOSCAB 5% KRÉM DRM</t>
  </si>
  <si>
    <t>1X30G</t>
  </si>
  <si>
    <t>900034</t>
  </si>
  <si>
    <t>KL POLYSAN, OL.HELIANTHI AA AD 100G</t>
  </si>
  <si>
    <t>500989</t>
  </si>
  <si>
    <t>KL MS HYDROG.PEROX. 3% 1000g</t>
  </si>
  <si>
    <t>110598</t>
  </si>
  <si>
    <t>10598</t>
  </si>
  <si>
    <t>INDOCOLLYRE 0.1% OČNÍ KAPKY</t>
  </si>
  <si>
    <t>OPHGTT SOL1X5ML0.1%</t>
  </si>
  <si>
    <t>116459</t>
  </si>
  <si>
    <t>16459</t>
  </si>
  <si>
    <t>ARICEPT 10 MG</t>
  </si>
  <si>
    <t>TBL OBD 28X10MG</t>
  </si>
  <si>
    <t>921393</t>
  </si>
  <si>
    <t>KL SUPP.PREDNISON 0,001G,PAPAVERIN 0,02G</t>
  </si>
  <si>
    <t>30KS</t>
  </si>
  <si>
    <t>184114</t>
  </si>
  <si>
    <t>84114</t>
  </si>
  <si>
    <t>FASTUM GEL</t>
  </si>
  <si>
    <t>GEL 50GM</t>
  </si>
  <si>
    <t>921536</t>
  </si>
  <si>
    <t>KL RICINI OL. 500 g</t>
  </si>
  <si>
    <t>116034</t>
  </si>
  <si>
    <t>16034</t>
  </si>
  <si>
    <t>LEPONEX 100 MG</t>
  </si>
  <si>
    <t>146966</t>
  </si>
  <si>
    <t>46966</t>
  </si>
  <si>
    <t>RISPERDAL 2MG</t>
  </si>
  <si>
    <t>TBL OBD 20X2MG</t>
  </si>
  <si>
    <t>849678</t>
  </si>
  <si>
    <t>154010</t>
  </si>
  <si>
    <t>ALZIL 10 MG, POTAHOVANÁ TABLETA</t>
  </si>
  <si>
    <t>POR TBL FLM 28X10MG</t>
  </si>
  <si>
    <t>850190</t>
  </si>
  <si>
    <t>129831</t>
  </si>
  <si>
    <t>APO-QUETIAPIN 200 MG</t>
  </si>
  <si>
    <t>POR TBL FLM 30X200MG</t>
  </si>
  <si>
    <t>500676</t>
  </si>
  <si>
    <t>169242</t>
  </si>
  <si>
    <t>DZ Prontosan wound gel 250ml</t>
  </si>
  <si>
    <t>162319</t>
  </si>
  <si>
    <t>62319</t>
  </si>
  <si>
    <t>BETADINE (CHIRURG.) - hnědá</t>
  </si>
  <si>
    <t>132221</t>
  </si>
  <si>
    <t>32221</t>
  </si>
  <si>
    <t>MEDISOL BI0</t>
  </si>
  <si>
    <t>DLPHFLSOL1X4.8LT+SO</t>
  </si>
  <si>
    <t>500553</t>
  </si>
  <si>
    <t>Lapis tyčinka na bradavice</t>
  </si>
  <si>
    <t>196187</t>
  </si>
  <si>
    <t>96187</t>
  </si>
  <si>
    <t>TBL 50X20MG</t>
  </si>
  <si>
    <t>157871</t>
  </si>
  <si>
    <t>PARACETAMOL KABI 10 MG/ML</t>
  </si>
  <si>
    <t>INF SOL 10X50ML/500MG</t>
  </si>
  <si>
    <t>129359</t>
  </si>
  <si>
    <t>QUETIAPIN ACTAVIS 200 MG</t>
  </si>
  <si>
    <t>POR TBL FLM 60X200MG</t>
  </si>
  <si>
    <t>142825</t>
  </si>
  <si>
    <t>42825</t>
  </si>
  <si>
    <t>CLOZAPIN DESITIN 100 MG</t>
  </si>
  <si>
    <t>POR TBL NOB 30X100MG</t>
  </si>
  <si>
    <t>148461</t>
  </si>
  <si>
    <t>48461</t>
  </si>
  <si>
    <t>VIRGAN 1.5MG/G OČNÍ GEL</t>
  </si>
  <si>
    <t>OPH GEL 1.5MG/GM</t>
  </si>
  <si>
    <t>842703</t>
  </si>
  <si>
    <t>Hypromeloza -P 10ml</t>
  </si>
  <si>
    <t>844955</t>
  </si>
  <si>
    <t>18761</t>
  </si>
  <si>
    <t>SELENASE INJEKČNÍ ROZTOK 500 MCG</t>
  </si>
  <si>
    <t>INJ SOL 10X10ML</t>
  </si>
  <si>
    <t>176954</t>
  </si>
  <si>
    <t>ALGIFEN NEO</t>
  </si>
  <si>
    <t>POR GTT SOL 1X50ML</t>
  </si>
  <si>
    <t>200863</t>
  </si>
  <si>
    <t>OPH GTT SOL 1X10ML PLAST</t>
  </si>
  <si>
    <t>394153</t>
  </si>
  <si>
    <t>Calcium pantotenicum mast 30g Generica</t>
  </si>
  <si>
    <t>395712</t>
  </si>
  <si>
    <t>HBF Calcium panthotenát mast 30g</t>
  </si>
  <si>
    <t>841318</t>
  </si>
  <si>
    <t>HBF Calcium panthotenát mast 100ml</t>
  </si>
  <si>
    <t>397238</t>
  </si>
  <si>
    <t>KL ETHANOLUM BENZ.DENAT. 500ml /400g/</t>
  </si>
  <si>
    <t>UN 1170</t>
  </si>
  <si>
    <t>198054</t>
  </si>
  <si>
    <t>SANVAL 10 MG</t>
  </si>
  <si>
    <t>142910</t>
  </si>
  <si>
    <t>ARULATAN 50 MIKROGRAMŮ/ML</t>
  </si>
  <si>
    <t>OPH GTT SOL 1X2.5ML</t>
  </si>
  <si>
    <t>201452</t>
  </si>
  <si>
    <t>OPHTAL</t>
  </si>
  <si>
    <t>OPH AQA 4X25ML PLAST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</si>
  <si>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</si>
  <si>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</si>
  <si>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</si>
  <si>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</si>
  <si>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</si>
  <si>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</si>
  <si>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23987</t>
  </si>
  <si>
    <t>DZ OCTENISEPT drm. sol. 250 ml</t>
  </si>
  <si>
    <t>DRM SOL 1X250ML</t>
  </si>
  <si>
    <t>920235</t>
  </si>
  <si>
    <t>15880</t>
  </si>
  <si>
    <t>DZ BRAUNOL 500 ML</t>
  </si>
  <si>
    <t>989656</t>
  </si>
  <si>
    <t>Calcium pantothenicum mast Generica 100g</t>
  </si>
  <si>
    <t>137275</t>
  </si>
  <si>
    <t>CALCIUM RESONIUM</t>
  </si>
  <si>
    <t>POR+RCT PLV SUS 300GM</t>
  </si>
  <si>
    <t>150660</t>
  </si>
  <si>
    <t>CEREBROLYSIN</t>
  </si>
  <si>
    <t>INJ SOL 5X10ML</t>
  </si>
  <si>
    <t>500088</t>
  </si>
  <si>
    <t>DZ PRONTORAL 250ML</t>
  </si>
  <si>
    <t>501403</t>
  </si>
  <si>
    <t>83276</t>
  </si>
  <si>
    <t>GELOFUSINE 10x500 ml</t>
  </si>
  <si>
    <t>INF SOL10X500ML</t>
  </si>
  <si>
    <t>203323</t>
  </si>
  <si>
    <t>DRM UNG 1X100GM 10%</t>
  </si>
  <si>
    <t>847584</t>
  </si>
  <si>
    <t>119925</t>
  </si>
  <si>
    <t>IGAMPLIA 160 MG/ML</t>
  </si>
  <si>
    <t>INJ SOL 1X2ML/320MG</t>
  </si>
  <si>
    <t>843072</t>
  </si>
  <si>
    <t>Artelac CL 10ml</t>
  </si>
  <si>
    <t>125596</t>
  </si>
  <si>
    <t>25596</t>
  </si>
  <si>
    <t>HUMALOG MIX 25 100 IU/ML</t>
  </si>
  <si>
    <t>INJ SUS 5X3ML/300UT</t>
  </si>
  <si>
    <t>193660</t>
  </si>
  <si>
    <t>FORXIGA 10 MG</t>
  </si>
  <si>
    <t>POR TBL FLM 30X1X10MG</t>
  </si>
  <si>
    <t>990413</t>
  </si>
  <si>
    <t>Catapresan inj.10x1ml/0.15mg</t>
  </si>
  <si>
    <t>989042</t>
  </si>
  <si>
    <t>HBF Rybilka NEO 50ml</t>
  </si>
  <si>
    <t>202362</t>
  </si>
  <si>
    <t>IBALGIN 400</t>
  </si>
  <si>
    <t>POR TBL FLM 48X400MG</t>
  </si>
  <si>
    <t>161371</t>
  </si>
  <si>
    <t>SUXAMETHONIUM CHLORID VUAB 100 MG</t>
  </si>
  <si>
    <t>988158</t>
  </si>
  <si>
    <t>500933</t>
  </si>
  <si>
    <t>AZARGA 10 MG/ML + 5 MG/ML</t>
  </si>
  <si>
    <t>OPH GTT SUS 1X5ML</t>
  </si>
  <si>
    <t>134824</t>
  </si>
  <si>
    <t>ISOLYTE BP - PLAST. LÁHEV</t>
  </si>
  <si>
    <t xml:space="preserve">INF SOL 10X1000ML KP </t>
  </si>
  <si>
    <t>186159</t>
  </si>
  <si>
    <t>EREVIT 30</t>
  </si>
  <si>
    <t>INJ SOL 5X1ML/30MG</t>
  </si>
  <si>
    <t>203954</t>
  </si>
  <si>
    <t>BISEPTOL 480</t>
  </si>
  <si>
    <t>POR TBL NOB 28X480MG</t>
  </si>
  <si>
    <t>134821</t>
  </si>
  <si>
    <t>ISOLYTE  FFX - VAK</t>
  </si>
  <si>
    <t>INF SOL 10X1000ML Freeflex</t>
  </si>
  <si>
    <t>215473</t>
  </si>
  <si>
    <t>214616</t>
  </si>
  <si>
    <t>990927</t>
  </si>
  <si>
    <t>Klysma salinické 135ml</t>
  </si>
  <si>
    <t>179610</t>
  </si>
  <si>
    <t>MIGRALGIN</t>
  </si>
  <si>
    <t>POR TBL NOB 20</t>
  </si>
  <si>
    <t>848558</t>
  </si>
  <si>
    <t>151019</t>
  </si>
  <si>
    <t>BRUFEN 600 MG</t>
  </si>
  <si>
    <t>POR GRA EFF 20X600MG</t>
  </si>
  <si>
    <t>214598</t>
  </si>
  <si>
    <t>195150</t>
  </si>
  <si>
    <t>SEPTANAZAL PRO DOSPĚLÉ 1 MG/50 MG V 1 ML</t>
  </si>
  <si>
    <t>NAS SPR SOL 1X10ML</t>
  </si>
  <si>
    <t>848462</t>
  </si>
  <si>
    <t>Paranit prevent.sprej proti vším 100 ml</t>
  </si>
  <si>
    <t>P</t>
  </si>
  <si>
    <t>109709</t>
  </si>
  <si>
    <t>9709</t>
  </si>
  <si>
    <t>SOLU-MEDROL</t>
  </si>
  <si>
    <t>INJ SIC 1X40MG+1ML</t>
  </si>
  <si>
    <t>110252</t>
  </si>
  <si>
    <t>10252</t>
  </si>
  <si>
    <t>CAVINTON FORTE</t>
  </si>
  <si>
    <t>POR TBL NOB 30X10MG</t>
  </si>
  <si>
    <t>112892</t>
  </si>
  <si>
    <t>12892</t>
  </si>
  <si>
    <t>AULIN</t>
  </si>
  <si>
    <t>113767</t>
  </si>
  <si>
    <t>13767</t>
  </si>
  <si>
    <t>CORDARONE</t>
  </si>
  <si>
    <t>POR TBL NOB30X200MG</t>
  </si>
  <si>
    <t>116932</t>
  </si>
  <si>
    <t>16932</t>
  </si>
  <si>
    <t>MOXOSTAD 0.4 MG</t>
  </si>
  <si>
    <t>POR TBL FLM30X0.4MG</t>
  </si>
  <si>
    <t>117433</t>
  </si>
  <si>
    <t>17433</t>
  </si>
  <si>
    <t>CITALEC 20 ZENTIVA</t>
  </si>
  <si>
    <t>POR TBL FLM 60X20MG</t>
  </si>
  <si>
    <t>125034</t>
  </si>
  <si>
    <t>25034</t>
  </si>
  <si>
    <t>DORMICUM</t>
  </si>
  <si>
    <t>INJ SOL 10X1ML/5MG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</si>
  <si>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</si>
  <si>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</si>
  <si>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</si>
  <si>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</si>
  <si>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</si>
  <si>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</si>
  <si>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</si>
  <si>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POR TBL NOB 100X100RG II</t>
  </si>
  <si>
    <t>147740</t>
  </si>
  <si>
    <t>47740</t>
  </si>
  <si>
    <t>RIVOCOR 5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</si>
  <si>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</si>
  <si>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</si>
  <si>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</si>
  <si>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</si>
  <si>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</si>
  <si>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</si>
  <si>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</si>
  <si>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</si>
  <si>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156981</t>
  </si>
  <si>
    <t>56981</t>
  </si>
  <si>
    <t>TRITACE 5</t>
  </si>
  <si>
    <t>158380</t>
  </si>
  <si>
    <t>58380</t>
  </si>
  <si>
    <t>VENTOLIN ROZTOK K INHALACI</t>
  </si>
  <si>
    <t>INH SOL1X20ML/120MG</t>
  </si>
  <si>
    <t>166030</t>
  </si>
  <si>
    <t>66030</t>
  </si>
  <si>
    <t>ZODAC</t>
  </si>
  <si>
    <t>TBL OBD 30X10MG</t>
  </si>
  <si>
    <t>166759</t>
  </si>
  <si>
    <t>KINITO 50 MG, POTAHOVANÉ TABLETY</t>
  </si>
  <si>
    <t>POR TBL FLM 40X50MG</t>
  </si>
  <si>
    <t>190957</t>
  </si>
  <si>
    <t>90957</t>
  </si>
  <si>
    <t>XANAX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</si>
  <si>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</si>
  <si>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</si>
  <si>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</si>
  <si>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</si>
  <si>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</si>
  <si>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</si>
  <si>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</si>
  <si>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</si>
  <si>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844738</t>
  </si>
  <si>
    <t>101227</t>
  </si>
  <si>
    <t>PRESTARIUM NEO FORTE</t>
  </si>
  <si>
    <t>POR TBL FLM 30X10MG</t>
  </si>
  <si>
    <t>845220</t>
  </si>
  <si>
    <t>101211</t>
  </si>
  <si>
    <t>PRESTARIUM NEO</t>
  </si>
  <si>
    <t>POR TBL FLM 90X5MG</t>
  </si>
  <si>
    <t>845796</t>
  </si>
  <si>
    <t>126031</t>
  </si>
  <si>
    <t>PRENEWEL 4 MG/1,25 MG</t>
  </si>
  <si>
    <t>846446</t>
  </si>
  <si>
    <t>124343</t>
  </si>
  <si>
    <t>CEZERA 5 MG</t>
  </si>
  <si>
    <t>848765</t>
  </si>
  <si>
    <t>107938</t>
  </si>
  <si>
    <t>INJ SOL 6X3ML/150MG</t>
  </si>
  <si>
    <t>849059</t>
  </si>
  <si>
    <t>107885</t>
  </si>
  <si>
    <t>APO-SERTRAL 50</t>
  </si>
  <si>
    <t>POR CPS DUR 30X50MG</t>
  </si>
  <si>
    <t>849990</t>
  </si>
  <si>
    <t>102596</t>
  </si>
  <si>
    <t>CARVESAN 6,25</t>
  </si>
  <si>
    <t>POR TBL NOB 30X6,25MG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</si>
  <si>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</si>
  <si>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</si>
  <si>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</si>
  <si>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</si>
  <si>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</si>
  <si>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</si>
  <si>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</si>
  <si>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</si>
  <si>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</si>
  <si>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</si>
  <si>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131934</t>
  </si>
  <si>
    <t>31934</t>
  </si>
  <si>
    <t>VENTOLIN INHALER N</t>
  </si>
  <si>
    <t>INHSUSPSS200X100RG</t>
  </si>
  <si>
    <t>142546</t>
  </si>
  <si>
    <t>42546</t>
  </si>
  <si>
    <t>POR SIR 1X200ML</t>
  </si>
  <si>
    <t>145964</t>
  </si>
  <si>
    <t>45964</t>
  </si>
  <si>
    <t>SERETIDE DISKUS 50/250</t>
  </si>
  <si>
    <t>INH PLV 60X50/250RG</t>
  </si>
  <si>
    <t>149531</t>
  </si>
  <si>
    <t>49531</t>
  </si>
  <si>
    <t>CONTROLOC I.V.</t>
  </si>
  <si>
    <t>INJ PLV SOL 1X40MG</t>
  </si>
  <si>
    <t>169189</t>
  </si>
  <si>
    <t>69189</t>
  </si>
  <si>
    <t>EUTHYROX 50</t>
  </si>
  <si>
    <t>TBL 100X50RG</t>
  </si>
  <si>
    <t>183099</t>
  </si>
  <si>
    <t>83099</t>
  </si>
  <si>
    <t>XANAX SR</t>
  </si>
  <si>
    <t>TBL RET 30X0.5MG</t>
  </si>
  <si>
    <t>193019</t>
  </si>
  <si>
    <t>93019</t>
  </si>
  <si>
    <t>SORTIS 40MG</t>
  </si>
  <si>
    <t>TBL OBD 30X40MG</t>
  </si>
  <si>
    <t>846980</t>
  </si>
  <si>
    <t>124129</t>
  </si>
  <si>
    <t>PRESTANCE 10 MG/10 MG</t>
  </si>
  <si>
    <t>848925</t>
  </si>
  <si>
    <t>148068</t>
  </si>
  <si>
    <t>ROSUCARD 10 MG POTAHOVANÉ TABLETY</t>
  </si>
  <si>
    <t>848947</t>
  </si>
  <si>
    <t>135928</t>
  </si>
  <si>
    <t>ESOPREX 10 MG</t>
  </si>
  <si>
    <t>125744</t>
  </si>
  <si>
    <t>25744</t>
  </si>
  <si>
    <t>INTEGRILIN 0.75MG/ML</t>
  </si>
  <si>
    <t>INF SOL1X100ML/75MG</t>
  </si>
  <si>
    <t>185325</t>
  </si>
  <si>
    <t>85325</t>
  </si>
  <si>
    <t>INJ SOL 5X3ML/15MG</t>
  </si>
  <si>
    <t>140777</t>
  </si>
  <si>
    <t>40777</t>
  </si>
  <si>
    <t>NEURONTIN 600 MG</t>
  </si>
  <si>
    <t>POR TBL FLM50X600MG</t>
  </si>
  <si>
    <t>147133</t>
  </si>
  <si>
    <t>172044</t>
  </si>
  <si>
    <t>LETROX 150</t>
  </si>
  <si>
    <t>POR TBL NOB 100X150RG</t>
  </si>
  <si>
    <t>848477</t>
  </si>
  <si>
    <t>124346</t>
  </si>
  <si>
    <t>147454</t>
  </si>
  <si>
    <t>EUTHYROX 88 MIKROGRAMŮ</t>
  </si>
  <si>
    <t>POR TBL NOB 100X88RG II</t>
  </si>
  <si>
    <t>190959</t>
  </si>
  <si>
    <t>90959</t>
  </si>
  <si>
    <t>TBL 30X0.5MG</t>
  </si>
  <si>
    <t>109710</t>
  </si>
  <si>
    <t>9710</t>
  </si>
  <si>
    <t>INJ SIC 1X125MG+2ML</t>
  </si>
  <si>
    <t>184396</t>
  </si>
  <si>
    <t>84396</t>
  </si>
  <si>
    <t>NEURONTIN 100MG</t>
  </si>
  <si>
    <t>CPS 20X100MG</t>
  </si>
  <si>
    <t>845493</t>
  </si>
  <si>
    <t>105844</t>
  </si>
  <si>
    <t>MIRTAZAPIN ORION 15 MG</t>
  </si>
  <si>
    <t>POR TBL DIS 30X15MG</t>
  </si>
  <si>
    <t>130164</t>
  </si>
  <si>
    <t>30164</t>
  </si>
  <si>
    <t>MIDAZOLAM TORREX 1MG/ML</t>
  </si>
  <si>
    <t>INJ 10X5ML/5MG</t>
  </si>
  <si>
    <t>130652</t>
  </si>
  <si>
    <t>30652</t>
  </si>
  <si>
    <t>REASEC</t>
  </si>
  <si>
    <t>115245</t>
  </si>
  <si>
    <t>15245</t>
  </si>
  <si>
    <t>SANDOSTATIN 0.1 MG/ML</t>
  </si>
  <si>
    <t>INJ SOL 5X1ML/0.1MG</t>
  </si>
  <si>
    <t>187804</t>
  </si>
  <si>
    <t>TONARSSA 8 MG/5 MG</t>
  </si>
  <si>
    <t>147466</t>
  </si>
  <si>
    <t>EUTHYROX 137 MIKROGRAMŮ</t>
  </si>
  <si>
    <t>POR TBL NOB 100X137RG II</t>
  </si>
  <si>
    <t>849151</t>
  </si>
  <si>
    <t>122210</t>
  </si>
  <si>
    <t>APO-FENO</t>
  </si>
  <si>
    <t>POR CPS DUR 30X200MG</t>
  </si>
  <si>
    <t>121088</t>
  </si>
  <si>
    <t>21088</t>
  </si>
  <si>
    <t>SUFENTANIL TORREX 50 MCG/ML</t>
  </si>
  <si>
    <t>INJ SOL 5X5ML/250RG</t>
  </si>
  <si>
    <t>130215</t>
  </si>
  <si>
    <t>30215</t>
  </si>
  <si>
    <t>MIDAZOLAM TORREX 5MG/ML</t>
  </si>
  <si>
    <t>INJ 10X10ML/50MG</t>
  </si>
  <si>
    <t>175080</t>
  </si>
  <si>
    <t>DRETACEN 250 MG</t>
  </si>
  <si>
    <t>POR TBL FLM 50X250MG</t>
  </si>
  <si>
    <t>500570</t>
  </si>
  <si>
    <t>ZARZIO 48 MU/0,5 ML</t>
  </si>
  <si>
    <t>INJ+INF SOL 5X0.5ML</t>
  </si>
  <si>
    <t>849972</t>
  </si>
  <si>
    <t>107758</t>
  </si>
  <si>
    <t>ROSEMIG 20 MG</t>
  </si>
  <si>
    <t>NAS SPR SOL 2X0.1ML</t>
  </si>
  <si>
    <t>187425</t>
  </si>
  <si>
    <t>LETROX 50</t>
  </si>
  <si>
    <t>POR TBL NOB 100X50RG II</t>
  </si>
  <si>
    <t>184245</t>
  </si>
  <si>
    <t>LETROX 75</t>
  </si>
  <si>
    <t>POR TBL NOB 100X75MCG II</t>
  </si>
  <si>
    <t>29449</t>
  </si>
  <si>
    <t>NOVOSEVEN 100 KIU (2 MG)</t>
  </si>
  <si>
    <t>INJ PSO LQF 2MG</t>
  </si>
  <si>
    <t>169714</t>
  </si>
  <si>
    <t>LETROX 125</t>
  </si>
  <si>
    <t>POR TBL NOB 100X125MCG</t>
  </si>
  <si>
    <t>24550</t>
  </si>
  <si>
    <t>ONDANSETRON KABI 2 MG/ML</t>
  </si>
  <si>
    <t>INJ SOL 5X4ML</t>
  </si>
  <si>
    <t>213477</t>
  </si>
  <si>
    <t>INJ SOL 10X5ML</t>
  </si>
  <si>
    <t>214427</t>
  </si>
  <si>
    <t>187427</t>
  </si>
  <si>
    <t>50113006</t>
  </si>
  <si>
    <t>33084</t>
  </si>
  <si>
    <t>RECONVAN</t>
  </si>
  <si>
    <t>POR SOL 1X500ML</t>
  </si>
  <si>
    <t>33525</t>
  </si>
  <si>
    <t>PULMOCARE 500 ML PŘÍCHUŤ VANILKA</t>
  </si>
  <si>
    <t>846327</t>
  </si>
  <si>
    <t>33404</t>
  </si>
  <si>
    <t>Calogen Neutral por.eml. 1x200ml</t>
  </si>
  <si>
    <t>902097</t>
  </si>
  <si>
    <t>RECONVAN 500 ml</t>
  </si>
  <si>
    <t>33948</t>
  </si>
  <si>
    <t>NUTRICOMP DRINK PLUS JAHODA</t>
  </si>
  <si>
    <t>POR SOL 4X200ML</t>
  </si>
  <si>
    <t>841569</t>
  </si>
  <si>
    <t>Fresubin hepa 15x500ml</t>
  </si>
  <si>
    <t>846016</t>
  </si>
  <si>
    <t>Nutrison Advanced Protison 500ml</t>
  </si>
  <si>
    <t>1X500ML</t>
  </si>
  <si>
    <t>988740</t>
  </si>
  <si>
    <t>Nutrison Advanced Diason 1000ml</t>
  </si>
  <si>
    <t>990223</t>
  </si>
  <si>
    <t>NEPRO HP 500ml vanilková</t>
  </si>
  <si>
    <t>990658</t>
  </si>
  <si>
    <t xml:space="preserve">Nutricomp Glutamine Plus MB 500ml </t>
  </si>
  <si>
    <t>133328</t>
  </si>
  <si>
    <t>33328</t>
  </si>
  <si>
    <t>NUTRIDRINK S PŘÍCH. TROP. OVOCE</t>
  </si>
  <si>
    <t>POR SOL 1X200ML</t>
  </si>
  <si>
    <t>133339</t>
  </si>
  <si>
    <t>33339</t>
  </si>
  <si>
    <t>DIASIP S PŘÍCHUTÍ JAHODOVOU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</si>
  <si>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</si>
  <si>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</si>
  <si>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</si>
  <si>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</si>
  <si>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</si>
  <si>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</si>
  <si>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133343</t>
  </si>
  <si>
    <t>33343</t>
  </si>
  <si>
    <t>CUBITAN S PŘÍCHUTÍ JAHODOVOU (SOL)</t>
  </si>
  <si>
    <t>133474</t>
  </si>
  <si>
    <t>33474</t>
  </si>
  <si>
    <t>NUTRIDRINK JUICE STYLE S PŘÍCHUTÍ JABLEČNOU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</si>
  <si>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</si>
  <si>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</si>
  <si>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</si>
  <si>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</si>
  <si>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</si>
  <si>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</si>
  <si>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</si>
  <si>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</si>
  <si>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33424</t>
  </si>
  <si>
    <t>NUTRISON ADVANCED CUBISON</t>
  </si>
  <si>
    <t>POR SOL 1X1000ML</t>
  </si>
  <si>
    <t>33526</t>
  </si>
  <si>
    <t>NUTRISON</t>
  </si>
  <si>
    <t>848207</t>
  </si>
  <si>
    <t>33422</t>
  </si>
  <si>
    <t>Nutrison Advanced DIASON LOW ENERGY</t>
  </si>
  <si>
    <t>por.sol.1000ml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</si>
  <si>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</si>
  <si>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</si>
  <si>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</si>
  <si>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</si>
  <si>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</si>
  <si>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</si>
  <si>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</si>
  <si>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</si>
  <si>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</si>
  <si>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</si>
  <si>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</si>
  <si>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</si>
  <si>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</si>
  <si>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</si>
  <si>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</si>
  <si>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</si>
  <si>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33833</t>
  </si>
  <si>
    <t>DIASIP S PŘÍCHUTÍ CAPPUCCINO</t>
  </si>
  <si>
    <t>33848</t>
  </si>
  <si>
    <t>NUTRIDRINK S PŘÍCHUTÍ ČOKOLÁDOVOU</t>
  </si>
  <si>
    <t>33847</t>
  </si>
  <si>
    <t>NUTRIDRINK S PŘÍCHUTÍ VANILKOVOU</t>
  </si>
  <si>
    <t>33859</t>
  </si>
  <si>
    <t>33936</t>
  </si>
  <si>
    <t>NUTRIDRINK S PŘÍCHUTÍ BANÁNOVOU</t>
  </si>
  <si>
    <t>990352</t>
  </si>
  <si>
    <t>33935</t>
  </si>
  <si>
    <t>NUTRIDRINK S PŘÍCHUTÍ JAHODOVOU</t>
  </si>
  <si>
    <t>50113013</t>
  </si>
  <si>
    <t>108807</t>
  </si>
  <si>
    <t>8807</t>
  </si>
  <si>
    <t>DALACIN C PHOSPHATE</t>
  </si>
  <si>
    <t>INJ 1X4ML 600MG</t>
  </si>
  <si>
    <t>111592</t>
  </si>
  <si>
    <t>11592</t>
  </si>
  <si>
    <t>METRONIDAZOL 500MG BRAUN</t>
  </si>
  <si>
    <t>INJ 10X100ML(LDPE)</t>
  </si>
  <si>
    <t>153922</t>
  </si>
  <si>
    <t>53922</t>
  </si>
  <si>
    <t>CIPHIN PRO INFUSION.200MG/100ML</t>
  </si>
  <si>
    <t>INF 1X100ML/200MG</t>
  </si>
  <si>
    <t>183417</t>
  </si>
  <si>
    <t>83417</t>
  </si>
  <si>
    <t>MERONEM</t>
  </si>
  <si>
    <t>INJ SIC 10X1GM</t>
  </si>
  <si>
    <t>847476</t>
  </si>
  <si>
    <t>112782</t>
  </si>
  <si>
    <t xml:space="preserve">GENTAMICIN B.BRAUN 3 MG/ML INFUZNÍ ROZTOK </t>
  </si>
  <si>
    <t>INF SOL 20X80ML</t>
  </si>
  <si>
    <t>162496</t>
  </si>
  <si>
    <t>TAZIP 4 G/0,5 G</t>
  </si>
  <si>
    <t>INJ+INF PLV SOL 10X4,5GM</t>
  </si>
  <si>
    <t>147977</t>
  </si>
  <si>
    <t>MEROPENEM HOSPIRA 1 G</t>
  </si>
  <si>
    <t>INJ+INF PLV SOL 10X1GM</t>
  </si>
  <si>
    <t>201030</t>
  </si>
  <si>
    <t>SEFOTAK 1 G</t>
  </si>
  <si>
    <t>156835</t>
  </si>
  <si>
    <t>MEROPENEM KABI 1 G</t>
  </si>
  <si>
    <t>INJ+INF PLV SOL 10X1000MG</t>
  </si>
  <si>
    <t>134595</t>
  </si>
  <si>
    <t>MEDOCLAV 1000 MG/200 MG</t>
  </si>
  <si>
    <t>INJ+INF PLV SOL 10X1.2GM</t>
  </si>
  <si>
    <t>183926</t>
  </si>
  <si>
    <t>AZEPO 1 G</t>
  </si>
  <si>
    <t>145634</t>
  </si>
  <si>
    <t>MEROPENEM RANBAXY 1 G</t>
  </si>
  <si>
    <t>201954</t>
  </si>
  <si>
    <t>BITAMMON 1 G/0,5 G</t>
  </si>
  <si>
    <t>INJ+INF PLV SOL 10X1.5GM</t>
  </si>
  <si>
    <t>201967</t>
  </si>
  <si>
    <t>VULMIZOLIN 1,0</t>
  </si>
  <si>
    <t>INJ PLV SOL 10X1GM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</si>
  <si>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</si>
  <si>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</si>
  <si>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</si>
  <si>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</si>
  <si>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</si>
  <si>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</si>
  <si>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</si>
  <si>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</si>
  <si>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</si>
  <si>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</si>
  <si>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106264</t>
  </si>
  <si>
    <t>6264</t>
  </si>
  <si>
    <t>SUMETROLIM</t>
  </si>
  <si>
    <t>TBL 20X480MG</t>
  </si>
  <si>
    <t>153202</t>
  </si>
  <si>
    <t>53202</t>
  </si>
  <si>
    <t>CIPHIN 500</t>
  </si>
  <si>
    <t>TBL OBD 10X500MG</t>
  </si>
  <si>
    <t>844576</t>
  </si>
  <si>
    <t>100339</t>
  </si>
  <si>
    <t>DALACIN C 300 MG</t>
  </si>
  <si>
    <t>POR CPS DUR 16X300MG</t>
  </si>
  <si>
    <t>850012</t>
  </si>
  <si>
    <t>154748</t>
  </si>
  <si>
    <t>NITROFURANTOIN - RATIOPHARM 100 MG</t>
  </si>
  <si>
    <t>POR CPS PRO 50X100MG</t>
  </si>
  <si>
    <t>117170</t>
  </si>
  <si>
    <t>17170</t>
  </si>
  <si>
    <t>BELOGENT KRÉM</t>
  </si>
  <si>
    <t>CRM 1X30GM</t>
  </si>
  <si>
    <t>117171</t>
  </si>
  <si>
    <t>17171</t>
  </si>
  <si>
    <t>BELOGENT MAST</t>
  </si>
  <si>
    <t>161980</t>
  </si>
  <si>
    <t>61980</t>
  </si>
  <si>
    <t>PIMAFUCORT</t>
  </si>
  <si>
    <t>UNG 1X15GM</t>
  </si>
  <si>
    <t>148261</t>
  </si>
  <si>
    <t>48261</t>
  </si>
  <si>
    <t>PLV ADS 1X20GM</t>
  </si>
  <si>
    <t>111706</t>
  </si>
  <si>
    <t>11706</t>
  </si>
  <si>
    <t>105113</t>
  </si>
  <si>
    <t>5113</t>
  </si>
  <si>
    <t>TARGOCID 400MG</t>
  </si>
  <si>
    <t>INJ SIC 1X400MG+SOL</t>
  </si>
  <si>
    <t>186264</t>
  </si>
  <si>
    <t>86264</t>
  </si>
  <si>
    <t>TOBREX</t>
  </si>
  <si>
    <t>GTT OPH 5ML 3MG/1ML</t>
  </si>
  <si>
    <t>162187</t>
  </si>
  <si>
    <t>CIPROFLOXACIN KABI 400 MG/200 ML INFUZNÍ ROZTOK</t>
  </si>
  <si>
    <t>INF SOL 10X400MG/200ML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</si>
  <si>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</si>
  <si>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</si>
  <si>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</si>
  <si>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</si>
  <si>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</si>
  <si>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</si>
  <si>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</si>
  <si>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</si>
  <si>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</si>
  <si>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</si>
  <si>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</si>
  <si>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</si>
  <si>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</si>
  <si>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158092</t>
  </si>
  <si>
    <t>58092</t>
  </si>
  <si>
    <t>CEFAZOLIN SANDOZ 1 G</t>
  </si>
  <si>
    <t>168998</t>
  </si>
  <si>
    <t>68998</t>
  </si>
  <si>
    <t>AMPICILIN 1,0 BIOTIKA</t>
  </si>
  <si>
    <t>INJ PLV SOL 10X1000MG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</si>
  <si>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</si>
  <si>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</si>
  <si>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</si>
  <si>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</si>
  <si>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</si>
  <si>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</si>
  <si>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</si>
  <si>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</si>
  <si>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192359</t>
  </si>
  <si>
    <t>92359</t>
  </si>
  <si>
    <t>PROSTAPHLIN 1000MG</t>
  </si>
  <si>
    <t>INJ SIC 1X1000MG</t>
  </si>
  <si>
    <t>194155</t>
  </si>
  <si>
    <t>94155</t>
  </si>
  <si>
    <t>ABAKTAL</t>
  </si>
  <si>
    <t>INJ 10X5ML/400MG</t>
  </si>
  <si>
    <t>166137</t>
  </si>
  <si>
    <t>66137</t>
  </si>
  <si>
    <t>OFLOXIN INF</t>
  </si>
  <si>
    <t>131656</t>
  </si>
  <si>
    <t>CEFTAZIDIM KABI 2 GM</t>
  </si>
  <si>
    <t>INJ+INF PLV SOL 10X2GM</t>
  </si>
  <si>
    <t>197000</t>
  </si>
  <si>
    <t>97000</t>
  </si>
  <si>
    <t>METRONIDAZOLE 0.5% POLFA</t>
  </si>
  <si>
    <t>INJ 1X100ML 5MG/1ML</t>
  </si>
  <si>
    <t>126127</t>
  </si>
  <si>
    <t>26127</t>
  </si>
  <si>
    <t>TYGACIL 50 MG</t>
  </si>
  <si>
    <t>INF PLV SOL 10X50MG/5ML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</si>
  <si>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</si>
  <si>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</si>
  <si>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</si>
  <si>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</si>
  <si>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</si>
  <si>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</si>
  <si>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</si>
  <si>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168999</t>
  </si>
  <si>
    <t>68999</t>
  </si>
  <si>
    <t>AMPICILIN BIOTIKA</t>
  </si>
  <si>
    <t>INJ 10X500MG</t>
  </si>
  <si>
    <t>187199</t>
  </si>
  <si>
    <t>87199</t>
  </si>
  <si>
    <t>MAXIPIME 1GM</t>
  </si>
  <si>
    <t>INJ SIC 1X1GM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</si>
  <si>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</si>
  <si>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</si>
  <si>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</si>
  <si>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</si>
  <si>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</si>
  <si>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</si>
  <si>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</si>
  <si>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</si>
  <si>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</si>
  <si>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151460</t>
  </si>
  <si>
    <t>CEFUROXIM KABI 750 MG</t>
  </si>
  <si>
    <t>INJ+INF PLV SOL 10X750MG</t>
  </si>
  <si>
    <t>202911</t>
  </si>
  <si>
    <t>DILIZOLEN 2 MG/ML</t>
  </si>
  <si>
    <t>INF SOL 10X300ML/600MG</t>
  </si>
  <si>
    <t>137499</t>
  </si>
  <si>
    <t>KLACID I.V.</t>
  </si>
  <si>
    <t>INF PLV SOL 1X500MG</t>
  </si>
  <si>
    <t>151458</t>
  </si>
  <si>
    <t>CEFUROXIM KABI 1500 MG</t>
  </si>
  <si>
    <t>162180</t>
  </si>
  <si>
    <t>CIPROFLOXACIN KABI 200 MG/100 ML INFUZNÍ ROZTOK</t>
  </si>
  <si>
    <t>INF SOL 10X200MG/100ML</t>
  </si>
  <si>
    <t>166265</t>
  </si>
  <si>
    <t>VANCOMYCIN MYLAN 500 MG</t>
  </si>
  <si>
    <t>166269</t>
  </si>
  <si>
    <t>VANCOMYCIN MYLAN 1000 MG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</si>
  <si>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</si>
  <si>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</si>
  <si>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</si>
  <si>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</si>
  <si>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</si>
  <si>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</si>
  <si>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</si>
  <si>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155862</t>
  </si>
  <si>
    <t>SUMAMED 500 MG INFUZE</t>
  </si>
  <si>
    <t>INF PLV SOL 5X500MG</t>
  </si>
  <si>
    <t>183817</t>
  </si>
  <si>
    <t>ARCHIFAR 1 G</t>
  </si>
  <si>
    <t>50113014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</si>
  <si>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</si>
  <si>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</si>
  <si>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</si>
  <si>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</si>
  <si>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</si>
  <si>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</si>
  <si>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</si>
  <si>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165484</t>
  </si>
  <si>
    <t>65484</t>
  </si>
  <si>
    <t>CLOTRIMAZOL AL 1%</t>
  </si>
  <si>
    <t>CRM 1X20GM 1%</t>
  </si>
  <si>
    <t>116895</t>
  </si>
  <si>
    <t>16895</t>
  </si>
  <si>
    <t>IMAZOL KRÉMPASTA</t>
  </si>
  <si>
    <t>DRM PST 1X30GM</t>
  </si>
  <si>
    <t>166037</t>
  </si>
  <si>
    <t>66037</t>
  </si>
  <si>
    <t>CPS 7X100MG</t>
  </si>
  <si>
    <t>103303</t>
  </si>
  <si>
    <t>3303</t>
  </si>
  <si>
    <t>NIDRAZID</t>
  </si>
  <si>
    <t>TBL 250X100MG</t>
  </si>
  <si>
    <t>103023</t>
  </si>
  <si>
    <t>3023</t>
  </si>
  <si>
    <t>SURAL</t>
  </si>
  <si>
    <t>TBL 100X400MG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</si>
  <si>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</si>
  <si>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</si>
  <si>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</si>
  <si>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</si>
  <si>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</si>
  <si>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</si>
  <si>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</si>
  <si>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</si>
  <si>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164401</t>
  </si>
  <si>
    <t>FLUCONAZOL KABI 2 MG/ML</t>
  </si>
  <si>
    <t>INF SOL 10X100ML/200MG</t>
  </si>
  <si>
    <t>164407</t>
  </si>
  <si>
    <t>INF SOL 10X200ML/400MG</t>
  </si>
  <si>
    <t>50113008</t>
  </si>
  <si>
    <t>29980</t>
  </si>
  <si>
    <t>FLEBOGAMMA 10g DIF Grifols</t>
  </si>
  <si>
    <t>137484</t>
  </si>
  <si>
    <t>ANBINEX 500 I.U. Grifols</t>
  </si>
  <si>
    <t>0062464</t>
  </si>
  <si>
    <t>Haemocomplettan P 1000mg</t>
  </si>
  <si>
    <t>137483</t>
  </si>
  <si>
    <t>ANBINEX 1000 I.U. Grifols</t>
  </si>
  <si>
    <t>75634</t>
  </si>
  <si>
    <t>Prothromplex Total 600 I.U.BAXTER</t>
  </si>
  <si>
    <t>0062465</t>
  </si>
  <si>
    <t>HAEMOCOMPLETTAN P</t>
  </si>
  <si>
    <t>IVN INJ+INF PLV SOL 1X2000MG</t>
  </si>
  <si>
    <t>0138455</t>
  </si>
  <si>
    <t>ALBUNORM 20%</t>
  </si>
  <si>
    <t>IVN INF SOL 1X100ML</t>
  </si>
  <si>
    <t>0192353</t>
  </si>
  <si>
    <t>FLEXBUMIN 200 G/L</t>
  </si>
  <si>
    <t>6480</t>
  </si>
  <si>
    <t>Ocplex 20ml 500 I.U. Phoenix</t>
  </si>
  <si>
    <t>725755</t>
  </si>
  <si>
    <t>Deriváty</t>
  </si>
  <si>
    <t>#N/A</t>
  </si>
  <si>
    <t>0129056</t>
  </si>
  <si>
    <t>ATENATIV 500 I.U. Phoenix</t>
  </si>
  <si>
    <t>50113011</t>
  </si>
  <si>
    <t>87239</t>
  </si>
  <si>
    <t>Fanhdi 50 I.U./ml(500 I.U) GRIFOLS</t>
  </si>
  <si>
    <t>89028</t>
  </si>
  <si>
    <t>Immunate Stim Plus 500 I.U.(fVIII)Baxter</t>
  </si>
  <si>
    <t>49128</t>
  </si>
  <si>
    <t>FANHDI 100 I.U./ML</t>
  </si>
  <si>
    <t>IVN INJ PSO LQF 1+1X15ML</t>
  </si>
  <si>
    <t>50113002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</si>
  <si>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</si>
  <si>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</si>
  <si>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</si>
  <si>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</si>
  <si>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</si>
  <si>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</si>
  <si>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</si>
  <si>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</si>
  <si>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</si>
  <si>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</si>
  <si>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</si>
  <si>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</si>
  <si>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</si>
  <si>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</si>
  <si>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</si>
  <si>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</si>
  <si>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</si>
  <si>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</si>
  <si>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</si>
  <si>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</si>
  <si>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</si>
  <si>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</si>
  <si>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</si>
  <si>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</si>
  <si>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</si>
  <si>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</si>
  <si>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149415</t>
  </si>
  <si>
    <t>49415</t>
  </si>
  <si>
    <t>AMINOPLASMAL B.BRAUN 10%</t>
  </si>
  <si>
    <t>195640</t>
  </si>
  <si>
    <t>95640</t>
  </si>
  <si>
    <t>NUTRIFLEX LIPID PERI</t>
  </si>
  <si>
    <t>INF EML 5X1875ML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</si>
  <si>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</si>
  <si>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</si>
  <si>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</si>
  <si>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</si>
  <si>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</si>
  <si>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</si>
  <si>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</si>
  <si>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</si>
  <si>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</si>
  <si>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</si>
  <si>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</si>
  <si>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116338</t>
  </si>
  <si>
    <t>16338</t>
  </si>
  <si>
    <t>INFEML10X500ML-SKLO</t>
  </si>
  <si>
    <t>396920</t>
  </si>
  <si>
    <t>100152</t>
  </si>
  <si>
    <t>AMINOPLASMAL 15%</t>
  </si>
  <si>
    <t>INF 10X500ML</t>
  </si>
  <si>
    <t>396914</t>
  </si>
  <si>
    <t>52301</t>
  </si>
  <si>
    <t>AMINOPLASMAL HEPA-10%</t>
  </si>
  <si>
    <t>397303</t>
  </si>
  <si>
    <t>152193</t>
  </si>
  <si>
    <t>NUTRIFLEX OMEGA SPECIAL</t>
  </si>
  <si>
    <t>INF EML 5X625ML</t>
  </si>
  <si>
    <t>395212</t>
  </si>
  <si>
    <t>57545</t>
  </si>
  <si>
    <t>AMINOSTERIL N HEPA- 8% 500 ml</t>
  </si>
  <si>
    <t>IR 10X500ML</t>
  </si>
  <si>
    <t>152197</t>
  </si>
  <si>
    <t>NUTRIFLEX OMEGA PLUS N3C</t>
  </si>
  <si>
    <t>INF EML 5X1250ML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</si>
  <si>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</si>
  <si>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</si>
  <si>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</si>
  <si>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</si>
  <si>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</si>
  <si>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</si>
  <si>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</si>
  <si>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</si>
  <si>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Lékárna - parenter. výživa</t>
  </si>
  <si>
    <t>5931 - Oddělení int. péče chirurg. oborů, JIP 51</t>
  </si>
  <si>
    <t>J01DH02 - Meropenem</t>
  </si>
  <si>
    <t>N01AH03 - Sufentanyl</t>
  </si>
  <si>
    <t>V06XX - Potraviny pro zvláštní lékařské účely (PZLÚ)</t>
  </si>
  <si>
    <t>J01GB03 - Gentamicin</t>
  </si>
  <si>
    <t>J02AC01 - Flukonazol</t>
  </si>
  <si>
    <t>J01DB04 - Cefazolin</t>
  </si>
  <si>
    <t>J01CR05 - Piperacilin a enzymový inhibitor</t>
  </si>
  <si>
    <t>N05CD08 - Midazolam</t>
  </si>
  <si>
    <t>J01MA02 - Ciprofloxacin</t>
  </si>
  <si>
    <t>J01FF01 - Klindamycin</t>
  </si>
  <si>
    <t>J01DD01 - Cefotaxim</t>
  </si>
  <si>
    <t>J01XD01 - Metronidazol</t>
  </si>
  <si>
    <t>J01CR01 - Ampicilin a enzymový inhibitor</t>
  </si>
  <si>
    <t>N01AX10 - Propofol</t>
  </si>
  <si>
    <t>M01AX17 - Nimesulid</t>
  </si>
  <si>
    <t>J01CR02 - Amoxicilin a enzymový inhibitor</t>
  </si>
  <si>
    <t>N05AH04 - Kvetiapin</t>
  </si>
  <si>
    <t>C08DA01 - Verapamil</t>
  </si>
  <si>
    <t>B01AC04 - Klopidogrel</t>
  </si>
  <si>
    <t>R06AE07 - Cetirizin</t>
  </si>
  <si>
    <t>J01DC02 - Cefuroxim</t>
  </si>
  <si>
    <t>J01GB06 - Amikacin</t>
  </si>
  <si>
    <t>N06AX11 - Mirtazapin</t>
  </si>
  <si>
    <t>C10AA05 - Atorvastatin</t>
  </si>
  <si>
    <t>B01AC16 - Eptifibatid</t>
  </si>
  <si>
    <t>N05BA12 - Alprazolam</t>
  </si>
  <si>
    <t>H02AB04 - Methylprednisolon</t>
  </si>
  <si>
    <t>J01XX08 - Linezolid</t>
  </si>
  <si>
    <t>H03AA01 - Levothyroxin, sodná sůl</t>
  </si>
  <si>
    <t>N03AX12 - Gabapentin</t>
  </si>
  <si>
    <t>J01AA12 - Tigecyklin</t>
  </si>
  <si>
    <t>H01CB02 - Oktreotid</t>
  </si>
  <si>
    <t>J01CA01 - Ampicilin</t>
  </si>
  <si>
    <t>J01XB01 - Kolistin</t>
  </si>
  <si>
    <t>J01CF04 - Oxacilin</t>
  </si>
  <si>
    <t>J02AC03 - Vorikonazol</t>
  </si>
  <si>
    <t>C07AG02 - Karvedilol</t>
  </si>
  <si>
    <t>C10AA07 - Rosuvastatin</t>
  </si>
  <si>
    <t>C07AB07 - Bisoprolol</t>
  </si>
  <si>
    <t>N03AX16 - Pregabalin</t>
  </si>
  <si>
    <t>A06AD11 - Laktulóza</t>
  </si>
  <si>
    <t>N06AB04 - Citalopram</t>
  </si>
  <si>
    <t>A07DA - Antipropulziva</t>
  </si>
  <si>
    <t>J01MA01 - Ofloxacin</t>
  </si>
  <si>
    <t>C09AA04 - Perindopril</t>
  </si>
  <si>
    <t>J01XA01 - Vankomycin</t>
  </si>
  <si>
    <t>R03AC02 - Salbutamol</t>
  </si>
  <si>
    <t>C09CA01 - Losartan</t>
  </si>
  <si>
    <t>C09AA05 - Ramipril</t>
  </si>
  <si>
    <t>B02BD08 - Eptakog alfa (aktivovaný)</t>
  </si>
  <si>
    <t>A10AB05 - Inzulin aspart</t>
  </si>
  <si>
    <t>J02AX06 - Anidulafungin</t>
  </si>
  <si>
    <t>A03FA07 - Itopridum</t>
  </si>
  <si>
    <t>C01BD01 - Amiodaron</t>
  </si>
  <si>
    <t>N06AB10 - Escitalopram</t>
  </si>
  <si>
    <t>N02CC01 - Sumatriptan</t>
  </si>
  <si>
    <t>N06BX18 - Vinpocetin</t>
  </si>
  <si>
    <t>N03AX14 - Levetiracetam</t>
  </si>
  <si>
    <t>J01FA09 - Klarithromycin</t>
  </si>
  <si>
    <t>C10AB05 - Fenofibrát</t>
  </si>
  <si>
    <t>J01FA10 - Azithromycin</t>
  </si>
  <si>
    <t>C02AC05 - Moxonidin</t>
  </si>
  <si>
    <t>B01AB06 - Nadroparin</t>
  </si>
  <si>
    <t>N06AB06 - Sertralin</t>
  </si>
  <si>
    <t>C09BA04 - Perindopril a diuretika</t>
  </si>
  <si>
    <t>C09BB04 - Perindopril a amlodipin</t>
  </si>
  <si>
    <t>J01DH03 - Ertapenem</t>
  </si>
  <si>
    <t>C07AB05 - Betaxolol</t>
  </si>
  <si>
    <t>J01DH51 - Imipenem a enzymový inhibitor</t>
  </si>
  <si>
    <t>R06AE09 - Levocetirizin</t>
  </si>
  <si>
    <t>J01DD02 - Ceftazidim</t>
  </si>
  <si>
    <t>R03AK06 - Salmeterol a flutikason</t>
  </si>
  <si>
    <t>J01DE01 - Cefepim</t>
  </si>
  <si>
    <t>A04AA01 - Ondansetron</t>
  </si>
  <si>
    <t>A02BC02 - Pantoprazol</t>
  </si>
  <si>
    <t>A02BC02</t>
  </si>
  <si>
    <t>IVN INJ PLV SOL 1X40MG</t>
  </si>
  <si>
    <t>A03FA07</t>
  </si>
  <si>
    <t>166760</t>
  </si>
  <si>
    <t>POR TBL FLM 100X50MG</t>
  </si>
  <si>
    <t>A04AA01</t>
  </si>
  <si>
    <t>IMS+IVN INJ SOL 5X4ML</t>
  </si>
  <si>
    <t>IVN INJ SOL 5X4ML</t>
  </si>
  <si>
    <t>A06AD11</t>
  </si>
  <si>
    <t>A07DA</t>
  </si>
  <si>
    <t>POR TBL NOB 20X2.5MG/0.025MG</t>
  </si>
  <si>
    <t>A10AB05</t>
  </si>
  <si>
    <t>SDR+IVN INJ SOL 1X10ML</t>
  </si>
  <si>
    <t>B01AB06</t>
  </si>
  <si>
    <t>213480</t>
  </si>
  <si>
    <t>FRAXIPARINE FORTE</t>
  </si>
  <si>
    <t>SDR INJ SOL ISP 10X0.6MLX19000</t>
  </si>
  <si>
    <t>B01AC04</t>
  </si>
  <si>
    <t>B01AC16</t>
  </si>
  <si>
    <t>INTEGRILIN 0,75 MG/ML</t>
  </si>
  <si>
    <t>INF SOL 1X100ML</t>
  </si>
  <si>
    <t>B02BD08</t>
  </si>
  <si>
    <t>IVN INJ PSO LQF 1+1X2.1MLX100K</t>
  </si>
  <si>
    <t>C01BD01</t>
  </si>
  <si>
    <t>IVN INJ SOL 6X3ML</t>
  </si>
  <si>
    <t>POR TBL NOB 30X200MG</t>
  </si>
  <si>
    <t>C02AC05</t>
  </si>
  <si>
    <t>MOXOSTAD 0,4 MG</t>
  </si>
  <si>
    <t>POR TBL FLM 30X0.4MG</t>
  </si>
  <si>
    <t>C07AB05</t>
  </si>
  <si>
    <t>C07AB07</t>
  </si>
  <si>
    <t>C07AG02</t>
  </si>
  <si>
    <t>C08DA01</t>
  </si>
  <si>
    <t>ISOPTIN SR 240 MG</t>
  </si>
  <si>
    <t>POR TBL PRO 30X240MG</t>
  </si>
  <si>
    <t>C09AA04</t>
  </si>
  <si>
    <t>101205</t>
  </si>
  <si>
    <t>C09AA05</t>
  </si>
  <si>
    <t>TRITACE 5 MG</t>
  </si>
  <si>
    <t>C09BA04</t>
  </si>
  <si>
    <t>C09BB04</t>
  </si>
  <si>
    <t>C09CA01</t>
  </si>
  <si>
    <t>POR TBL FLM 30X50MG II</t>
  </si>
  <si>
    <t>C10AA05</t>
  </si>
  <si>
    <t>SORTIS 20 MG</t>
  </si>
  <si>
    <t>SORTIS 40 MG</t>
  </si>
  <si>
    <t>POR TBL FLM 30X40MG</t>
  </si>
  <si>
    <t>C10AA07</t>
  </si>
  <si>
    <t>C10AB05</t>
  </si>
  <si>
    <t>H01CB02</t>
  </si>
  <si>
    <t>SANDOSTATIN 0,1 MG/ML</t>
  </si>
  <si>
    <t>INJ SOL+INF CNC SOL 5X1ML</t>
  </si>
  <si>
    <t>H02AB04</t>
  </si>
  <si>
    <t>SOLU-MEDROL 40 MG/ML</t>
  </si>
  <si>
    <t>IMS+IVN INJ PSO LQF 40MG+1ML</t>
  </si>
  <si>
    <t>SOLU-MEDROL 62,5 MG/ML</t>
  </si>
  <si>
    <t>IMS+IVN INJ PSO LQF 125MG+2ML</t>
  </si>
  <si>
    <t>H03AA01</t>
  </si>
  <si>
    <t>POR TBL NOB 100X100RG I</t>
  </si>
  <si>
    <t>EUTHYROX 50 MIKROGRAMŮ</t>
  </si>
  <si>
    <t>POR TBL NOB 100X50RG</t>
  </si>
  <si>
    <t>J01AA12</t>
  </si>
  <si>
    <t>IVN INF PLV SOL 10X5MLX50MG</t>
  </si>
  <si>
    <t>J01CA01</t>
  </si>
  <si>
    <t>IMS+IVN INJ PLV SOL 10X1000MG</t>
  </si>
  <si>
    <t>AMPICILIN 0,5 BIOTIKA</t>
  </si>
  <si>
    <t>IMS+IVN INJ PLV SOL 10X500MG</t>
  </si>
  <si>
    <t>J01CF04</t>
  </si>
  <si>
    <t>PROSTAPHLIN 1000 MG</t>
  </si>
  <si>
    <t>IVN INJ PLV SOL 1X1GM</t>
  </si>
  <si>
    <t>J01CR01</t>
  </si>
  <si>
    <t>AMPICILLIN AND SULBACTAM IBI 1 G + 500 MG PRÁŠEK PRO INJEKČNÍ ROZTOK</t>
  </si>
  <si>
    <t>IMS+IVN INJ PLV SOL 10 LAH (20</t>
  </si>
  <si>
    <t>IMS+IVN INJ PLV SOL 1</t>
  </si>
  <si>
    <t>J01CR02</t>
  </si>
  <si>
    <t>IVN INJ+INF PLV SOL 10</t>
  </si>
  <si>
    <t>5951</t>
  </si>
  <si>
    <t>AMOKSIKLAV 1 G</t>
  </si>
  <si>
    <t>POR TBL FLM 14</t>
  </si>
  <si>
    <t>AMOKSIKLAV 1,2 G</t>
  </si>
  <si>
    <t>IVN INJ+INF PLV SOL 5</t>
  </si>
  <si>
    <t>AMOKSIKLAV 625 MG</t>
  </si>
  <si>
    <t>POR TBL FLM 21</t>
  </si>
  <si>
    <t>J01CR05</t>
  </si>
  <si>
    <t>IVN INF PLV SOL 10</t>
  </si>
  <si>
    <t>J01DB04</t>
  </si>
  <si>
    <t>IMS+IVN INJ+INF PLV SOL 10X1GM</t>
  </si>
  <si>
    <t>IMS+IVN INJ PLV SOL 10X1GM</t>
  </si>
  <si>
    <t>J01DC02</t>
  </si>
  <si>
    <t>IMS+IVN INJ+INF PLV SOL 10X1.5</t>
  </si>
  <si>
    <t>IMS+IVN INJ+INF PLV SOL 10X750</t>
  </si>
  <si>
    <t>J01DD01</t>
  </si>
  <si>
    <t>IMS+IVN INJ PLV SOL 1X1GM</t>
  </si>
  <si>
    <t>J01DD02</t>
  </si>
  <si>
    <t>CEFTAZIDIM KABI 1 G</t>
  </si>
  <si>
    <t>CEFTAZIDIM KABI 2 G</t>
  </si>
  <si>
    <t>IVN INJ+INF PLV SOL 10X2GM</t>
  </si>
  <si>
    <t>J01DE01</t>
  </si>
  <si>
    <t>MAXIPIME 1 G</t>
  </si>
  <si>
    <t>J01DH02</t>
  </si>
  <si>
    <t>IVN INJ+INF PLV SOL 10X1GM</t>
  </si>
  <si>
    <t>MERONEM 1 G</t>
  </si>
  <si>
    <t>J01DH03</t>
  </si>
  <si>
    <t>IVN INF PLV SOL 1X1GM</t>
  </si>
  <si>
    <t>J01DH51</t>
  </si>
  <si>
    <t>IVN INF PLV SOL 1X10</t>
  </si>
  <si>
    <t>J01FA09</t>
  </si>
  <si>
    <t>IVN INF PLV SOL 1X500MG</t>
  </si>
  <si>
    <t>J01FA10</t>
  </si>
  <si>
    <t>IVN INF PLV SOL 5X500MG</t>
  </si>
  <si>
    <t>J01FF01</t>
  </si>
  <si>
    <t>CLINDAMYCIN KABI 150 MG/ML</t>
  </si>
  <si>
    <t>IMS+IVN INJ SOL 10X2ML</t>
  </si>
  <si>
    <t>IMS+IVN INJ SOL 10X4ML</t>
  </si>
  <si>
    <t>DALACIN C</t>
  </si>
  <si>
    <t>IMS+IVN INJ SOL 1X4ML</t>
  </si>
  <si>
    <t>J01GB03</t>
  </si>
  <si>
    <t>GENTAMICIN B.BRAUN 3 MG/ML INFUZNÍ ROZTOK</t>
  </si>
  <si>
    <t>IVN INF SOL 20X80ML</t>
  </si>
  <si>
    <t>INJ+INF SOL 10X2ML</t>
  </si>
  <si>
    <t>J01GB06</t>
  </si>
  <si>
    <t>195147</t>
  </si>
  <si>
    <t>AMIKACIN MEDOPHARM 500 MG/2 ML</t>
  </si>
  <si>
    <t>IMS+IVN INJ+INF SOL 10X2ML</t>
  </si>
  <si>
    <t>AMIKIN 500 MG</t>
  </si>
  <si>
    <t>IMS+IVN INJ SOL 1X2ML</t>
  </si>
  <si>
    <t>J01MA01</t>
  </si>
  <si>
    <t>IVN INF SOL 100ML</t>
  </si>
  <si>
    <t>J01MA02</t>
  </si>
  <si>
    <t>IVN INF SOL 10X100ML</t>
  </si>
  <si>
    <t>IVN INF SOL 10X200ML</t>
  </si>
  <si>
    <t>CIPHIN PRO INFUSIONE 200 MG/100 ML</t>
  </si>
  <si>
    <t>J01XA01</t>
  </si>
  <si>
    <t>IVN+POR INF PLV SOL 1X500MG</t>
  </si>
  <si>
    <t>IVN+POR INF PLV SOL 1X1GM</t>
  </si>
  <si>
    <t>J01XB01</t>
  </si>
  <si>
    <t>COLOMYCIN INJEKCE 1 000 000 MEZINÁRODNÍCH JEDNOTEK</t>
  </si>
  <si>
    <t>INJ PLV SOL+INH SOL 10X1MU</t>
  </si>
  <si>
    <t>J01XD01</t>
  </si>
  <si>
    <t>METRONIDAZOL B. BRAUN 5 MG/ML</t>
  </si>
  <si>
    <t>METRONIDAZOLE 0.5%-POLPHARMA</t>
  </si>
  <si>
    <t>J01XX08</t>
  </si>
  <si>
    <t>IVN INF SOL 10X300ML</t>
  </si>
  <si>
    <t>J02AC01</t>
  </si>
  <si>
    <t>MYCOMAX INF</t>
  </si>
  <si>
    <t>J02AC03</t>
  </si>
  <si>
    <t>IVN INF PLV SOL 1X200MG</t>
  </si>
  <si>
    <t>J02AX06</t>
  </si>
  <si>
    <t>INF PLV CSL 1X100MG</t>
  </si>
  <si>
    <t>M01AX17</t>
  </si>
  <si>
    <t>POR TBL NOB 15X100MG</t>
  </si>
  <si>
    <t>POR GRA SUS 30X100MG</t>
  </si>
  <si>
    <t>N01AH03</t>
  </si>
  <si>
    <t>SUFENTANIL TORREX 50 MIKROGRAMŮ/ML</t>
  </si>
  <si>
    <t>IVN+EPD INJ SOL 5X5ML</t>
  </si>
  <si>
    <t>SUFENTA FORTE</t>
  </si>
  <si>
    <t>IVN+EPD INJ SOL 5X1ML</t>
  </si>
  <si>
    <t>N01AX10</t>
  </si>
  <si>
    <t>IVN INJ+INF EML 10X100ML</t>
  </si>
  <si>
    <t>N02CC01</t>
  </si>
  <si>
    <t>N03AX12</t>
  </si>
  <si>
    <t>POR TBL FLM 50X600MG</t>
  </si>
  <si>
    <t>NEURONTIN 100 MG</t>
  </si>
  <si>
    <t>POR CPS DUR 20X100MG</t>
  </si>
  <si>
    <t>84399</t>
  </si>
  <si>
    <t>NEURONTIN 300 MG</t>
  </si>
  <si>
    <t>POR CPS DUR 50X300MG</t>
  </si>
  <si>
    <t>N03AX14</t>
  </si>
  <si>
    <t>N03AX16</t>
  </si>
  <si>
    <t>POR CPS DUR 14X75MG</t>
  </si>
  <si>
    <t>N05AH04</t>
  </si>
  <si>
    <t>N05BA12</t>
  </si>
  <si>
    <t>XANAX SR 0,5 MG</t>
  </si>
  <si>
    <t>POR TBL PRO 30X0.5MG</t>
  </si>
  <si>
    <t>XANAX 0,25 MG</t>
  </si>
  <si>
    <t>POR TBL NOB 30X0.25MG</t>
  </si>
  <si>
    <t>XANAX 0,5 MG</t>
  </si>
  <si>
    <t>POR TBL NOB 30X0.5MG</t>
  </si>
  <si>
    <t>N05CD08</t>
  </si>
  <si>
    <t>INJ+INF+RCT SOL 10X50ML</t>
  </si>
  <si>
    <t>INJ SOL 10X1ML</t>
  </si>
  <si>
    <t>MIDAZOLAM TORREX 1 MG/ML</t>
  </si>
  <si>
    <t>IMS+IVN INJ SOL 10X5ML</t>
  </si>
  <si>
    <t>MIDAZOLAM TORREX 5 MG/ML</t>
  </si>
  <si>
    <t>IMS+IVN INJ SOL 10X10ML</t>
  </si>
  <si>
    <t>INJ SOL 5X3ML</t>
  </si>
  <si>
    <t>N06AB04</t>
  </si>
  <si>
    <t>17431</t>
  </si>
  <si>
    <t>N06AB06</t>
  </si>
  <si>
    <t>N06AB10</t>
  </si>
  <si>
    <t>N06AX11</t>
  </si>
  <si>
    <t>N06BX18</t>
  </si>
  <si>
    <t>R03AC02</t>
  </si>
  <si>
    <t>INH SUS PSS 200X100RG</t>
  </si>
  <si>
    <t>R03AK06</t>
  </si>
  <si>
    <t>INH PLV 1X60DÁV</t>
  </si>
  <si>
    <t>R06AE07</t>
  </si>
  <si>
    <t>R06AE09</t>
  </si>
  <si>
    <t>V06XX</t>
  </si>
  <si>
    <t>NUTRISON PROTEIN PLUS MULTI FIBRE</t>
  </si>
  <si>
    <t>NUTRIDRINK S PŘÍCHUTÍ TROPICKÉHO OVOCE</t>
  </si>
  <si>
    <t>CUBITAN S PŘÍCHUTÍ VANILKOVOU</t>
  </si>
  <si>
    <t>CUBITAN S PŘÍCHUTÍ JAHODOVOU</t>
  </si>
  <si>
    <t>CALOGEN NEUTRAL</t>
  </si>
  <si>
    <t>POR EML 1X200ML</t>
  </si>
  <si>
    <t>NUTRISON ADVANCED DIASON LOW ENERGY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</si>
  <si>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</si>
  <si>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</si>
  <si>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</si>
  <si>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</si>
  <si>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ZA006</t>
  </si>
  <si>
    <t>Obvaz elastický síťový pruban č. 8 427308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</si>
  <si>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</si>
  <si>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</si>
  <si>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</si>
  <si>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</si>
  <si>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</si>
  <si>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</si>
  <si>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</si>
  <si>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</si>
  <si>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</si>
  <si>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</si>
  <si>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</si>
  <si>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</si>
  <si>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ZA418</t>
  </si>
  <si>
    <t>Náplast metaline pod TS 8 x 9 cm 23094</t>
  </si>
  <si>
    <t>ZA419</t>
  </si>
  <si>
    <t>Náplast octacare cotton tape- betaplast 10 cm x 5 m (510W) 10510</t>
  </si>
  <si>
    <t>ZA421</t>
  </si>
  <si>
    <t>Obinadlo elastické idealtex 10 cm x 5 m 931062</t>
  </si>
  <si>
    <t>ZA423</t>
  </si>
  <si>
    <t>Obinadlo elastické idealtex 12 cm x 5 m 9310633</t>
  </si>
  <si>
    <t>ZA424</t>
  </si>
  <si>
    <t>Obinadlo elastické idealtex 14 cm x 5 m 9310643</t>
  </si>
  <si>
    <t>ZA429</t>
  </si>
  <si>
    <t>Obinadlo elastické idealtex   8 cm x 5 m 931061</t>
  </si>
  <si>
    <t>ZA444</t>
  </si>
  <si>
    <t>Tampon nesterilní stáčený 20 x 19 cm bez RTG nití bal. á 100 ks 1320300404</t>
  </si>
  <si>
    <t>ZA446</t>
  </si>
  <si>
    <t>Vata buničitá přířezy 20 x 30 cm 1230200129</t>
  </si>
  <si>
    <t>ZA450</t>
  </si>
  <si>
    <t>Náplast omniplast 1,25 cm x 9,1 m 9004520</t>
  </si>
  <si>
    <t>ZA451</t>
  </si>
  <si>
    <t>Náplast omniplast 5 cm x 9,2 m 9004540 (900429)</t>
  </si>
  <si>
    <t>Náplast omniplast 5,0 cm x 9,2 m 9004540 (900429)</t>
  </si>
  <si>
    <t>ZA454</t>
  </si>
  <si>
    <t>Kompresa AB 10 x 10 cm/1 ks sterilní NT savá 1230114011</t>
  </si>
  <si>
    <t>ZA459</t>
  </si>
  <si>
    <t>Kompresa AB 10 x 20 cm / 1 ks sterilní NT savá 1230114021</t>
  </si>
  <si>
    <t>ZA466</t>
  </si>
  <si>
    <t>Tyčinka vatová sterilní 14 cm bal. á 200 ks 9679501</t>
  </si>
  <si>
    <t>ZA478</t>
  </si>
  <si>
    <t>Krytí actisorb plus 10,5 x 10,5 cm bal. á 10 ks SYSMAP105_1/5</t>
  </si>
  <si>
    <t>Krytí actisorb plus 10,5 x 10,5 cm bal. á 10 ks s aktivním uhlím SYSMAP105_1/5</t>
  </si>
  <si>
    <t>ZA498</t>
  </si>
  <si>
    <t>Krytí bactigras 10 x 10 cm bal. á 10 ks 7457</t>
  </si>
  <si>
    <t>ZA505</t>
  </si>
  <si>
    <t>Krytí mepore film 15 x 20 cm bal. á 10 ks 273000-02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</si>
  <si>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</si>
  <si>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</si>
  <si>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</si>
  <si>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</si>
  <si>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</si>
  <si>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</si>
  <si>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</si>
  <si>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</si>
  <si>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</si>
  <si>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nu-gel 25 g bal. á 6 ks MNG425</t>
  </si>
  <si>
    <t>ZA558</t>
  </si>
  <si>
    <t>Tampon-gazin sterilní bal. á 125 ks 14962</t>
  </si>
  <si>
    <t>ZA561</t>
  </si>
  <si>
    <t>Kompresa AB 20 x 40 cm / 1 ks sterilní NT savá 1230114051</t>
  </si>
  <si>
    <t>Kompresa AB 20 x 40 cm/1 ks sterilní NT savá 1230114051</t>
  </si>
  <si>
    <t>ZA562</t>
  </si>
  <si>
    <t>Náplast cosmopor i. v. 6 x 8 cm 9008054</t>
  </si>
  <si>
    <t>ZA563</t>
  </si>
  <si>
    <t>Kompresa AB 20 x 20 cm/1 ks sterilní NT savá 1230114041</t>
  </si>
  <si>
    <t>ZA569</t>
  </si>
  <si>
    <t>Podkolenky cambren C  K3 velké 997396/2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</si>
  <si>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</si>
  <si>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</si>
  <si>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</si>
  <si>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</si>
  <si>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</si>
  <si>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Flamigel 250 ml FLAM250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</si>
  <si>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</si>
  <si>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</si>
  <si>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</si>
  <si>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</si>
  <si>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</si>
  <si>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</si>
  <si>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</si>
  <si>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 / 5 ks sterilní 1325020275</t>
  </si>
  <si>
    <t>Kompresa NT 10 x 10 cm/5 ks sterilní 1325020275</t>
  </si>
  <si>
    <t>ZC702</t>
  </si>
  <si>
    <t>Náplast tegaderm 6,0 cm x 7,0 cm bal. á 100 ks 1624W</t>
  </si>
  <si>
    <t>ZC845</t>
  </si>
  <si>
    <t>Kompresa NT 10 x 20 cm / 5 ks sterilní 26621</t>
  </si>
  <si>
    <t>Kompresa NT 10 x 20 cm/5 ks sterilní 26621</t>
  </si>
  <si>
    <t>ZC846</t>
  </si>
  <si>
    <t>Kompresa AB 15 x 25 cm /1 ks sterilní NT savá 1230114031</t>
  </si>
  <si>
    <t>Kompresa AB 15 x 25 cm/1 ks sterilní NT savá 1230114031</t>
  </si>
  <si>
    <t>ZC885</t>
  </si>
  <si>
    <t>Náplast omnifix E 10 cm x 10 m 900650</t>
  </si>
  <si>
    <t>ZD631</t>
  </si>
  <si>
    <t>Krytí pharmafoam-trach. s výřezem 8 x 8 cm bal. á 10 ks P-Tracheo 808</t>
  </si>
  <si>
    <t>ZD633</t>
  </si>
  <si>
    <t>Krytí mepilex border sacrum 18 x 18 cm bal. á 5 ks 282000-01</t>
  </si>
  <si>
    <t>ZE748</t>
  </si>
  <si>
    <t>Krytí melgisorb Ag alginátové absorpční 10 x 10 cm bal. á 10 ks 256100-00</t>
  </si>
  <si>
    <t>ZH012</t>
  </si>
  <si>
    <t>Náplast micropore 2,50 cm x 5,00 m 840W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</si>
  <si>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</si>
  <si>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</si>
  <si>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</si>
  <si>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</si>
  <si>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</si>
  <si>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</si>
  <si>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</si>
  <si>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</si>
  <si>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</si>
  <si>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</si>
  <si>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ZK352</t>
  </si>
  <si>
    <t>Hyiodine rotok na chronické rány bal. á 50 ml HYIODINE</t>
  </si>
  <si>
    <t>Krytí - rotok Hyiodine na chronické rány bal. á 50 ml HYIODINE</t>
  </si>
  <si>
    <t>ZA437</t>
  </si>
  <si>
    <t>Obvaz elastický síťový pruban č. 14 427314</t>
  </si>
  <si>
    <t>ZA442</t>
  </si>
  <si>
    <t>Steh náplasťový Steri-strip 6 x 75 mm bal. á 50 ks R1541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</si>
  <si>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</si>
  <si>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</si>
  <si>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</si>
  <si>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</si>
  <si>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ZK087</t>
  </si>
  <si>
    <t>Krém cavilon ochranný bariérový á 28 g bal. á 12 ks 3391E</t>
  </si>
  <si>
    <t>ZL996</t>
  </si>
  <si>
    <t>Obinadlo hyrofilní sterilní  8 cm x 5 m  004310182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</si>
  <si>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</si>
  <si>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</si>
  <si>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</si>
  <si>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</si>
  <si>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</si>
  <si>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</si>
  <si>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</si>
  <si>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</si>
  <si>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</si>
  <si>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</si>
  <si>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</si>
  <si>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</si>
  <si>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ZA065</t>
  </si>
  <si>
    <t>Verba č. 5 - břišní pás 105 - 115 cm 932535</t>
  </si>
  <si>
    <t>ZD819</t>
  </si>
  <si>
    <t>Krytí debrisoft 10 x 10 cm bal. á 5 ks 31222</t>
  </si>
  <si>
    <t>ZF749</t>
  </si>
  <si>
    <t>Fixace nosních katetrů nasofix niko S střední bal. á 100 ks 49-625-S</t>
  </si>
  <si>
    <t>ZA578</t>
  </si>
  <si>
    <t>Krytí hypergel 5 g bal. á 10 ks 360500-00</t>
  </si>
  <si>
    <t>ZA438</t>
  </si>
  <si>
    <t>Obvaz elastický síťový pruban č. 4 427304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</si>
  <si>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</si>
  <si>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</si>
  <si>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</si>
  <si>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</si>
  <si>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ZA067</t>
  </si>
  <si>
    <t>Verba č. 3 - břišní pás 85 - 95 cm 932533</t>
  </si>
  <si>
    <t>ZA503</t>
  </si>
  <si>
    <t>Krytí suprasorb F 10 x 25 cm fóliové sterilní bal. á 10 ks 20464</t>
  </si>
  <si>
    <t>ZE485</t>
  </si>
  <si>
    <t>Krytí mepore film 20 x 30 cm bal. á 5 ks 273500-02</t>
  </si>
  <si>
    <t>ZA580</t>
  </si>
  <si>
    <t>Podkolenky cambren C  K2 střední 9973952</t>
  </si>
  <si>
    <t>ZD632</t>
  </si>
  <si>
    <t>Krytí pharmapore silver-polšt. se stříbrem 8 x 10 cm bal. á 100 ks P8010S</t>
  </si>
  <si>
    <t>ZA479</t>
  </si>
  <si>
    <t>Krytí tielle pěnové 11 x 11 cm bal. á 10 ks SYS MTL101 EE</t>
  </si>
  <si>
    <t>ZN180</t>
  </si>
  <si>
    <t>Pasta vyrovnávací stomahesive 60 g 0002709 183910</t>
  </si>
  <si>
    <t>ZN201</t>
  </si>
  <si>
    <t>Krytí mepilex border heel 18,5 x 24,5 cm bal. á 5 ks 283250</t>
  </si>
  <si>
    <t>ZN467</t>
  </si>
  <si>
    <t>Náplast elastpore+pad i. v. 6 x 8 cm steril. 1320113503</t>
  </si>
  <si>
    <t>ZN477</t>
  </si>
  <si>
    <t>Obinadlo elastické universal 12 cm x 5 m 1323100314</t>
  </si>
  <si>
    <t>ZN476</t>
  </si>
  <si>
    <t>Obinadlo elastické universal 15 cm x 5 m 1323100315</t>
  </si>
  <si>
    <t>ZN478</t>
  </si>
  <si>
    <t>Obinadlo elastické universal 10 cm x 5 m 1323100313</t>
  </si>
  <si>
    <t>ZN468</t>
  </si>
  <si>
    <t>Obvaz elastický síťový pruban č. 3 1323300230</t>
  </si>
  <si>
    <t>ZA119</t>
  </si>
  <si>
    <t>Trokar hrudní 18F 30 cm 636,18</t>
  </si>
  <si>
    <t>ZA428</t>
  </si>
  <si>
    <t>Systém odsávací uzavřený 14F jednocestný 57 cm 72 hod. bal. á 20 ks Z110-14</t>
  </si>
  <si>
    <t>ZA688</t>
  </si>
  <si>
    <t>Sáček močový curity s hod.diurézou 400 ml hadička 150 cm 8150</t>
  </si>
  <si>
    <t>Sáček močový curity s hod. diurézou 400 ml hadička 150 cm 8150</t>
  </si>
  <si>
    <t>ZA691</t>
  </si>
  <si>
    <t>Rampa 3 kohouty discofix 16600C/4085434/</t>
  </si>
  <si>
    <t>ZA705</t>
  </si>
  <si>
    <t>Hadička spojovací HS 1,8 x 450UNIV</t>
  </si>
  <si>
    <t>ZA713</t>
  </si>
  <si>
    <t>Měřič žilního tlaku 01 646992</t>
  </si>
  <si>
    <t>ZA728</t>
  </si>
  <si>
    <t>Lopatka lékařská nesterilní dřevěná ústní bal. á 100 ks 1320100655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</si>
  <si>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</si>
  <si>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</si>
  <si>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</si>
  <si>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</si>
  <si>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</si>
  <si>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</si>
  <si>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</si>
  <si>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</si>
  <si>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</si>
  <si>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</si>
  <si>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</si>
  <si>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</si>
  <si>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</si>
  <si>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</si>
  <si>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</si>
  <si>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</si>
  <si>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</si>
  <si>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</si>
  <si>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</si>
  <si>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</si>
  <si>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</si>
  <si>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</si>
  <si>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sterilní vyplachovací MRG564</t>
  </si>
  <si>
    <t>ZA967</t>
  </si>
  <si>
    <t>Flocare set 800 pump pro enter.vaky-569886  A4323102</t>
  </si>
  <si>
    <t>ZB041</t>
  </si>
  <si>
    <t>Systém hrudní drenáže atrium 1 cestný 3600-100</t>
  </si>
  <si>
    <t>ZB103</t>
  </si>
  <si>
    <t>Láhev k odsávačce flovac 2l hadice 1,8 m 000-036-021</t>
  </si>
  <si>
    <t>ZB231</t>
  </si>
  <si>
    <t>Pinzeta anatomická 14 cm P00894</t>
  </si>
  <si>
    <t>Pinzeta anatomická P00894</t>
  </si>
  <si>
    <t>ZB249</t>
  </si>
  <si>
    <t>Sáček močový s křížovou výpustí 2000 ml ZAR-TNU201601</t>
  </si>
  <si>
    <t>ZB295</t>
  </si>
  <si>
    <t>Filtr iso-gard hepa čistý bal. á 20 ks 28012</t>
  </si>
  <si>
    <t>ZB314</t>
  </si>
  <si>
    <t>Kanyla TS 8,0 s manžetou bal. á 2 ks 100/523/080</t>
  </si>
  <si>
    <t>ZB361</t>
  </si>
  <si>
    <t>Láhev respiflo 1000 ml 21000</t>
  </si>
  <si>
    <t>ZB386</t>
  </si>
  <si>
    <t>Kanyla ET 7,5 s manžetou 9475E</t>
  </si>
  <si>
    <t>ZB387</t>
  </si>
  <si>
    <t>Kanyla ET 8,0 s manžetou 9480E</t>
  </si>
  <si>
    <t>ZB388</t>
  </si>
  <si>
    <t>Kanyla ET 8,5 s manžetou 9485E</t>
  </si>
  <si>
    <t>ZB449</t>
  </si>
  <si>
    <t>Kanyla ET 7,0 s manžetou 9570E</t>
  </si>
  <si>
    <t>ZB477</t>
  </si>
  <si>
    <t>Kohout trojcestný lopez valve AA-011-M9000 S</t>
  </si>
  <si>
    <t>ZB487</t>
  </si>
  <si>
    <t>Peán rovný rochester 16 cm P00662</t>
  </si>
  <si>
    <t>Peán rovný rochester 160 mm P00662</t>
  </si>
  <si>
    <t>ZB488</t>
  </si>
  <si>
    <t>Sprej cavilon 28 ml bal. á 12 ks 3346E</t>
  </si>
  <si>
    <t>ZB543</t>
  </si>
  <si>
    <t>Souprava odběrová tracheální G05206</t>
  </si>
  <si>
    <t>ZB598</t>
  </si>
  <si>
    <t>Spojka symetrická přímá 7 x 7 mm 60.23.00 (120 430)</t>
  </si>
  <si>
    <t>ZB621</t>
  </si>
  <si>
    <t>Adaptér respiflo MN 1072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</si>
  <si>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</si>
  <si>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</si>
  <si>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</si>
  <si>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</si>
  <si>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</si>
  <si>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</si>
  <si>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</si>
  <si>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</si>
  <si>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</si>
  <si>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</si>
  <si>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</si>
  <si>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</si>
  <si>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</si>
  <si>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</si>
  <si>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</si>
  <si>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</si>
  <si>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</si>
  <si>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</si>
  <si>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</si>
  <si>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</si>
  <si>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</si>
  <si>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</si>
  <si>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Zkumavka koagulace 4 ml modrá 454329</t>
  </si>
  <si>
    <t>ZB777</t>
  </si>
  <si>
    <t>Zkumavka červená 4 ml gel 454071</t>
  </si>
  <si>
    <t>ZB780</t>
  </si>
  <si>
    <t>Kontejner 120 ml sterilní 331690250350</t>
  </si>
  <si>
    <t>Kontejner 120 ml sterilní á 50 ks FLME25035</t>
  </si>
  <si>
    <t>ZB804</t>
  </si>
  <si>
    <t>Regulátor průtoku infúze dosicair DF 100</t>
  </si>
  <si>
    <t>ZB852</t>
  </si>
  <si>
    <t>Elektroda defibrilační pro dospělé adhezivní  bal. á 10 ks 130 x 100 mm 2059145-010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</si>
  <si>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</si>
  <si>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</si>
  <si>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</si>
  <si>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</si>
  <si>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</si>
  <si>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</si>
  <si>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</si>
  <si>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</si>
  <si>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ZC166</t>
  </si>
  <si>
    <t>Manžeta přetlaková   500 ml 100 ZIT-500 (100 051-018-803)</t>
  </si>
  <si>
    <t>ZC648</t>
  </si>
  <si>
    <t>Elektroda EKG s gelem ovál 33 x 51 mm pro dospělé H-108006</t>
  </si>
  <si>
    <t>Elektroda EKG s gelem pr. 55 mm pro dospělé H-108002</t>
  </si>
  <si>
    <t>Elektroda EKG pěnová pr. 55 mm pro dospělé H-108002</t>
  </si>
  <si>
    <t>ZC738</t>
  </si>
  <si>
    <t>Husí krk Expandi-flex 22362</t>
  </si>
  <si>
    <t>ZC755</t>
  </si>
  <si>
    <t>Čepelka skalpelová 22 BB522</t>
  </si>
  <si>
    <t>ZC798</t>
  </si>
  <si>
    <t>Fonendoskop oboustranný 47 mm pro dospělé KVS-30L</t>
  </si>
  <si>
    <t>ZC863</t>
  </si>
  <si>
    <t>Hadička spojovací HS 1,8 x 1800LL 606304-ND</t>
  </si>
  <si>
    <t>ZC906</t>
  </si>
  <si>
    <t>Škrtidlo se sponou pro dospělé 25 x 500 mm KVS25500</t>
  </si>
  <si>
    <t>ZC948</t>
  </si>
  <si>
    <t>Páska bepa clip pro TS kanylu s háčky 31-43 cm á 12 ks NKS:200443</t>
  </si>
  <si>
    <t>ZC981</t>
  </si>
  <si>
    <t>Kanyla TS 8,0 bez manžety 100/811/080</t>
  </si>
  <si>
    <t>ZD040</t>
  </si>
  <si>
    <t>Páska bepa clip vario pro TS kanylu 25/V á 12 ks NKS:200502</t>
  </si>
  <si>
    <t>ZD190</t>
  </si>
  <si>
    <t>Kyveta CO2 pro dospělé á 10 ks MP01062</t>
  </si>
  <si>
    <t>ZD462</t>
  </si>
  <si>
    <t>Nos umělý termotrach 038-41-250</t>
  </si>
  <si>
    <t>Nos umělý termotrach bal. á 50 ks 038-41-250</t>
  </si>
  <si>
    <t>ZD492</t>
  </si>
  <si>
    <t>Svěrka držáku flovac-plast 100 11-5122 (230-500)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</si>
  <si>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</si>
  <si>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</si>
  <si>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</si>
  <si>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</si>
  <si>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</si>
  <si>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</si>
  <si>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</si>
  <si>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</si>
  <si>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ZE146</t>
  </si>
  <si>
    <t>In-Line-Neb Tee Kit  bal. á 50 ks 41745</t>
  </si>
  <si>
    <t>Souprave nebulizační uzavřená In-Line-Neb Tee Kit  bal. á 50 ks 41745</t>
  </si>
  <si>
    <t>Souprava nebulizační uzavřená In-Line-Neb Tee Kit  bal. á 50 ks 41745</t>
  </si>
  <si>
    <t>ZE159</t>
  </si>
  <si>
    <t>Nádoba na kontaminovaný odpad 2 l 15-0003</t>
  </si>
  <si>
    <t>ZF233</t>
  </si>
  <si>
    <t>Stříkačka injekční arteriální 3 ml bez jehly line draw L/S bal. á 200 ks 4043E</t>
  </si>
  <si>
    <t>ZF985</t>
  </si>
  <si>
    <t>Katetr močový foley 24CH bal. á 12 ks 1620-02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</si>
  <si>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</si>
  <si>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</si>
  <si>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</si>
  <si>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</si>
  <si>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</si>
  <si>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</si>
  <si>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</si>
  <si>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</si>
  <si>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</si>
  <si>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</si>
  <si>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</si>
  <si>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</si>
  <si>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</si>
  <si>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</si>
  <si>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</si>
  <si>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</si>
  <si>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</si>
  <si>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</si>
  <si>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</si>
  <si>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</si>
  <si>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</si>
  <si>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</si>
  <si>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ZJ310</t>
  </si>
  <si>
    <t>Katetr močový foley CH12 180605-000120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</si>
  <si>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</si>
  <si>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</si>
  <si>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</si>
  <si>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</si>
  <si>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</si>
  <si>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</si>
  <si>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</si>
  <si>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</si>
  <si>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ZK435</t>
  </si>
  <si>
    <t>Rampa 5 kohoutů discofix bal. á 40 ks 16608C (4085450)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</si>
  <si>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</si>
  <si>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</si>
  <si>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</si>
  <si>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</si>
  <si>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</si>
  <si>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</si>
  <si>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</si>
  <si>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</si>
  <si>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</si>
  <si>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</si>
  <si>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</si>
  <si>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</si>
  <si>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</si>
  <si>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</si>
  <si>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ZL174</t>
  </si>
  <si>
    <t>Systém odsávací uzavřený TS Comfortsoft CH 14 30 cm 72 hod. 02-011-05</t>
  </si>
  <si>
    <t>ZL333</t>
  </si>
  <si>
    <t>Systém odsávací uzavřený ET Comfortsoft CH 14 55 cm 72 hod. 02-011-11</t>
  </si>
  <si>
    <t>ZA279</t>
  </si>
  <si>
    <t>Kanyla TS 7,0 s manžetou 100/800/070</t>
  </si>
  <si>
    <t>ZA725</t>
  </si>
  <si>
    <t>Kanyla TS 8,0 s manžetou bal. á 10 ks 100/860/080</t>
  </si>
  <si>
    <t>ZB038</t>
  </si>
  <si>
    <t>Medisize hydrovent S filt./HM</t>
  </si>
  <si>
    <t>ZB056</t>
  </si>
  <si>
    <t>Kanyla TS 8,5 s manžetou bal. á 10 ks 100/800/085</t>
  </si>
  <si>
    <t>ZB105</t>
  </si>
  <si>
    <t>Kanyla TS 7,5 s manžetou 100/800/075</t>
  </si>
  <si>
    <t>ZB255</t>
  </si>
  <si>
    <t>Systém odsávací uzavřený Ty-care CH14 pro TK bal. á 10 ks 444SP01314</t>
  </si>
  <si>
    <t>ZB263</t>
  </si>
  <si>
    <t>Kanyla TS 9,0 s manžetou bal. á 2 ks 100/523/090</t>
  </si>
  <si>
    <t>ZB303</t>
  </si>
  <si>
    <t>Spojka asymetrická 4 x 7 mm 60.21.00 (120 420)</t>
  </si>
  <si>
    <t>ZB557</t>
  </si>
  <si>
    <t>Přechodka adapter combifix rekord - luer 4090306</t>
  </si>
  <si>
    <t>ZB648</t>
  </si>
  <si>
    <t>Páska fixační Hand-Fix 30 bal. á 2 ks NKS:60-65</t>
  </si>
  <si>
    <t>ZB720</t>
  </si>
  <si>
    <t>Manžeta přetlaková 1000 ml s manometrem 100 M10105 (052-006-100)</t>
  </si>
  <si>
    <t>ZC351</t>
  </si>
  <si>
    <t>Systém odsávací uzavřený CH14 jednocestný 30 cm 72 hod. bal. á 20 ks Z115-14</t>
  </si>
  <si>
    <t>Systém odsávací uzavřený 14F jednocestný 30 cm 72 hod. bal. á 20 ks Z115-14</t>
  </si>
  <si>
    <t>ZC490</t>
  </si>
  <si>
    <t>Kartáček zubní s odsáváním 220x</t>
  </si>
  <si>
    <t>Kartáček zubní s odsáváním P2220</t>
  </si>
  <si>
    <t>ZD907</t>
  </si>
  <si>
    <t>Zavaděč vzdušný bal.á 10 ks, C-CAE-14.0-70-FIC</t>
  </si>
  <si>
    <t>ZF512</t>
  </si>
  <si>
    <t>Páska bepa clip vario pro TS kanylu 30/V á 6 ks NKS:200602</t>
  </si>
  <si>
    <t>ZI347</t>
  </si>
  <si>
    <t>Podložka natura flexibilní 57 mm bal. á 5 ks 0086766 125903</t>
  </si>
  <si>
    <t>ZJ096</t>
  </si>
  <si>
    <t>Vzduchovod nosní 6,0 mm bal. á 10 ks 321060</t>
  </si>
  <si>
    <t>ZJ097</t>
  </si>
  <si>
    <t>Vzduchovod nosní 6,5 mm bal. á 10 ks 321065</t>
  </si>
  <si>
    <t>ZJ098</t>
  </si>
  <si>
    <t>Vzduchovod nosní 7,0 mm bal. á 10 ks 321070</t>
  </si>
  <si>
    <t>ZJ099</t>
  </si>
  <si>
    <t>Vzduchovod nosní 7,5 mm bal. á 10 ks 321075</t>
  </si>
  <si>
    <t>ZJ100</t>
  </si>
  <si>
    <t>Vzduchovod nosní 8,0 mm bal. á 10 ks 321080</t>
  </si>
  <si>
    <t>ZJ101</t>
  </si>
  <si>
    <t>Vzduchovod nosní 8,5 mm bal. á 10 ks 321085</t>
  </si>
  <si>
    <t>ZK735</t>
  </si>
  <si>
    <t>Konektor bezjehlový caresite bal. á 200 ks dohodnutá cena 7,93 Kč bez DPH 415122</t>
  </si>
  <si>
    <t>ZL688</t>
  </si>
  <si>
    <t>Proužky Accu-Check Inform IIStrip 50 EU1 á 50 ks 05942861</t>
  </si>
  <si>
    <t>ZL689</t>
  </si>
  <si>
    <t>Roztok Accu-Check Performa Int´l Controls 1+2 level 04861736</t>
  </si>
  <si>
    <t>ZL952</t>
  </si>
  <si>
    <t>Stříkačka injekční 3-dílná 50 ml LL light protected bal.á 60 ks 2022920A</t>
  </si>
  <si>
    <t>ZD880</t>
  </si>
  <si>
    <t>Pasta vyplňovací stomahesive 30 g 0002708 149730</t>
  </si>
  <si>
    <t>ZL951</t>
  </si>
  <si>
    <t>Hadička prodlužovací PVC 150 cm pro světlocitlivé léky NO DOP bal. á 20  ks V686423</t>
  </si>
  <si>
    <t>ZL954</t>
  </si>
  <si>
    <t>Rampa 5 cestná - 5 x konektor no PVC V696425</t>
  </si>
  <si>
    <t>ZA709</t>
  </si>
  <si>
    <t>Katetr močový foley 22CH bal. á 12 ks 1575-02</t>
  </si>
  <si>
    <t>ZF425</t>
  </si>
  <si>
    <t>Podložka almarys pr. 80 mm bal. á 10 ks 036280U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</si>
  <si>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</si>
  <si>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</si>
  <si>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</si>
  <si>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</si>
  <si>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</si>
  <si>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70 mm bal. á 5 ks 0086767 125904</t>
  </si>
  <si>
    <t>ZE160</t>
  </si>
  <si>
    <t>Manžeta TK k monitoru Mindray a další jednohadičková s vložkou 33 - 47 cm dospělá MEC 1200 NIBPHPAL</t>
  </si>
  <si>
    <t>ZE195</t>
  </si>
  <si>
    <t>Manžeta TK k monitoru Mindray a další jednohadičková s vložkou 25 - 35 cm dospělá MEC 1200 NIBPHPA</t>
  </si>
  <si>
    <t>ZA364</t>
  </si>
  <si>
    <t>Sáček kolostomický draina S mini 75 mm á 30 ks H08560U</t>
  </si>
  <si>
    <t>ZJ672</t>
  </si>
  <si>
    <t>Pohár na moč 250 ml UH GAMA204809</t>
  </si>
  <si>
    <t>ZB054</t>
  </si>
  <si>
    <t>Láhev 2,00 l šroubový uzávěr 000-030-000 (111-888-200)</t>
  </si>
  <si>
    <t>ZA753</t>
  </si>
  <si>
    <t>Sonda flocare PUR CH8/110 cm enlock 2778398</t>
  </si>
  <si>
    <t>ZD963</t>
  </si>
  <si>
    <t>Systém hrudní drenážní altitude 8888571371</t>
  </si>
  <si>
    <t>ZB507</t>
  </si>
  <si>
    <t>Páska fixační SOFT FIX, set-4druhy, 9 rolí NKS:30-05</t>
  </si>
  <si>
    <t>ZB908</t>
  </si>
  <si>
    <t>Hadička spojovací stíněná 1 mm/150 cm bal. á 20 ks 1100 1150 E</t>
  </si>
  <si>
    <t>ZH775</t>
  </si>
  <si>
    <t>Lžíce laryngoskopu č.4 jednorázová bal. á 10 ks 02-2060-4C</t>
  </si>
  <si>
    <t>ZF973</t>
  </si>
  <si>
    <t>Hadička tlaková spojovací unicath 1,5 x 25 cm LL na obou koncích male-male bal. á 40 ks PN 1202</t>
  </si>
  <si>
    <t>ZE497</t>
  </si>
  <si>
    <t>Manžeta TK k monitoru Philips  NIBP dvouplášťová dospělá U1880S(5001.01.053)</t>
  </si>
  <si>
    <t>ZF428</t>
  </si>
  <si>
    <t>Systém hrudní drenáže atrium 2 cestný 3620-100</t>
  </si>
  <si>
    <t>ZC731</t>
  </si>
  <si>
    <t>Vzduchovod ústní guedell 60 mm 24103</t>
  </si>
  <si>
    <t>ZM513</t>
  </si>
  <si>
    <t>Konektor ventil jednocestný back check valve 8502802</t>
  </si>
  <si>
    <t>ZH335</t>
  </si>
  <si>
    <t>Kanyla TS 7,0 s manžetou bal. á 2 ks 100/523/070</t>
  </si>
  <si>
    <t>ZJ194</t>
  </si>
  <si>
    <t>Sáček natura výpustný 57 mm průhledný urostomický bal. á 10 ks 0086812 401536</t>
  </si>
  <si>
    <t>Sáček výpustný natura 57 mm průhledný urostomický bal. á 10 ks 401536</t>
  </si>
  <si>
    <t>ZD271</t>
  </si>
  <si>
    <t>Držák láhve flovac-plast 100 11-5121 (300 970-010-210)</t>
  </si>
  <si>
    <t>ZM121</t>
  </si>
  <si>
    <t>Sáček drenážní large horizontální 245 x 160 cm bal. á 5 ks 839263</t>
  </si>
  <si>
    <t>ZC733</t>
  </si>
  <si>
    <t>Vzduchovod ústní guedell 80 mm 24105</t>
  </si>
  <si>
    <t>ZC734</t>
  </si>
  <si>
    <t>Vzduchovod ústní guedell 90 mm 24106</t>
  </si>
  <si>
    <t>ZD814</t>
  </si>
  <si>
    <t>Manžeta TK k monitoru Philips obézní 17 x 60 cm KVS M1 6ZOM</t>
  </si>
  <si>
    <t>ZL953</t>
  </si>
  <si>
    <t>Rampa 3 cestná - 3 x konektor no PVC V696423</t>
  </si>
  <si>
    <t>ZN046</t>
  </si>
  <si>
    <t>Hadička spojovací PE modrá 2,0 x 2000 mm LL bal. á 200 ks 12003200E</t>
  </si>
  <si>
    <t>ZN044</t>
  </si>
  <si>
    <t>Hadička spojovací PE červená 2,0 x 2000 mm LL bal. á 200 ks 12003200E</t>
  </si>
  <si>
    <t>ZL453</t>
  </si>
  <si>
    <t>Manžeta TK jednohadičková NIBP dospělá 25 - 35 cm U1880S</t>
  </si>
  <si>
    <t>ZA978</t>
  </si>
  <si>
    <t>Houbička odsávací s reg. vakua 2201</t>
  </si>
  <si>
    <t>ZN045</t>
  </si>
  <si>
    <t>Hadička spojovací PE zelená 2,0 x 2000 mm LL bal. á 200 ks 12003200E</t>
  </si>
  <si>
    <t>ZN139</t>
  </si>
  <si>
    <t>Kanyla ET 8,5 s manžetou bal. á 10 ks TR085</t>
  </si>
  <si>
    <t>ZK839</t>
  </si>
  <si>
    <t>System hrudní drenáže Sinapi 1000 ml dlouhá trubice kontrola sání XL1000S</t>
  </si>
  <si>
    <t>ZN034</t>
  </si>
  <si>
    <t>Sáček sběrný jednorázový k systemu hrudní drenáže Sinapi 1000 ml D001</t>
  </si>
  <si>
    <t>ZD273</t>
  </si>
  <si>
    <t>Sonda Freka PEG žaludeční CH15 TR/F 7980111</t>
  </si>
  <si>
    <t>ZN155</t>
  </si>
  <si>
    <t>Organizér infuzních setů ORIO modrý bal. á 15 ks 702.03</t>
  </si>
  <si>
    <t>ZN136</t>
  </si>
  <si>
    <t>Kanyla ET 7,0 s manžetou bal. á 10 ks TR070</t>
  </si>
  <si>
    <t>ZN138</t>
  </si>
  <si>
    <t>Kanyla ET 8,0 s manžetou bal. á 10 ks TR080</t>
  </si>
  <si>
    <t>ZC732</t>
  </si>
  <si>
    <t>Vzduchovod ústní guedell 70 mm 24104</t>
  </si>
  <si>
    <t>ZB163</t>
  </si>
  <si>
    <t>Pinzeta chirurgická matovaná 1 x 2 zuby 145 mm 397114080381</t>
  </si>
  <si>
    <t>ZB966</t>
  </si>
  <si>
    <t>Nůžky rovné chirurgické hrotnaté B397113920005</t>
  </si>
  <si>
    <t>Nůžky rovné chirurgické hrotnaté 150 mm B397113920005</t>
  </si>
  <si>
    <t>ZG893</t>
  </si>
  <si>
    <t>Rouška prošívaná na popáleniny 40 x 60 cm karton á 30 ks 28510</t>
  </si>
  <si>
    <t>ZB069</t>
  </si>
  <si>
    <t>Držák skalpelových čepelek č. 3 BB073R</t>
  </si>
  <si>
    <t>ZF202</t>
  </si>
  <si>
    <t>Kanyla TS 6,0 bal. á 10 ks 100/860/060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</si>
  <si>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</si>
  <si>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</si>
  <si>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</si>
  <si>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</si>
  <si>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</si>
  <si>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</si>
  <si>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ZE203</t>
  </si>
  <si>
    <t>Manžeta TK k monitoru Mindray a další jednohadičková s vložkou 18 - 26 cm dětská MEC 1200 NIBPHPD</t>
  </si>
  <si>
    <t>ZI345</t>
  </si>
  <si>
    <t>Sáček výpustný natura 70 mm průhledný urostomický bal. á 10 ks 401537</t>
  </si>
  <si>
    <t>ZJ277</t>
  </si>
  <si>
    <t>Ventil jednorázový expirační V500 á 10 ks MP01060</t>
  </si>
  <si>
    <t>ZL671</t>
  </si>
  <si>
    <t>Sonda Freka CH/FR 12, 120cm LL 7981811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</si>
  <si>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</si>
  <si>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</si>
  <si>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</si>
  <si>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</si>
  <si>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</si>
  <si>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</si>
  <si>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ZB637</t>
  </si>
  <si>
    <t>Nůžky zahnuté chirurgické hrotnatotupé B397113080410</t>
  </si>
  <si>
    <t>ZB656</t>
  </si>
  <si>
    <t>Senzor flotrac set 152 cm MHD6R</t>
  </si>
  <si>
    <t>ZI789</t>
  </si>
  <si>
    <t>Sáček výpustný natura urostomický průhledný standard 45 mm á 10 ks 401535</t>
  </si>
  <si>
    <t>ZN408</t>
  </si>
  <si>
    <t>Podložka natura flexibilní 100 mm bal. á 5 ks 401906</t>
  </si>
  <si>
    <t>ZN426</t>
  </si>
  <si>
    <t>Podložka natura flexibilní 45 mm bal. á 5 ks 125902</t>
  </si>
  <si>
    <t>ZD424</t>
  </si>
  <si>
    <t>Sáček kolostomický 80 mm bal. á 30 ks 037880U</t>
  </si>
  <si>
    <t>ZF442</t>
  </si>
  <si>
    <t>Vak dýchací 2000 ml 2820</t>
  </si>
  <si>
    <t>ZJ834</t>
  </si>
  <si>
    <t>Svorka halsted - mosquito zahnutá 125 mm BH111R</t>
  </si>
  <si>
    <t>ZJ848</t>
  </si>
  <si>
    <t>Svorka atraum. kocher 150 mm BH630R</t>
  </si>
  <si>
    <t>ZH423</t>
  </si>
  <si>
    <t>Podložka antidekubitní pod paty Sláva PP</t>
  </si>
  <si>
    <t>ZH407</t>
  </si>
  <si>
    <t>Podložka antidekubitní korýtko infuzní 10 x 20 x 35 cm Sláva 8</t>
  </si>
  <si>
    <t>ZB491</t>
  </si>
  <si>
    <t>Jehelec mathieu 170 mm bez drážky 397132060220</t>
  </si>
  <si>
    <t>ZN596</t>
  </si>
  <si>
    <t>Držák na eurolištu PVC k odsávacímu systému starset ZMF 160 213 03</t>
  </si>
  <si>
    <t>ZN598</t>
  </si>
  <si>
    <t>Set odsávací jednorázový starset vak 2000 ml odsávací hadice 180 cm přerušovač sání ZMF 160 203 PS</t>
  </si>
  <si>
    <t>ZN597</t>
  </si>
  <si>
    <t>Hadička propojovací s rychlospojkami k odsávacímu systému verset 40 cm ( propojení lahve s vakem) ZMF 160 231 02</t>
  </si>
  <si>
    <t>ZF283</t>
  </si>
  <si>
    <t>Držák pro zásobník katetrů N077.1030</t>
  </si>
  <si>
    <t>ZN646</t>
  </si>
  <si>
    <t>Fonendoskop oboustranný různé barvy 710045-s</t>
  </si>
  <si>
    <t>ZH422</t>
  </si>
  <si>
    <t>Podložka antidekubitní klín laterální 25 x 30 x 60 cm Sláva 5</t>
  </si>
  <si>
    <t>ZI161</t>
  </si>
  <si>
    <t>Podložka antidekubitní banan 35 x 70 x 20 cm Viktorie 8</t>
  </si>
  <si>
    <t>ZI164</t>
  </si>
  <si>
    <t>Podložka antidekubitní 45 x 80 cm Želva</t>
  </si>
  <si>
    <t>ZD069</t>
  </si>
  <si>
    <t>Pinzeta anatomická rovná úzká 145 mm B397114920003</t>
  </si>
  <si>
    <t>ZK897</t>
  </si>
  <si>
    <t>Pinzeta anatomická rovná 130 mm B397114920002</t>
  </si>
  <si>
    <t>ZI162</t>
  </si>
  <si>
    <t>Podložka antidekubitní had 28 x 200 cm Viktorie 14</t>
  </si>
  <si>
    <t>ZB692</t>
  </si>
  <si>
    <t>Podložka antidekubitní pod hlavu 30 x 70 x 15 cm Viktorie 1</t>
  </si>
  <si>
    <t>ZH424</t>
  </si>
  <si>
    <t>Podložka antidekubitní pod lokty Sláva PL</t>
  </si>
  <si>
    <t>ZI160</t>
  </si>
  <si>
    <t>Podložka antidekubitní polštář 45 x 45 Viktorie 7</t>
  </si>
  <si>
    <t>ZB582</t>
  </si>
  <si>
    <t>Rampa 5 kohoutů discofix proset - 5 x konektor,bal. 50 ks,  4085450SF</t>
  </si>
  <si>
    <t>ZJ274</t>
  </si>
  <si>
    <t>Trokar hrudní se zaobleným koncem - velikost 24F á 10 ks 200/803/240 náhrada ZJ727</t>
  </si>
  <si>
    <t>ZC054</t>
  </si>
  <si>
    <t>Válec odměrný vysoký sklo 100 ml 713880</t>
  </si>
  <si>
    <t>ZC081</t>
  </si>
  <si>
    <t>Močoměr bez teploměru 710363</t>
  </si>
  <si>
    <t>ZD933</t>
  </si>
  <si>
    <t>Listerine 1,0 l 450669</t>
  </si>
  <si>
    <t>ZC615</t>
  </si>
  <si>
    <t>Katetr CVC 3 lumen certofix trio V720 bal. á 10 ks 4163214P</t>
  </si>
  <si>
    <t>ZC637</t>
  </si>
  <si>
    <t>Arteriofix bal. á 20 ks 20G 5206324</t>
  </si>
  <si>
    <t>ZD827</t>
  </si>
  <si>
    <t>Katetr CVC 3 lumen certofix trio SB720 bal. á 10 ks 4163206E</t>
  </si>
  <si>
    <t>ZD909</t>
  </si>
  <si>
    <t>Katetr CVC 2 lumen certofix duo 720 á 10 ks 4162200E</t>
  </si>
  <si>
    <t>ZE069</t>
  </si>
  <si>
    <t>Katetr CVC 1 lumen certofix mono 320 bal. á 10 ks 4160258E</t>
  </si>
  <si>
    <t>ZK434</t>
  </si>
  <si>
    <t>Katetr PICC bal. á 5 ks EU-05552-HP</t>
  </si>
  <si>
    <t>ZJ759</t>
  </si>
  <si>
    <t>Katetr dialyzační 3 cestný 13Fr L20 cm KFE-TTL-1320-K</t>
  </si>
  <si>
    <t>ZA206</t>
  </si>
  <si>
    <t>Set perkutální PEG-24-PULL-I-S</t>
  </si>
  <si>
    <t>ZA715</t>
  </si>
  <si>
    <t>Set infuzní intrafix primeline classic 150 cm 4062957</t>
  </si>
  <si>
    <t>ZB715</t>
  </si>
  <si>
    <t>Set kangaro univ. pro enterální výživu bal. á 30 ks  S777403</t>
  </si>
  <si>
    <t>ZE079</t>
  </si>
  <si>
    <t>Set transfúzní non PVC s odvzdušněním a bakteriálním filtrem ZAR-I-TS</t>
  </si>
  <si>
    <t>ZB220</t>
  </si>
  <si>
    <t>Šití safil fialový 3/0 (2) bal. á 36 ks C1048046</t>
  </si>
  <si>
    <t>ZB834</t>
  </si>
  <si>
    <t>Šití nurolon bk 2-0 bal. á 36 ks EH6604H</t>
  </si>
  <si>
    <t>ZA911</t>
  </si>
  <si>
    <t>Šití dafilon modrý 2/0 (3) bal. á 36 ks C0932477</t>
  </si>
  <si>
    <t>ZC135</t>
  </si>
  <si>
    <t>Šití safil fialový 2/0 (3) bal. á 36 ks C1048031</t>
  </si>
  <si>
    <t>ZF937</t>
  </si>
  <si>
    <t>Šití premicron zelený 3/0 (2) bal. á 36 ks C0026553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</si>
  <si>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</si>
  <si>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</si>
  <si>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</si>
  <si>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</si>
  <si>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</si>
  <si>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</si>
  <si>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</si>
  <si>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</si>
  <si>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ZB481</t>
  </si>
  <si>
    <t>Jehla chirurgická B13</t>
  </si>
  <si>
    <t>Jehla chirurgická 0,7 x 25 B13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</si>
  <si>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</si>
  <si>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</si>
  <si>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</si>
  <si>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</si>
  <si>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</si>
  <si>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</si>
  <si>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ZB769</t>
  </si>
  <si>
    <t>Jehla vakuová 206/38 mm žlutá 450077</t>
  </si>
  <si>
    <t>ZB466</t>
  </si>
  <si>
    <t>Jehla chirurgická B14</t>
  </si>
  <si>
    <t>ZK475</t>
  </si>
  <si>
    <t>Rukavice operační latexové s pudrem ansell medigrip plus vel. 7,0 303504EU (303364)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</si>
  <si>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</si>
  <si>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</si>
  <si>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</si>
  <si>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</si>
  <si>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</si>
  <si>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</si>
  <si>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</si>
  <si>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</si>
  <si>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</si>
  <si>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</si>
  <si>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</si>
  <si>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</si>
  <si>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</si>
  <si>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</si>
  <si>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</si>
  <si>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</si>
  <si>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</si>
  <si>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 gamex ansell PF bez pudru 6,5 A351143</t>
  </si>
  <si>
    <t>Rukavice operační gammex ansell PF bez pudru 6,5 A351143</t>
  </si>
  <si>
    <t>ZN126</t>
  </si>
  <si>
    <t>Rukavice operační gammex ansell PF bez pudru 7,0 A351144</t>
  </si>
  <si>
    <t>ZN108</t>
  </si>
  <si>
    <t>Rukavice operační gammex ansell PF bez pudru 8,0 A351146</t>
  </si>
  <si>
    <t>ZN125</t>
  </si>
  <si>
    <t>Rukavice operační gammex ansell PF bez pudru 7,5 A351145</t>
  </si>
  <si>
    <t>ZN040</t>
  </si>
  <si>
    <t>Rukavice operační gammex ansell PF bez pudru 8,5 A351147</t>
  </si>
  <si>
    <t>DG382</t>
  </si>
  <si>
    <t>Bactec Plus Aerobic</t>
  </si>
  <si>
    <t>DG385</t>
  </si>
  <si>
    <t>Bactec Plus Anaerobic</t>
  </si>
  <si>
    <t>DA002</t>
  </si>
  <si>
    <t>PROUZKY TETRAPHAN DIA  KATALOGO</t>
  </si>
  <si>
    <t>DG395</t>
  </si>
  <si>
    <t>Diagnostická souprava AB0 set monoklonální na 30</t>
  </si>
  <si>
    <t>DC320</t>
  </si>
  <si>
    <t>AUTOCHECK TM5+/LEVEL3/S7755</t>
  </si>
  <si>
    <t>DB942</t>
  </si>
  <si>
    <t>MEMBRÁNOVÁ SOUPRAVA pCO2</t>
  </si>
  <si>
    <t>DF169</t>
  </si>
  <si>
    <t>PROPLACHOVACÍ ROZTOK 600 ml S4980 (ABL 825)</t>
  </si>
  <si>
    <t>DG416</t>
  </si>
  <si>
    <t>S1 Rinse Solution, 2 Pcs</t>
  </si>
  <si>
    <t>DG417</t>
  </si>
  <si>
    <t>S2 Fluid pack, 1 Pc</t>
  </si>
  <si>
    <t>DC319</t>
  </si>
  <si>
    <t>AUTOCHECK TM5+/LEVEL1/S7735</t>
  </si>
  <si>
    <t>DG418</t>
  </si>
  <si>
    <t>S3 Fluid pack, 1 Pc</t>
  </si>
  <si>
    <t>DG426</t>
  </si>
  <si>
    <t>Clot Catcher 250 Pc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</si>
  <si>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</si>
  <si>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</si>
  <si>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</si>
  <si>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</si>
  <si>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</si>
  <si>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</si>
  <si>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DC853</t>
  </si>
  <si>
    <t>KALIBRACNI PLYN 2</t>
  </si>
  <si>
    <t>DF166</t>
  </si>
  <si>
    <t>KALIBRAČNÍ ROZTOK 2  S1830 (ABL 825)</t>
  </si>
  <si>
    <t>DF445</t>
  </si>
  <si>
    <t>Odpadni nadoba D512 600 ml</t>
  </si>
  <si>
    <t>DG422</t>
  </si>
  <si>
    <t>Sensor GLU/LAC</t>
  </si>
  <si>
    <t>DG419</t>
  </si>
  <si>
    <t>W Waste container, 2 Pcs</t>
  </si>
  <si>
    <t>DG425</t>
  </si>
  <si>
    <t>Autotrol plus B, level 3, 40 pcs</t>
  </si>
  <si>
    <t>DC321</t>
  </si>
  <si>
    <t>AUTOCHECK TM5+/LEVEL4/,S7765</t>
  </si>
  <si>
    <t>DD309</t>
  </si>
  <si>
    <t>Laktátová membránová souprava</t>
  </si>
  <si>
    <t>DD268</t>
  </si>
  <si>
    <t>MEMBRÁNOVÁ SOUPRAVA Ca</t>
  </si>
  <si>
    <t>DD076</t>
  </si>
  <si>
    <t>MEMBRÁNOVÁ SOUPRAVA pO2</t>
  </si>
  <si>
    <t>DC959</t>
  </si>
  <si>
    <t>MEMBRÁNOVÁ SOUPRAVA  Na+</t>
  </si>
  <si>
    <t>DH263</t>
  </si>
  <si>
    <t>Termo papír (8ks)</t>
  </si>
  <si>
    <t>DD267</t>
  </si>
  <si>
    <t>MEMBRÁNOVÁ SOUPRAVA K+</t>
  </si>
  <si>
    <t>ZB232</t>
  </si>
  <si>
    <t>Maska anesteziologická č.4 7194000</t>
  </si>
  <si>
    <t>ZB750</t>
  </si>
  <si>
    <t>Hadice vrapovaná metráž dělitelná po 400 mm á 50 m 1574000/W</t>
  </si>
  <si>
    <t>ZB751</t>
  </si>
  <si>
    <t>Hadice PVC 8/12 á 30 m P00468</t>
  </si>
  <si>
    <t>ZB867</t>
  </si>
  <si>
    <t>Maska anesteziologická č.3 7193</t>
  </si>
  <si>
    <t>ZC366</t>
  </si>
  <si>
    <t>Převodník tlakový PX260 150 cm 1 linka bal. á 20 ks T100209A</t>
  </si>
  <si>
    <t>ZC367</t>
  </si>
  <si>
    <t>Převodník tlakový dvoukomorový 150 cm set 2 linky bal. á 10 ks T001650A</t>
  </si>
  <si>
    <t>ZB233</t>
  </si>
  <si>
    <t>Maska anesteziologická obličej.č.5 7095</t>
  </si>
  <si>
    <t>ZF751</t>
  </si>
  <si>
    <t>Maska anesteziologická č.6 7096</t>
  </si>
  <si>
    <t>ZD534</t>
  </si>
  <si>
    <t>Okruh dýchací compact II 2,0 m 2151000/W</t>
  </si>
  <si>
    <t>Okruh dýchací compact II 2,0 m 2151000</t>
  </si>
  <si>
    <t>ZA905</t>
  </si>
  <si>
    <t>Maska tracheostomická 001305 (pův.k.č.2400)</t>
  </si>
  <si>
    <t>Maska tracheostomická 001305</t>
  </si>
  <si>
    <t>ZD184</t>
  </si>
  <si>
    <t>Maska pro neinvazivní ventilaci Nova Star vel. L MP01581</t>
  </si>
  <si>
    <t>ZJ654</t>
  </si>
  <si>
    <t>Maska pro neinvazivní ventilaci Nova Star vel. M MP01580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</si>
  <si>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</si>
  <si>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</si>
  <si>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</si>
  <si>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</si>
  <si>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</si>
  <si>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</si>
  <si>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</si>
  <si>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</si>
  <si>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</si>
  <si>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</si>
  <si>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</si>
  <si>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</si>
  <si>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</si>
  <si>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</si>
  <si>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</si>
  <si>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</si>
  <si>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</si>
  <si>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</si>
  <si>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</si>
  <si>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</si>
  <si>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</si>
  <si>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</si>
  <si>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</si>
  <si>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</si>
  <si>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04 - I. chirurgická klinika</t>
  </si>
  <si>
    <t>08 - Porodnicko-gynekologická klinika</t>
  </si>
  <si>
    <t>13 - Otolaryngologická klinika</t>
  </si>
  <si>
    <t>04</t>
  </si>
  <si>
    <t>5T1</t>
  </si>
  <si>
    <t>V</t>
  </si>
  <si>
    <t>09544</t>
  </si>
  <si>
    <t>SIGNÁLNÍ VÝKON POBYTU V ZAŘÍZENÍ LŮŽKOVÉ PÉČE / DO</t>
  </si>
  <si>
    <t>08</t>
  </si>
  <si>
    <t>7T8</t>
  </si>
  <si>
    <t>13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</si>
  <si>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</si>
  <si>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</si>
  <si>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</si>
  <si>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</si>
  <si>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</si>
  <si>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</si>
  <si>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</si>
  <si>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</si>
  <si>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51123</t>
  </si>
  <si>
    <t>BIOPSIE CHIRURGICKÁ TYREOIDEY, EXCIZE DROBNÉHO UZL</t>
  </si>
  <si>
    <t>51313</t>
  </si>
  <si>
    <t>ZÁCHOVNÉ OPERACE SLEZINY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</si>
  <si>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</si>
  <si>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</si>
  <si>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</si>
  <si>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</si>
  <si>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</si>
  <si>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</si>
  <si>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</si>
  <si>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</si>
  <si>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51377</t>
  </si>
  <si>
    <t xml:space="preserve">BILIODIGESTIVNÍ SPOJKA SE ŽALUDKEM, DUODENEM NEBO </t>
  </si>
  <si>
    <t>51379</t>
  </si>
  <si>
    <t>CHOLEDOCHOTOMIE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</si>
  <si>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</si>
  <si>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</si>
  <si>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</si>
  <si>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</si>
  <si>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</si>
  <si>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</si>
  <si>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</si>
  <si>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</si>
  <si>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</si>
  <si>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</si>
  <si>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</si>
  <si>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</si>
  <si>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</si>
  <si>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</si>
  <si>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</si>
  <si>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51518</t>
  </si>
  <si>
    <t>OPERACE VNITŘNÍ KÝLY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</si>
  <si>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</si>
  <si>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</si>
  <si>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</si>
  <si>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</si>
  <si>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</si>
  <si>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</si>
  <si>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57239</t>
  </si>
  <si>
    <t>UZAVŘENÍ BRONCHOPLEURÁLNÍ PÍŠTĚLE</t>
  </si>
  <si>
    <t>61119</t>
  </si>
  <si>
    <t>SUTURA PERIFERNÍHO NERVU MIKROCHIRURGICKOU TECHNIK</t>
  </si>
  <si>
    <t>61129</t>
  </si>
  <si>
    <t>EXCIZE KOŽNÍ LÉZE, SUTURA OD 2 DO 10 CM</t>
  </si>
  <si>
    <t>61143</t>
  </si>
  <si>
    <t>ODBĚR CÉVNÍHO ŠTĚPU MALÉHO KALIBRU (PRO MIKROCHIRU</t>
  </si>
  <si>
    <t>63589</t>
  </si>
  <si>
    <t>SALPINGEKTOMIE NEBO ADNEXEKTOMIE A NEBO RESEKCE OV</t>
  </si>
  <si>
    <t>66829</t>
  </si>
  <si>
    <t>ZAVEDENÍ PROPLACHOVÉ LAVÁŽE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</si>
  <si>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</si>
  <si>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</si>
  <si>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</si>
  <si>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</si>
  <si>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</si>
  <si>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</si>
  <si>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</si>
  <si>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</si>
  <si>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</si>
  <si>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</si>
  <si>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</si>
  <si>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</si>
  <si>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07522</t>
  </si>
  <si>
    <t>(VZP) REANASTOMOSA A-V SHUNTU</t>
  </si>
  <si>
    <t>07550</t>
  </si>
  <si>
    <t>(DRG) ENDOVASKULÁRNÍ PŘÍSTUP PERKUTÁNNÍ NEBO S?PRE</t>
  </si>
  <si>
    <t>07521</t>
  </si>
  <si>
    <t>(VZP) VYTVOŘENÍ A-V SHUNTU PROTÉZOU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</si>
  <si>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</si>
  <si>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</si>
  <si>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</si>
  <si>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</si>
  <si>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</si>
  <si>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</si>
  <si>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07417</t>
  </si>
  <si>
    <t>(VZP) ENDARTERECTOMIE A. FEMORALIS A JEJÍCH VĚTVÍ</t>
  </si>
  <si>
    <t>07532</t>
  </si>
  <si>
    <t>(VZP) TRANSLUMINÁLNÍ ANGIOPLASTIKA PEROPERAČNÍ</t>
  </si>
  <si>
    <t>07390</t>
  </si>
  <si>
    <t>(VZP) EMBOLECTOMIE A.ILIACA</t>
  </si>
  <si>
    <t>07542</t>
  </si>
  <si>
    <t>(VZP) CÉVNÍ VÝKON JINDE NEZAŘAZENÝ</t>
  </si>
  <si>
    <t>07565</t>
  </si>
  <si>
    <t>(DRG) KATASTROFICKÁ OPERACE KVCH</t>
  </si>
  <si>
    <t>07421</t>
  </si>
  <si>
    <t>(VZP) TROMBECTOMIE BYPASSU VE FEMORÁLNÍ OBLASTI</t>
  </si>
  <si>
    <t>07351</t>
  </si>
  <si>
    <t>(VZP) TROMBECTOMIE BŘIŠNÍ AORTY</t>
  </si>
  <si>
    <t>07322</t>
  </si>
  <si>
    <t>(VZP) REVIZE TEPEN HORNÍCH KONČETIN PRO  KRVÁCENÍ</t>
  </si>
  <si>
    <t>09567</t>
  </si>
  <si>
    <t>(VZP) ZÁKROK NA LEVÉ STRANĚ</t>
  </si>
  <si>
    <t>07420</t>
  </si>
  <si>
    <t>(VZP) ČÁSTEČNÉ ODSTRANĚNÍ PROTETICKÉHO MATERIÁLU V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</si>
  <si>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</si>
  <si>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</si>
  <si>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</si>
  <si>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</si>
  <si>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</si>
  <si>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</si>
  <si>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57229</t>
  </si>
  <si>
    <t>PLEUROSTOMIE</t>
  </si>
  <si>
    <t>15404</t>
  </si>
  <si>
    <t>TOTÁLNÍ KOLOSKOPIE</t>
  </si>
  <si>
    <t>07543</t>
  </si>
  <si>
    <t>(DRG) PRIMOOPERACE</t>
  </si>
  <si>
    <t>51396</t>
  </si>
  <si>
    <t>PUNKCE DUTINY BŘIŠNÍ S DRENÁŽÍ EV. LAVAŽÍ</t>
  </si>
  <si>
    <t>15402</t>
  </si>
  <si>
    <t>REKTOSKOPIE</t>
  </si>
  <si>
    <t>54990</t>
  </si>
  <si>
    <t>ODBĚR ŽILNÍHO ŠTĚPU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</si>
  <si>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</si>
  <si>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</si>
  <si>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</si>
  <si>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</si>
  <si>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</si>
  <si>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</si>
  <si>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</si>
  <si>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</si>
  <si>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</si>
  <si>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</si>
  <si>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</si>
  <si>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</si>
  <si>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</si>
  <si>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</si>
  <si>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</si>
  <si>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</si>
  <si>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</si>
  <si>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</si>
  <si>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</si>
  <si>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</si>
  <si>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</si>
  <si>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</si>
  <si>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</si>
  <si>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</si>
  <si>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</si>
  <si>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</si>
  <si>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</si>
  <si>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</si>
  <si>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</si>
  <si>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</si>
  <si>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</si>
  <si>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</si>
  <si>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</si>
  <si>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</si>
  <si>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</si>
  <si>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</si>
  <si>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</si>
  <si>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</si>
  <si>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</si>
  <si>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</si>
  <si>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</si>
  <si>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</si>
  <si>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</si>
  <si>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07363</t>
  </si>
  <si>
    <t xml:space="preserve">(VZP) ZAVEDENÍ BIFURKAČNÍHO STENTGRAFTU DO BŘIŠNÍ </t>
  </si>
  <si>
    <t>07284</t>
  </si>
  <si>
    <t>(VZP) ENDARTERECTOMIE A. CAROTIS INTERNA PŘÍMÁ S P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</si>
  <si>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</si>
  <si>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</si>
  <si>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</si>
  <si>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</si>
  <si>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</si>
  <si>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</si>
  <si>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</si>
  <si>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</si>
  <si>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</si>
  <si>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</si>
  <si>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07318</t>
  </si>
  <si>
    <t>(VZP) EMBOLECTOMIE TEPEN HORNÍCH KONČETIN</t>
  </si>
  <si>
    <t>61121</t>
  </si>
  <si>
    <t>CÉVNÍ ANASTOMOSA MIKROCHIRURGICKOU TECHNIKOU</t>
  </si>
  <si>
    <t>07563</t>
  </si>
  <si>
    <t>(DRG) URGENTNÍ OPERACE KVCH</t>
  </si>
  <si>
    <t>07544</t>
  </si>
  <si>
    <t>(DRG) PRVNÍ REOPERACE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</si>
  <si>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</si>
  <si>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</si>
  <si>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</si>
  <si>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</si>
  <si>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</si>
  <si>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</si>
  <si>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</si>
  <si>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</si>
  <si>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</si>
  <si>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</si>
  <si>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</si>
  <si>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</si>
  <si>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</si>
  <si>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</si>
  <si>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</si>
  <si>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</si>
  <si>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</si>
  <si>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</si>
  <si>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</si>
  <si>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</si>
  <si>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</si>
  <si>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</si>
  <si>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07382</t>
  </si>
  <si>
    <t>(VZP) BYPASS ILIKO - PROFUNDÁLNÍ PROTETICKÝ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</si>
  <si>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</si>
  <si>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</si>
  <si>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</si>
  <si>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</si>
  <si>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</si>
  <si>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</si>
  <si>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</si>
  <si>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</si>
  <si>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07523</t>
  </si>
  <si>
    <t>(VZP) TROMBECTOMIE A-V SHUNTU</t>
  </si>
  <si>
    <t>07373</t>
  </si>
  <si>
    <t>(VZP) REVIZE V OBLASTI BŘIŠNÍ AORTY PRO  KRVÁCENÍ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</si>
  <si>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</si>
  <si>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</si>
  <si>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</si>
  <si>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</si>
  <si>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</si>
  <si>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</si>
  <si>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</si>
  <si>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</si>
  <si>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</si>
  <si>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</si>
  <si>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07514</t>
  </si>
  <si>
    <t>(VZP) ODBĚR A PŘÍPRAVA ŽILNÍHO ŠTĚPU Z POVRCHOVÝCH</t>
  </si>
  <si>
    <t>07424</t>
  </si>
  <si>
    <t>(VZP) EMBOLECTOMIE A. FEMORALIS SUPERFICIALIS</t>
  </si>
  <si>
    <t>57221</t>
  </si>
  <si>
    <t>OPERAČNÍ STABILIZACE HRUDNÍKU PO ÚRAZE - JEDNA STR</t>
  </si>
  <si>
    <t>66915</t>
  </si>
  <si>
    <t>DEKOMPRESE FASCIÁLNÍHO LOŽE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</si>
  <si>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</si>
  <si>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</si>
  <si>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</si>
  <si>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</si>
  <si>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</si>
  <si>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</si>
  <si>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</si>
  <si>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</si>
  <si>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</si>
  <si>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</si>
  <si>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07529</t>
  </si>
  <si>
    <t>(VZP) BYPASS CROSS-OVER FEMORO - FEMORÁLNÍ</t>
  </si>
  <si>
    <t>07309</t>
  </si>
  <si>
    <t>(VZP) JINÉ OPERACE VĚTVÍ OBLOUKU AORTY BEZ STERNOT</t>
  </si>
  <si>
    <t>51225</t>
  </si>
  <si>
    <t>INKOMPLETNÍ NEBO KOMPLETNÍ EZOFAGOTOMIE Z TORAKOTO</t>
  </si>
  <si>
    <t>51117</t>
  </si>
  <si>
    <t>KRČNÍ EZOFAGOSTOMIE</t>
  </si>
  <si>
    <t>07392</t>
  </si>
  <si>
    <t>(VZP) NEPŘÍMÁ  TROMBECTOMIE A.ILIACA CESTOU A. FEM</t>
  </si>
  <si>
    <t>07429</t>
  </si>
  <si>
    <t>(VZP) REVIZE TEPEN STEHNA PRO INOPERABILNÍ NÁLEZ</t>
  </si>
  <si>
    <t>07499</t>
  </si>
  <si>
    <t>(VZP) INTERPOZICE ŽILNÍHO ÚSEKU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</si>
  <si>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</si>
  <si>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</si>
  <si>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</si>
  <si>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</si>
  <si>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</si>
  <si>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</si>
  <si>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</si>
  <si>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51877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</si>
  <si>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</si>
  <si>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</si>
  <si>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</si>
  <si>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</si>
  <si>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</si>
  <si>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53213</t>
  </si>
  <si>
    <t>ZAVŘENÁ REPOZICE A NITRODŘEŇOVA OSTEOSYNTÉZA ZLOME</t>
  </si>
  <si>
    <t>53253</t>
  </si>
  <si>
    <t xml:space="preserve">OTEVŘENÁ REPOZICE A OSTEOSYNTÉZA ZLOMENIN DIAFÝZY </t>
  </si>
  <si>
    <t>53413</t>
  </si>
  <si>
    <t>ZAVŘENÁ REPOZICE ZLOMENINY BÉRCE VČETNĚ NITROKLOUB</t>
  </si>
  <si>
    <t>53459</t>
  </si>
  <si>
    <t>OTEVŘENÁ REPOZICE NITROKLOUBNÍCH LUXAČNÍCH ZLOMENI</t>
  </si>
  <si>
    <t>53469</t>
  </si>
  <si>
    <t>ZLOMENINA DIAFÝZY A SUPRAKONDYLICKÉ OBLASTI FEMURU</t>
  </si>
  <si>
    <t>53483</t>
  </si>
  <si>
    <t>ZLOMENINA  ACETABULA - OBOU PILÍŘŮ - LÉČENÁ OTEVŘE</t>
  </si>
  <si>
    <t>53519</t>
  </si>
  <si>
    <t>SUTURA ČERSTVÉHO PORANĚNÍ VAZIVOVÉHO APARÁTU V OBL</t>
  </si>
  <si>
    <t>66819</t>
  </si>
  <si>
    <t>APLIKACE ZEVNÍHO FIXATÉRU</t>
  </si>
  <si>
    <t>66823</t>
  </si>
  <si>
    <t>ODSTRANĚNÍ ZEVNÍHO FIXATÉRU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</si>
  <si>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</si>
  <si>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</si>
  <si>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</si>
  <si>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</si>
  <si>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</si>
  <si>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</si>
  <si>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</si>
  <si>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</si>
  <si>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66461</t>
  </si>
  <si>
    <t>REKONSTRUKCE PAKLOUBU NA HK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</si>
  <si>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</si>
  <si>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</si>
  <si>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</si>
  <si>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</si>
  <si>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</si>
  <si>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</si>
  <si>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</si>
  <si>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</si>
  <si>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62430</t>
  </si>
  <si>
    <t>ŠTĚP PŘI POPÁLENÍ (A OSTATNÍCH KOŽNÍCH ZTRÁTÁCH) -</t>
  </si>
  <si>
    <t>53257</t>
  </si>
  <si>
    <t xml:space="preserve">OTEVŘENÁ REPOZICE A OSTEOSYNTÉZA ZLOMENINY KLÍČNÍ </t>
  </si>
  <si>
    <t>53467</t>
  </si>
  <si>
    <t>ZLOMENINY TIBIÁLNÍHO NEBO FIBULÁRNÍHO PLATEAU TIBI</t>
  </si>
  <si>
    <t>53517</t>
  </si>
  <si>
    <t>SUTURA NEBO REINSERCE ŠLACHY FLEXORU RUKY A ZÁPĚST</t>
  </si>
  <si>
    <t>53485</t>
  </si>
  <si>
    <t>ZLOMENINY PÁNEVNÍHO KRUHU - NESTABILNÍ - S OPERAČN</t>
  </si>
  <si>
    <t>66811</t>
  </si>
  <si>
    <t>INJEKCE DO BURZY, GANGLIA, POCHVY ŠLACHOVÉ</t>
  </si>
  <si>
    <t>62640</t>
  </si>
  <si>
    <t>ODBĚR DERMOEPIDERMÁLNÍHO ŠTĚPU: 1 - 5 % Z PLOCHY P</t>
  </si>
  <si>
    <t>51857</t>
  </si>
  <si>
    <t xml:space="preserve">CIRKULÁRNÍ SÁDROVÝ OBVAZ - CELÁ HORNÍ KONČETINA - </t>
  </si>
  <si>
    <t>66821</t>
  </si>
  <si>
    <t>PERKUTÁNNÍ FIXACE K-DRÁTEM</t>
  </si>
  <si>
    <t>53151</t>
  </si>
  <si>
    <t>OTEVĚNÁ REPOZICE A OSTEOSYNTÉZA ZLOMENINY NEBO LUX</t>
  </si>
  <si>
    <t>66825</t>
  </si>
  <si>
    <t>UPRAVENÍ ZEVNÍHO FIXATÉRU</t>
  </si>
  <si>
    <t>62440</t>
  </si>
  <si>
    <t>ŠTĚP PŘI POPÁLENÍ (A OSTATNÍCH KOŽNÍCH ZTRÁTÁCH) D</t>
  </si>
  <si>
    <t>53417</t>
  </si>
  <si>
    <t>53525</t>
  </si>
  <si>
    <t>SUTURA ČERSTVÉHO ROZSÁHLÉHO PORANĚNÍ VAZIVOVÉHO AP</t>
  </si>
  <si>
    <t>53425</t>
  </si>
  <si>
    <t>ZLOMENINY PÁNEVNÍHO KRUHU - NESTABILNÍ - KONZERVAT</t>
  </si>
  <si>
    <t>5F5</t>
  </si>
  <si>
    <t>07277</t>
  </si>
  <si>
    <t>(DRG) APLIKACE NEBO VÝMĚNA DPWT DO MEDIASTINA</t>
  </si>
  <si>
    <t>07572</t>
  </si>
  <si>
    <t>(DRG) DRUHÁ A DALŠÍ POOPERAČNÍ REVIZE PRO KRVÁCENÍ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</si>
  <si>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</si>
  <si>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</si>
  <si>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</si>
  <si>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</si>
  <si>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</si>
  <si>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</si>
  <si>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</si>
  <si>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</si>
  <si>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</si>
  <si>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</si>
  <si>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</si>
  <si>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</si>
  <si>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</si>
  <si>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</si>
  <si>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</si>
  <si>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</si>
  <si>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</si>
  <si>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</si>
  <si>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</si>
  <si>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</si>
  <si>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</si>
  <si>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</si>
  <si>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</si>
  <si>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</si>
  <si>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</si>
  <si>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</si>
  <si>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</si>
  <si>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66341</t>
  </si>
  <si>
    <t>OPERAČNÍ PŘÍSTUP K PÁTEŘI - STANDARDNÍ - ZADNÍ TZV</t>
  </si>
  <si>
    <t>56131</t>
  </si>
  <si>
    <t xml:space="preserve">OPAKOVANÁ KRANIOTOMIE PRO POOPERAČNÍ HEMATOM NEBO 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</si>
  <si>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</si>
  <si>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</si>
  <si>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</si>
  <si>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</si>
  <si>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</si>
  <si>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</si>
  <si>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</si>
  <si>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</si>
  <si>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</si>
  <si>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</si>
  <si>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</si>
  <si>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</si>
  <si>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1</t>
  </si>
  <si>
    <t>0003708</t>
  </si>
  <si>
    <t>ZYVOXID 2 MG/ML INFUZNÍ ROZTOK</t>
  </si>
  <si>
    <t>0003952</t>
  </si>
  <si>
    <t>0004234</t>
  </si>
  <si>
    <t>0005113</t>
  </si>
  <si>
    <t>TARGOCID 400 MG</t>
  </si>
  <si>
    <t>0006480</t>
  </si>
  <si>
    <t>OCPLEX</t>
  </si>
  <si>
    <t>0008807</t>
  </si>
  <si>
    <t>0008808</t>
  </si>
  <si>
    <t>0011592</t>
  </si>
  <si>
    <t>0011785</t>
  </si>
  <si>
    <t>AMIKIN 1 G</t>
  </si>
  <si>
    <t>0014583</t>
  </si>
  <si>
    <t>0016547</t>
  </si>
  <si>
    <t>0016600</t>
  </si>
  <si>
    <t>0017041</t>
  </si>
  <si>
    <t>CEFOBID 1 G</t>
  </si>
  <si>
    <t>0020605</t>
  </si>
  <si>
    <t>0025746</t>
  </si>
  <si>
    <t>0026127</t>
  </si>
  <si>
    <t>0026902</t>
  </si>
  <si>
    <t>0029980</t>
  </si>
  <si>
    <t>FLEBOGAMMA DIF 50 MG/ML</t>
  </si>
  <si>
    <t>0045119</t>
  </si>
  <si>
    <t>VISIPAQUE 270 MG I/ML</t>
  </si>
  <si>
    <t>0045123</t>
  </si>
  <si>
    <t>VISIPAQUE 320 MG I/ML</t>
  </si>
  <si>
    <t>0053922</t>
  </si>
  <si>
    <t>0058092</t>
  </si>
  <si>
    <t>0059830</t>
  </si>
  <si>
    <t>CIPRINOL 200 MG/100 ML</t>
  </si>
  <si>
    <t>0065989</t>
  </si>
  <si>
    <t>0066137</t>
  </si>
  <si>
    <t>0072972</t>
  </si>
  <si>
    <t>0075634</t>
  </si>
  <si>
    <t>PROTHROMPLEX TOTAL NF</t>
  </si>
  <si>
    <t>0076354</t>
  </si>
  <si>
    <t>FORTUM 2 G</t>
  </si>
  <si>
    <t>0076360</t>
  </si>
  <si>
    <t>ZINACEF 1,5 G</t>
  </si>
  <si>
    <t>0077018</t>
  </si>
  <si>
    <t>ULTRAVIST 370</t>
  </si>
  <si>
    <t>0077044</t>
  </si>
  <si>
    <t>ZINACEF 750 MG</t>
  </si>
  <si>
    <t>0083050</t>
  </si>
  <si>
    <t>0083417</t>
  </si>
  <si>
    <t>0083487</t>
  </si>
  <si>
    <t>MERONEM 500 MG</t>
  </si>
  <si>
    <t>0087199</t>
  </si>
  <si>
    <t>0087239</t>
  </si>
  <si>
    <t>FANHDI 50 I.U./ML</t>
  </si>
  <si>
    <t>0087240</t>
  </si>
  <si>
    <t>0089028</t>
  </si>
  <si>
    <t>IMMUNATE STIM PLUS 500</t>
  </si>
  <si>
    <t>0090099</t>
  </si>
  <si>
    <t>FACTOR VII BAXTER 600 IU</t>
  </si>
  <si>
    <t>0091148</t>
  </si>
  <si>
    <t>0091731</t>
  </si>
  <si>
    <t>0092289</t>
  </si>
  <si>
    <t>EDICIN 0,5 G</t>
  </si>
  <si>
    <t>0092290</t>
  </si>
  <si>
    <t>EDICIN 1 G</t>
  </si>
  <si>
    <t>0094155</t>
  </si>
  <si>
    <t>ABAKTAL 400 MG/5 ML</t>
  </si>
  <si>
    <t>0094176</t>
  </si>
  <si>
    <t>0096414</t>
  </si>
  <si>
    <t>0097000</t>
  </si>
  <si>
    <t>0097909</t>
  </si>
  <si>
    <t>HUMAN ALBUMIN GRIFOLS 20%</t>
  </si>
  <si>
    <t>0097910</t>
  </si>
  <si>
    <t>0112782</t>
  </si>
  <si>
    <t>0112786</t>
  </si>
  <si>
    <t>GENTAMICIN B.BRAUN 1 MG/ML INFUZNÍ ROZTOK</t>
  </si>
  <si>
    <t>0129767</t>
  </si>
  <si>
    <t>IMIPENEM/CILASTATIN KABI 500 MG/500 MG</t>
  </si>
  <si>
    <t>0131654</t>
  </si>
  <si>
    <t>0131656</t>
  </si>
  <si>
    <t>0137484</t>
  </si>
  <si>
    <t>ANBINEX</t>
  </si>
  <si>
    <t>0142077</t>
  </si>
  <si>
    <t>0144328</t>
  </si>
  <si>
    <t>GARAMYCIN SCHWAMM</t>
  </si>
  <si>
    <t>0151458</t>
  </si>
  <si>
    <t>0155939</t>
  </si>
  <si>
    <t>0162180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</si>
  <si>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</si>
  <si>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</si>
  <si>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</si>
  <si>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</si>
  <si>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</si>
  <si>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</si>
  <si>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</si>
  <si>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</si>
  <si>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MYCAMINE 100 MG</t>
  </si>
  <si>
    <t>ATENATIV</t>
  </si>
  <si>
    <t>0164407</t>
  </si>
  <si>
    <t>0129057</t>
  </si>
  <si>
    <t>0137483</t>
  </si>
  <si>
    <t>0162496</t>
  </si>
  <si>
    <t>0027431</t>
  </si>
  <si>
    <t>CANCIDAS 70 MG</t>
  </si>
  <si>
    <t>0134595</t>
  </si>
  <si>
    <t>0113453</t>
  </si>
  <si>
    <t>0149384</t>
  </si>
  <si>
    <t>0156835</t>
  </si>
  <si>
    <t>0151460</t>
  </si>
  <si>
    <t>0129834</t>
  </si>
  <si>
    <t>0129836</t>
  </si>
  <si>
    <t>0147977</t>
  </si>
  <si>
    <t>0166265</t>
  </si>
  <si>
    <t>0049128</t>
  </si>
  <si>
    <t>0183926</t>
  </si>
  <si>
    <t>0202911</t>
  </si>
  <si>
    <t>0064630</t>
  </si>
  <si>
    <t>KLIMICIN</t>
  </si>
  <si>
    <t>0029449</t>
  </si>
  <si>
    <t>0201954</t>
  </si>
  <si>
    <t>0155862</t>
  </si>
  <si>
    <t>0183817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</si>
  <si>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</si>
  <si>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</si>
  <si>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</si>
  <si>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</si>
  <si>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</si>
  <si>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</si>
  <si>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</si>
  <si>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</si>
  <si>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</si>
  <si>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</si>
  <si>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0107931</t>
  </si>
  <si>
    <t>Trombocyty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</si>
  <si>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</si>
  <si>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</si>
  <si>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</si>
  <si>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</si>
  <si>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</si>
  <si>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</si>
  <si>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0307934</t>
  </si>
  <si>
    <t>Granulocyty z aferézy</t>
  </si>
  <si>
    <t>0407942</t>
  </si>
  <si>
    <t>Příplatek za ozáření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</si>
  <si>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</si>
  <si>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</si>
  <si>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</si>
  <si>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</si>
  <si>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</si>
  <si>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</si>
  <si>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0001739</t>
  </si>
  <si>
    <t>DRÁT KIRSCHNERŮV OCEL</t>
  </si>
  <si>
    <t>0002264</t>
  </si>
  <si>
    <t>FIXÁTOR ZEVNÍ TRUBKOVÝ, SYNTHES</t>
  </si>
  <si>
    <t>0002370</t>
  </si>
  <si>
    <t>0002425</t>
  </si>
  <si>
    <t>0005606</t>
  </si>
  <si>
    <t>NÁVLEK NA OPMI, TYP 71                      306071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</si>
  <si>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</si>
  <si>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</si>
  <si>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</si>
  <si>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</si>
  <si>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</si>
  <si>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</si>
  <si>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0010457</t>
  </si>
  <si>
    <t>ČEP SAMOŘEZNÝ JISTÍCÍ OCEL</t>
  </si>
  <si>
    <t>0010678</t>
  </si>
  <si>
    <t>HŘEB STANDARDNÍ TIBIE OCEL TITAN</t>
  </si>
  <si>
    <t>0010767</t>
  </si>
  <si>
    <t>0012683</t>
  </si>
  <si>
    <t>IMPLANTÁT MAXILLOFACIÁLNÍ</t>
  </si>
  <si>
    <t>0012715</t>
  </si>
  <si>
    <t>0012999</t>
  </si>
  <si>
    <t>STAPLER LINEÁRNÍ S BŘITEM TCT55 TLC55</t>
  </si>
  <si>
    <t>0013004</t>
  </si>
  <si>
    <t>STAPLER LINEÁRNÍ TX 60B TX60G</t>
  </si>
  <si>
    <t>0013009</t>
  </si>
  <si>
    <t>ZÁSOBNÍK DO LINEÁRNÍHO STAPLERU S BŘITEM TCR75,TRT</t>
  </si>
  <si>
    <t>0013010</t>
  </si>
  <si>
    <t>STAPLER LINEÁRNÍ S BŘITEM TCT75,TLC75,TCD75</t>
  </si>
  <si>
    <t>0017333</t>
  </si>
  <si>
    <t>DLAHA MALÝ FRAGMENT OCEL</t>
  </si>
  <si>
    <t>0017413</t>
  </si>
  <si>
    <t>ŠROUB SPONGIOZNÍ MALÝ FRAGMENT OCEL</t>
  </si>
  <si>
    <t>0017424</t>
  </si>
  <si>
    <t>ŠROUB KORTIKÁLNÍ VELKÝ FRAGMENT OCEL</t>
  </si>
  <si>
    <t>0017486</t>
  </si>
  <si>
    <t>ŠROUB VELKÝ FRAGMENT MALEOLÁRNÍ OCEL</t>
  </si>
  <si>
    <t>0017735</t>
  </si>
  <si>
    <t>DRÁT CERKLÁŽNÍ OCEL</t>
  </si>
  <si>
    <t>0017743</t>
  </si>
  <si>
    <t>0017745</t>
  </si>
  <si>
    <t>0017746</t>
  </si>
  <si>
    <t>0017751</t>
  </si>
  <si>
    <t>0018678</t>
  </si>
  <si>
    <t>CEMENT KOSTNÍ PALACOS R - 40 + GENTAMICINUM  2X40G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</si>
  <si>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</si>
  <si>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</si>
  <si>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</si>
  <si>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</si>
  <si>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</si>
  <si>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</si>
  <si>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</si>
  <si>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</si>
  <si>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</si>
  <si>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</si>
  <si>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</si>
  <si>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</si>
  <si>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>ZÁSOBNÍK PRO LINEÁRNÍ STAPLER TA PREMIUM 55-4.8 DL</t>
  </si>
  <si>
    <t>0030518</t>
  </si>
  <si>
    <t>ZÁSOBNÍK PRO LINEÁRNÍ STAPLER TA PREMIUM 90-4.8 DL</t>
  </si>
  <si>
    <t>0030617</t>
  </si>
  <si>
    <t>STAPLER KOŽNÍ ROYAL - 35W</t>
  </si>
  <si>
    <t>0030647</t>
  </si>
  <si>
    <t>SÍŤKA SURGIPRO MESH</t>
  </si>
  <si>
    <t>0030705</t>
  </si>
  <si>
    <t>0031437</t>
  </si>
  <si>
    <t>DLAHA LCP A VA-LCP HUMERUS DISTÁLNÍ MALÝ FRAGMENT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</si>
  <si>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</si>
  <si>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</si>
  <si>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</si>
  <si>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</si>
  <si>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</si>
  <si>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</si>
  <si>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0037180</t>
  </si>
  <si>
    <t>PROTÉZA GORE-TEX CÉVNÍ - PRUŽNÁ TENK.S ODSTR.KROUŽ</t>
  </si>
  <si>
    <t>0038482</t>
  </si>
  <si>
    <t>DRÁT VODÍCÍ GUIDE WIRE M</t>
  </si>
  <si>
    <t>0042251</t>
  </si>
  <si>
    <t>CEMENT KOSTNÍ COPAL G+C - 40 GENTAMICIN A CLINDAMY</t>
  </si>
  <si>
    <t>0046892</t>
  </si>
  <si>
    <t>PROTÉZA CÉVNÍ GELSOFT PLUS DÉLKA 40 CM</t>
  </si>
  <si>
    <t>0046894</t>
  </si>
  <si>
    <t>PROTÉZA CÉVNÍ GELSOFT PLUS DÉLKA 30/25 CM</t>
  </si>
  <si>
    <t>0048989</t>
  </si>
  <si>
    <t>ELEKTRODA KOAGULAČNÍ JEDNORÁZOVÁ GN211</t>
  </si>
  <si>
    <t>0051334</t>
  </si>
  <si>
    <t>KATETR URETERÁLNÍ,POLLACK,FLEXI-TIP U-021305</t>
  </si>
  <si>
    <t>0051607</t>
  </si>
  <si>
    <t>SADA GASTROSTOMICKÁ - PEG</t>
  </si>
  <si>
    <t>0053772</t>
  </si>
  <si>
    <t>STAPLER LINEÁRNÍ S BŘITEM  TCT10,TLC10</t>
  </si>
  <si>
    <t>0053774</t>
  </si>
  <si>
    <t>ZÁSOBNÍK DO LINEÁRNÍHO STAPLERU S BŘITEM  TRT10,TC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</si>
  <si>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</si>
  <si>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</si>
  <si>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</si>
  <si>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</si>
  <si>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</si>
  <si>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</si>
  <si>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</si>
  <si>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BALONKOVÝ FOGARTY 120403F</t>
  </si>
  <si>
    <t>0056289</t>
  </si>
  <si>
    <t>KATETR BALONKOVÝ FOGARTY 120803F</t>
  </si>
  <si>
    <t>0056290</t>
  </si>
  <si>
    <t>KATETR BALONKOVÝ FOGARTY 120404F</t>
  </si>
  <si>
    <t>0056291</t>
  </si>
  <si>
    <t>KATETR BALONKOVÝ FOGARTY 120804F</t>
  </si>
  <si>
    <t>0056292</t>
  </si>
  <si>
    <t>KATETR BALONKOVÝ FOGARTY 120805F</t>
  </si>
  <si>
    <t>0056301</t>
  </si>
  <si>
    <t>KATETR BALONKOVÝ FOGARTY TRU-LUMEN 12TLW805F</t>
  </si>
  <si>
    <t>0056302</t>
  </si>
  <si>
    <t>KATETR BALONKOVÝ FOGARTY TRU-LUMEN 12TLW806F</t>
  </si>
  <si>
    <t>0056490</t>
  </si>
  <si>
    <t>STAPLER CIRKULÁRNÍ EEA</t>
  </si>
  <si>
    <t>0057937</t>
  </si>
  <si>
    <t>ZÁPLATA KARDIOVASKULÁRNÍ GORE-TEX 0,5MM</t>
  </si>
  <si>
    <t>0058756</t>
  </si>
  <si>
    <t>VODIČ DRÁTĚNÝ ROADRUNNER</t>
  </si>
  <si>
    <t>0066995</t>
  </si>
  <si>
    <t xml:space="preserve">IMPLANTÁT SPINÁLNÍ SYSTÉM CERVIFIX                </t>
  </si>
  <si>
    <t>0067020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</si>
  <si>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</si>
  <si>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</si>
  <si>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</si>
  <si>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</si>
  <si>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0067537</t>
  </si>
  <si>
    <t>IMPLANTÁT SPINÁLNÍ SYSTÉM CASPAR,KRČNÍ,PŘEDNÍ PŘÍS</t>
  </si>
  <si>
    <t>0067891</t>
  </si>
  <si>
    <t>IMPLANTÁT SPINÁL.NÁHRADA MEZIOBRATLOVÁ FUSION    K</t>
  </si>
  <si>
    <t>0068666</t>
  </si>
  <si>
    <t>IMPLANTÁT SPINÁLNÍ SYSTÉM VECTRA                 K</t>
  </si>
  <si>
    <t>0068670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</si>
  <si>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</si>
  <si>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</si>
  <si>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</si>
  <si>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</si>
  <si>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</si>
  <si>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0069500</t>
  </si>
  <si>
    <t>KANYLA TRACHEOSTOMICKÁ  S NÍZKOTLAKOU  MANŽETOU</t>
  </si>
  <si>
    <t>0070875</t>
  </si>
  <si>
    <t>ČEP SAMOŘEZNÝ JISTÍCÍ TITAN</t>
  </si>
  <si>
    <t>0071602</t>
  </si>
  <si>
    <t>0073578</t>
  </si>
  <si>
    <t>ŠROUB SAMOŘEZNÝ KORTIKÁLNÍ MINI FRAGMENT TITAN</t>
  </si>
  <si>
    <t>0073660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</si>
  <si>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</si>
  <si>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</si>
  <si>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</si>
  <si>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</si>
  <si>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</si>
  <si>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</si>
  <si>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</si>
  <si>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0076890</t>
  </si>
  <si>
    <t>ŠROUB SAMOŘEZNÝ JISTÍCÍ FEMUR DISTÁLNÍ TITAN</t>
  </si>
  <si>
    <t>0076900</t>
  </si>
  <si>
    <t>VRTULKA JISTÍCÍ FEMUR DISTÁLNÍ TITAN</t>
  </si>
  <si>
    <t>0076910</t>
  </si>
  <si>
    <t>HŘEB FEMUR DISTÁLNÍ KANYLOVANÝ UHLOVĚ STABILNÍ TIT</t>
  </si>
  <si>
    <t>0076929</t>
  </si>
  <si>
    <t>ZASLEPOVACÍ HLAVA FEMUR DISTÁLNÍ TITAN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</si>
  <si>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</si>
  <si>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</si>
  <si>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</si>
  <si>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</si>
  <si>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</si>
  <si>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0081999</t>
  </si>
  <si>
    <t>V.A.C.GRANUFOAM(PU PĚNA) VELIKOST S</t>
  </si>
  <si>
    <t>0082000</t>
  </si>
  <si>
    <t>V.A.C.GRANUFOAM(PU PĚNA) VELIKOST M</t>
  </si>
  <si>
    <t>0082001</t>
  </si>
  <si>
    <t>V.A.C.GRANUFOAM(PU PĚNA) VELIKOST L</t>
  </si>
  <si>
    <t>0082079</t>
  </si>
  <si>
    <t>KRYTÍ COM 30 OBVAZOVÁ TEXTÍLIE KOMBINOVANÁ</t>
  </si>
  <si>
    <t>0082515</t>
  </si>
  <si>
    <t>0083205</t>
  </si>
  <si>
    <t>DLAHA LCP PÁNEV SYMFÝZA OCEL</t>
  </si>
  <si>
    <t>0083212</t>
  </si>
  <si>
    <t>DLAHA LCP NIZKOPROFILOVÁ  REKONSTRUKČNÍ PÁNEV OCEL</t>
  </si>
  <si>
    <t>0092078</t>
  </si>
  <si>
    <t>STAPLER LINEÁRNÍ ZAHNUTÝ S NOŽEM - NÍZKÁ RESEKCE -</t>
  </si>
  <si>
    <t>0092435</t>
  </si>
  <si>
    <t>STAPLER LIN. BEZ NOŽE SGIA DST 60-3,8 SGIA6038S</t>
  </si>
  <si>
    <t>0095661</t>
  </si>
  <si>
    <t>SYSTÉM ZEVNÍ DRENÁŽNÍ LIKVOROVÝ DOČASNÝ CODMAN</t>
  </si>
  <si>
    <t>0095664</t>
  </si>
  <si>
    <t>0096309</t>
  </si>
  <si>
    <t xml:space="preserve">IMPLANTÁT SPINÁLNÍ SYSTÉM EXPEDIUM                </t>
  </si>
  <si>
    <t>0097790</t>
  </si>
  <si>
    <t>DLAHA LCP HUMERUS DISTÁLNÍ MALÝ FRAGMENT TITAN</t>
  </si>
  <si>
    <t>0097804</t>
  </si>
  <si>
    <t>0097808</t>
  </si>
  <si>
    <t>ŠROUB LCP SAMOŘEZNÝ MALÝ FRAGMNET TITAN</t>
  </si>
  <si>
    <t>0098656</t>
  </si>
  <si>
    <t>ŠROUB KANYLOVANÝ TI T-DRIVE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</si>
  <si>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</si>
  <si>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</si>
  <si>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</si>
  <si>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</si>
  <si>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</si>
  <si>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</si>
  <si>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</si>
  <si>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</si>
  <si>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</si>
  <si>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</si>
  <si>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</si>
  <si>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</si>
  <si>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</si>
  <si>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0108027</t>
  </si>
  <si>
    <t>KOTVIČKA NEVSTŘEBATELNÁ (PEEK) HEALIX BR PRO SUTUR</t>
  </si>
  <si>
    <t>0111881</t>
  </si>
  <si>
    <t>CEMENT KOSTNÍ CEMEX GENTA HIGH VISKOSITY S GENTAMI</t>
  </si>
  <si>
    <t>0111983</t>
  </si>
  <si>
    <t>ŠROUB KOMPRESNÍ HBS2 TI T-DRIVE</t>
  </si>
  <si>
    <t>0112074</t>
  </si>
  <si>
    <t>CEMENT KOSTNÍ VANCOGENX VANCOMYCIN+GENTAMICIN 1X40</t>
  </si>
  <si>
    <t>0112607</t>
  </si>
  <si>
    <t>SPACER K;TEMPORERNÍ REVIZNÍ NÁHRADA KOLENNÍHO KLOU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</si>
  <si>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</si>
  <si>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</si>
  <si>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</si>
  <si>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</si>
  <si>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</si>
  <si>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</si>
  <si>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</si>
  <si>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</si>
  <si>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0163264</t>
  </si>
  <si>
    <t>0163267</t>
  </si>
  <si>
    <t>0163276</t>
  </si>
  <si>
    <t>IMPLANTÁT MANDIBULÁRNÍ LA FÓRTE SYSTÉM</t>
  </si>
  <si>
    <t>0163278</t>
  </si>
  <si>
    <t>0163292</t>
  </si>
  <si>
    <t>0013054</t>
  </si>
  <si>
    <t>STAPLER KOŽNÍ, 35 NEREZ.OCEL. NÁPLNÍ PMW35,PMR35</t>
  </si>
  <si>
    <t>0048555</t>
  </si>
  <si>
    <t>SÍŤKA BIODEGRADABILNÍ ČTYŘVRSTEVNÁ SURGISIS</t>
  </si>
  <si>
    <t>0008239</t>
  </si>
  <si>
    <t>FIXÁTOR ZEVNÍ ZÁPĚSTÍ TYP PENNIG    35001</t>
  </si>
  <si>
    <t>0031490</t>
  </si>
  <si>
    <t>DLAHA LCP TIBIE PROXIMÁLNÍ VELKÝ FRAGMENT OCEL TIT</t>
  </si>
  <si>
    <t>0081995</t>
  </si>
  <si>
    <t>RENASYS SBĚRNÁ NÁDOBA S GELEM A FILTREM VELKÁ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</si>
  <si>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</si>
  <si>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</si>
  <si>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</si>
  <si>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</si>
  <si>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</si>
  <si>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</si>
  <si>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0056296</t>
  </si>
  <si>
    <t>KATETR BALONKOVÝ FOGARTY TRU-LUMEN 12TLW404F</t>
  </si>
  <si>
    <t>0083883</t>
  </si>
  <si>
    <t>HŘEB PRO RADIUS / ULNU, TITANOVÝ</t>
  </si>
  <si>
    <t>0082142</t>
  </si>
  <si>
    <t>RENASYS F PŘEVAZOVÝ SET STŘEDNÍ M</t>
  </si>
  <si>
    <t>0082141</t>
  </si>
  <si>
    <t>RENASYS F PŘEVAZOVÝ SET MALÝ S</t>
  </si>
  <si>
    <t>0082143</t>
  </si>
  <si>
    <t>RENASYS F PŘEVAZOVÝ SET VELKÝ L</t>
  </si>
  <si>
    <t>0049999</t>
  </si>
  <si>
    <t>EXTRAKTOR SVOREK PROXIMATE</t>
  </si>
  <si>
    <t>0019159</t>
  </si>
  <si>
    <t>DLAHA PRO ŽEBRA</t>
  </si>
  <si>
    <t>0056393</t>
  </si>
  <si>
    <t>ZAVADĚČ CHECK-FLO III MIKROPUNKČNÍ BEZ VODIČE</t>
  </si>
  <si>
    <t>0114253</t>
  </si>
  <si>
    <t>0114256</t>
  </si>
  <si>
    <t>0114292</t>
  </si>
  <si>
    <t>0114255</t>
  </si>
  <si>
    <t>0002263</t>
  </si>
  <si>
    <t>FIXÁTOR ZEVNÍ TUBULÁRNÍ,SYNTHES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</si>
  <si>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</si>
  <si>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</si>
  <si>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</si>
  <si>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</si>
  <si>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</si>
  <si>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</si>
  <si>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</si>
  <si>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</si>
  <si>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</si>
  <si>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</si>
  <si>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</si>
  <si>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</si>
  <si>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78022</t>
  </si>
  <si>
    <t>CÍLENÉ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</si>
  <si>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</si>
  <si>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</si>
  <si>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</si>
  <si>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</si>
  <si>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09547</t>
  </si>
  <si>
    <t>REGULAČNÍ POPLATEK -- POJIŠTĚNEC OD ÚHRADY POPLATK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</si>
  <si>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</si>
  <si>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</si>
  <si>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</si>
  <si>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</si>
  <si>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</si>
  <si>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</si>
  <si>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</si>
  <si>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</si>
  <si>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</si>
  <si>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</si>
  <si>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</si>
  <si>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</si>
  <si>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</si>
  <si>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</si>
  <si>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</si>
  <si>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</si>
  <si>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</si>
  <si>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</si>
  <si>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</si>
  <si>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</si>
  <si>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</si>
  <si>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</si>
  <si>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</si>
  <si>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</si>
  <si>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</si>
  <si>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</si>
  <si>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</si>
  <si>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</si>
  <si>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</si>
  <si>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78320</t>
  </si>
  <si>
    <t>90905</t>
  </si>
  <si>
    <t>6F1</t>
  </si>
  <si>
    <t>71823</t>
  </si>
  <si>
    <t>POUŽITÍ MIKROSKOPU PŘI OPERAČNÍM VÝKONU Á 10 MINUT</t>
  </si>
  <si>
    <t>61151</t>
  </si>
  <si>
    <t>UZAVŘENÍ DEFEKTU KOŽNÍM LALOKEM MÍSTNÍM NAD 20 CM^</t>
  </si>
  <si>
    <t>61165</t>
  </si>
  <si>
    <t>ROZPROSTŘENÍ NEBO MODELACE LALOKU</t>
  </si>
  <si>
    <t>NEKREKTOMIE DO 5 % POVRCHU TĚLA - TANGENCIÁLNÍ NEB</t>
  </si>
  <si>
    <t>62810</t>
  </si>
  <si>
    <t xml:space="preserve">ODBĚR KOŽNÍHO ŠTĚPU V PLNÉ TLOUŠŤCE DO ROZSAHU 20 </t>
  </si>
  <si>
    <t>61169</t>
  </si>
  <si>
    <t>TRANSPOZICE MUSKULÁRNÍHO LALOKU</t>
  </si>
  <si>
    <t>62460</t>
  </si>
  <si>
    <t>ŠTĚP PŘI POPÁLENÍ (A OSTATNCH KOŽNÍCH ZTRÁTÁCH), 5</t>
  </si>
  <si>
    <t>62720</t>
  </si>
  <si>
    <t>SÍŤOVÁNÍ (MESHOVÁNÍ) ŠTĚPU NAD 5 % MAX. DO 20 %</t>
  </si>
  <si>
    <t>6F3</t>
  </si>
  <si>
    <t>63119</t>
  </si>
  <si>
    <t>VEDENÍ PORODU VAGINÁLNĚ - HLAVIČKOU</t>
  </si>
  <si>
    <t>63573</t>
  </si>
  <si>
    <t>HYSTEREKTOMIE ABDOMINÁLNÍ NEBO VAGINÁLNÍ S NEBO BE</t>
  </si>
  <si>
    <t>51711</t>
  </si>
  <si>
    <t>VÝKON LAPAROSKOPICKÝ A TORAKOSKOPICKÝ</t>
  </si>
  <si>
    <t>90782</t>
  </si>
  <si>
    <t>(DRG) LAVÁŽ A ODSÁTÍ DUTINY PERITONEÁLNÍ LAPAROSKO</t>
  </si>
  <si>
    <t>6F5</t>
  </si>
  <si>
    <t>04130</t>
  </si>
  <si>
    <t>ZHOTOVENÍ ORTOPANTOMOGRAMU</t>
  </si>
  <si>
    <t>04131</t>
  </si>
  <si>
    <t>VYHODNOCENÍ ORTOPANTOMOGRAMU</t>
  </si>
  <si>
    <t>04410</t>
  </si>
  <si>
    <t>INJEKČNÍ  ANESTESIE</t>
  </si>
  <si>
    <t>04700</t>
  </si>
  <si>
    <t>KONZERVATIVNÍ OŠETŘENÍ V DENTOALVEOLÁRNÍ CHIRURGII</t>
  </si>
  <si>
    <t>04817</t>
  </si>
  <si>
    <t>EXSTIRPACE  ODONTOGENNÍ CYSTY VĚTŠÍ NEŽ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</si>
  <si>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</si>
  <si>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</si>
  <si>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</si>
  <si>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</si>
  <si>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</si>
  <si>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</si>
  <si>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</si>
  <si>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</si>
  <si>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61147</t>
  </si>
  <si>
    <t>UZAVŘENÍ DEFEKTU KOŽNÍM LALOKEM MÍSTNÍM DO 10 CM^2</t>
  </si>
  <si>
    <t>65219</t>
  </si>
  <si>
    <t>KOMPLEXNÍ OŠETŘENÍ VĚTŠÍCH OBLIČEJOVÝCH DEFEKTŮ</t>
  </si>
  <si>
    <t>65519</t>
  </si>
  <si>
    <t>REKONSTRUKCE DEFEKTU MANDIBULY S PŘERUŠENÍM KONTIN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</si>
  <si>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</si>
  <si>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</si>
  <si>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</si>
  <si>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</si>
  <si>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</si>
  <si>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</si>
  <si>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65216</t>
  </si>
  <si>
    <t>ODSTRANĚNÍ DENTÁLNÍ DRÁTĚNÉ DLAHY Z VOLNÉ RUKY - J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</si>
  <si>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</si>
  <si>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</si>
  <si>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</si>
  <si>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</si>
  <si>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</si>
  <si>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</si>
  <si>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</si>
  <si>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</si>
  <si>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65611</t>
  </si>
  <si>
    <t>EXCIZE LÉZE V DUTINĚ ÚSTNÍ NAD 4 CM</t>
  </si>
  <si>
    <t>6F6</t>
  </si>
  <si>
    <t>66039</t>
  </si>
  <si>
    <t>SLOŽITÁ OPERAČNÍ ARTROSKOPIE</t>
  </si>
  <si>
    <t>66623</t>
  </si>
  <si>
    <t>PROSTÁ EXTRAKCE ENDOPROTÉZY - CEMENTOVANÉ</t>
  </si>
  <si>
    <t>66919</t>
  </si>
  <si>
    <t>SEKVESTROTOMIE</t>
  </si>
  <si>
    <t>66817</t>
  </si>
  <si>
    <t>VÝPLŇ DUTINY</t>
  </si>
  <si>
    <t>66895</t>
  </si>
  <si>
    <t>OTEVŘENÁ BIOPSIE KOSTI NEBO KLOUBU</t>
  </si>
  <si>
    <t>66877</t>
  </si>
  <si>
    <t>TREPANACE A DRENÁŽ KOSTI</t>
  </si>
  <si>
    <t>66657</t>
  </si>
  <si>
    <t>DEBRIDEMENT V OBLASTI KOLENNÍHO KLOUBU BEZ SYNOVIA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</si>
  <si>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</si>
  <si>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</si>
  <si>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</si>
  <si>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</si>
  <si>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</si>
  <si>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</si>
  <si>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</si>
  <si>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</si>
  <si>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71313</t>
  </si>
  <si>
    <t>NEPŘÍMÁ LARYNGOSKOPIE ZVĚTŠOVACÍ ENDOSKOPICKOU OPT</t>
  </si>
  <si>
    <t>71517</t>
  </si>
  <si>
    <t>ODSTRANĚNÍ CIZÍHO TĚLESA ZE STŘEDOUŠÍ</t>
  </si>
  <si>
    <t>71537</t>
  </si>
  <si>
    <t>MASTOIDEKTOMIE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</si>
  <si>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</si>
  <si>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</si>
  <si>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</si>
  <si>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</si>
  <si>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</si>
  <si>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</si>
  <si>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71639</t>
  </si>
  <si>
    <t>ENDOSKOPICKÁ OPERACE V NOSNÍ DUTINĚ</t>
  </si>
  <si>
    <t>71635</t>
  </si>
  <si>
    <t>MUKOTOMIE NEBO KONCHEKTOMIE</t>
  </si>
  <si>
    <t>71729</t>
  </si>
  <si>
    <t>ODSTRANĚNÍ POLYPU NEBO JINÉHO NOVOTVARU Z HRTANU N</t>
  </si>
  <si>
    <t>71559</t>
  </si>
  <si>
    <t>DEKOMPRESE LÍCNÍHO NERVU</t>
  </si>
  <si>
    <t>7F5</t>
  </si>
  <si>
    <t>75413</t>
  </si>
  <si>
    <t>KOREKCE VÍČKA VOLNÝM TRANSPLANTÁTEM</t>
  </si>
  <si>
    <t>75371</t>
  </si>
  <si>
    <t>ENUKLEACE A EVISCERACE BULBU</t>
  </si>
  <si>
    <t>7F6</t>
  </si>
  <si>
    <t>76363</t>
  </si>
  <si>
    <t xml:space="preserve">CYSTOTOMIE EV. CYSTOSTOMIE (EXTRAKCE KONKREMENTU, </t>
  </si>
  <si>
    <t>76527</t>
  </si>
  <si>
    <t>URETERORENOSKOPIE</t>
  </si>
  <si>
    <t>76557</t>
  </si>
  <si>
    <t xml:space="preserve">TRANSURETRÁLNÍ RESEKCE TUMORU MOČOVÉHO MĚCHÝŘE DO </t>
  </si>
  <si>
    <t>77129</t>
  </si>
  <si>
    <t>JEDNODOBÁ URETROPLASTIKA BEZ CHORDEKTOMIE NEBO II.</t>
  </si>
  <si>
    <t>76555</t>
  </si>
  <si>
    <t>KOAGULACE V MĚCHÝŘI NEBO URETŘE, DISCIZE URETER. Ú</t>
  </si>
  <si>
    <t>76531</t>
  </si>
  <si>
    <t>CYSTOURETROSKOPIE</t>
  </si>
  <si>
    <t>76215</t>
  </si>
  <si>
    <t>KATETRIZACE URETERU, NEBO EXTRAKCE KONKREMENTU Z M</t>
  </si>
  <si>
    <t>76365</t>
  </si>
  <si>
    <t>PUNKČNÍ EPICYSTOSTOMIE</t>
  </si>
  <si>
    <t>76565</t>
  </si>
  <si>
    <t>BIOPSIE EV. EXTRAKCE Z MĚCHÝŘE - CIZÍ TĚLESO, KONK</t>
  </si>
  <si>
    <t>76481</t>
  </si>
  <si>
    <t>NEFREKTOMIE TORAKOABDOMINÁLNÍ RADIKÁLNÍ NEBO NEFRO</t>
  </si>
  <si>
    <t>76335</t>
  </si>
  <si>
    <t>OPERAČNÍ REVIZE PERIRENÁLNÍCH NEBO PERIURETERÁLNÍC</t>
  </si>
  <si>
    <t>0026041</t>
  </si>
  <si>
    <t>KIOVIG 100 MG/ML</t>
  </si>
  <si>
    <t>0049193</t>
  </si>
  <si>
    <t>0076353</t>
  </si>
  <si>
    <t>FORTUM 1 G</t>
  </si>
  <si>
    <t>0085516</t>
  </si>
  <si>
    <t>FLEBOGAMMA 5%</t>
  </si>
  <si>
    <t>0121238</t>
  </si>
  <si>
    <t>CEFTRIAXON KABI 1 G</t>
  </si>
  <si>
    <t>0198192</t>
  </si>
  <si>
    <t>0010768</t>
  </si>
  <si>
    <t>0028370</t>
  </si>
  <si>
    <t>SET RENÁLNÍ A NEFROSTOMICKÝ RE 421112</t>
  </si>
  <si>
    <t>0029181</t>
  </si>
  <si>
    <t>SET NEFROSTOMICKÝ PUNKČNÍ, 340012,.13,.14;341200</t>
  </si>
  <si>
    <t>0030512</t>
  </si>
  <si>
    <t>ZÁSOBNÍK PRO LINEÁRNÍ STAPLER TA PREMIUM 30-4.8 DL</t>
  </si>
  <si>
    <t>0031337</t>
  </si>
  <si>
    <t>0031983</t>
  </si>
  <si>
    <t>0034333</t>
  </si>
  <si>
    <t>JEHLA PUNKČNÍ, MITTY-POLACKOVA,ECHOTIP</t>
  </si>
  <si>
    <t>0037174</t>
  </si>
  <si>
    <t>0046898</t>
  </si>
  <si>
    <t>PROTÉZA CÉVNÍ BIF.GELSOFT PLUS DÉLKA 45CM</t>
  </si>
  <si>
    <t>0056293</t>
  </si>
  <si>
    <t>KATETR BALONKOVÝ FOGARTY 120806F</t>
  </si>
  <si>
    <t>0056305</t>
  </si>
  <si>
    <t>KATETR BALONKOVÝ FOGARTY 620404F</t>
  </si>
  <si>
    <t>0056310</t>
  </si>
  <si>
    <t>KATETR FOGARTY 140808</t>
  </si>
  <si>
    <t>0056344</t>
  </si>
  <si>
    <t>SADA PUNKČNÍ SUPRAPUBICKÁ - EASYCYST, 170718..1707</t>
  </si>
  <si>
    <t>0058624</t>
  </si>
  <si>
    <t>SET NEFROSTOMICKÝ PUNKČNÍ RENODRAIN TYP YELLOW</t>
  </si>
  <si>
    <t>0060648</t>
  </si>
  <si>
    <t>IMPLANTÁT KRANIOMAXILLOFACIÁLNÍ TI</t>
  </si>
  <si>
    <t>0068052</t>
  </si>
  <si>
    <t>IMPLANTÁT SPINÁLNÍ SYSTÉM FIXAČNÍ CONTROL CABLE  1</t>
  </si>
  <si>
    <t>0071601</t>
  </si>
  <si>
    <t>0071605</t>
  </si>
  <si>
    <t>0073673</t>
  </si>
  <si>
    <t>0081997</t>
  </si>
  <si>
    <t>V.A.C. ATS SBĚRNÁ NÁDOBA S GELEM</t>
  </si>
  <si>
    <t>0082002</t>
  </si>
  <si>
    <t>V.A.C.GRANUFOAM(PU PĚNA) VELIKOST XL</t>
  </si>
  <si>
    <t>0082509</t>
  </si>
  <si>
    <t>0082513</t>
  </si>
  <si>
    <t>0082517</t>
  </si>
  <si>
    <t>0082521</t>
  </si>
  <si>
    <t>0083233</t>
  </si>
  <si>
    <t>DLAHA LCP TIBIE DISTÁLNÍ MEDIÁLNÍ MALÝ FRAGMENT OC</t>
  </si>
  <si>
    <t>0099862</t>
  </si>
  <si>
    <t>0141868</t>
  </si>
  <si>
    <t>STENTGRAFT PERIFERNÍ,SAMOEXPANDIBILNÍ,NITINOL,POTA</t>
  </si>
  <si>
    <t>0161942</t>
  </si>
  <si>
    <t>IMPLANTÁT SPINÁLNÍ FIXAČNÍ SYSTÉM MATRIX 5.5 HRUD/</t>
  </si>
  <si>
    <t>0161944</t>
  </si>
  <si>
    <t>0161952</t>
  </si>
  <si>
    <t>0161954</t>
  </si>
  <si>
    <t>0058353</t>
  </si>
  <si>
    <t>LAVÁŽ A ODSÁTÍ DUTINY PERITONEÁLNÍ DRG 90782</t>
  </si>
  <si>
    <t>0097836</t>
  </si>
  <si>
    <t>DRÁT VODÍCÍ ZÁVITOVÝ OCEL</t>
  </si>
  <si>
    <t>78021</t>
  </si>
  <si>
    <t>KOMPLEXNÍ VYŠETŘENÍ ANESTEZIOLOGEM</t>
  </si>
  <si>
    <t>809</t>
  </si>
  <si>
    <t>89173</t>
  </si>
  <si>
    <t>ANTEGRÁDNÍ PYELOGRAFIE JEDNOSTRANNÁ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</si>
  <si>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</si>
  <si>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</si>
  <si>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</si>
  <si>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</si>
  <si>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</si>
  <si>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</si>
  <si>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89311</t>
  </si>
  <si>
    <t xml:space="preserve">INTERVENČNÍ VÝKON ŘÍZENÝ RDG METODOU (SKIASKOPIE, 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</si>
  <si>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</si>
  <si>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</si>
  <si>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</si>
  <si>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</si>
  <si>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</si>
  <si>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</si>
  <si>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</si>
  <si>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</si>
  <si>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</si>
  <si>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</si>
  <si>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</si>
  <si>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</si>
  <si>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</si>
  <si>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</si>
  <si>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</si>
  <si>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</si>
  <si>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</si>
  <si>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</si>
  <si>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</si>
  <si>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</si>
  <si>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</si>
  <si>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</si>
  <si>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</si>
  <si>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</si>
  <si>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</si>
  <si>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</si>
  <si>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</si>
  <si>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</si>
  <si>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</si>
  <si>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</si>
  <si>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01413</t>
  </si>
  <si>
    <t xml:space="preserve">NETRAUMATICKÁ PORUCHA VĚDOMÍ A KÓMA S MCC                                                           </t>
  </si>
  <si>
    <t>01443</t>
  </si>
  <si>
    <t xml:space="preserve">KRANIÁLNÍ A INTRAKRANIÁLNÍ PORANĚNÍ S MCC                                                           </t>
  </si>
  <si>
    <t>02013</t>
  </si>
  <si>
    <t xml:space="preserve">ENUKLEACE A VÝKONY NA OČNICI S MCC                                                                  </t>
  </si>
  <si>
    <t>03093</t>
  </si>
  <si>
    <t xml:space="preserve">JINÉ VÝKONY PŘI PORUCHÁCH A ONEMOCNĚNÍCH UŠÍ, NOSU, ÚST A HRDLA S MCC                               </t>
  </si>
  <si>
    <t>04310</t>
  </si>
  <si>
    <t xml:space="preserve">RESPIRAČNÍ SELHÁNÍ  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</si>
  <si>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</si>
  <si>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</si>
  <si>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</si>
  <si>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</si>
  <si>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04373</t>
  </si>
  <si>
    <t xml:space="preserve">CHRONICKÁ OBSTRUKTIVNÍ PLICNÍ NEMOC S MCC                                                           </t>
  </si>
  <si>
    <t>04412</t>
  </si>
  <si>
    <t xml:space="preserve">PŘÍZNAKY, SYMPTOMY A JINÉ DIAGNÓZY DÝCHACÍHO SYSTÉMU S CC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</si>
  <si>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</si>
  <si>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</si>
  <si>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</si>
  <si>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</si>
  <si>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</si>
  <si>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</si>
  <si>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</si>
  <si>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</si>
  <si>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</si>
  <si>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MYOKARDU S MCC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</si>
  <si>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</si>
  <si>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</si>
  <si>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</si>
  <si>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</si>
  <si>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</si>
  <si>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</si>
  <si>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05152</t>
  </si>
  <si>
    <t xml:space="preserve">AMPUTACE KVŮLI PORUŠE OBĚHOVÉHO SYSTÉMU, KROMĚ HORNÍCH KONČETIN A PRSTŮ U NOHY S CC                 </t>
  </si>
  <si>
    <t>05153</t>
  </si>
  <si>
    <t xml:space="preserve">AMPUTACE KVŮLI PORUŠE OBĚHOVÉHO SYSTÉMU, KROMĚ HORNÍCH KONČETIN A PRSTŮ U NOHY S MCC                </t>
  </si>
  <si>
    <t>05203</t>
  </si>
  <si>
    <t xml:space="preserve">JINÉ VÝKONY PŘI ONEMOCNĚNÍCH A PORUCHÁCH OBĚHOVÉHO SYSTÉMU S MCC                                    </t>
  </si>
  <si>
    <t>05272</t>
  </si>
  <si>
    <t xml:space="preserve">PERKUTÁNNÍ KORONÁRNÍ ANGIOPLASTIKA, &lt;=2 POTAHOVANÉ STENTY BEZ AKUTNÍHO INFARKTU MYOKARDU S CC       </t>
  </si>
  <si>
    <t>05383</t>
  </si>
  <si>
    <t xml:space="preserve">PERIFERNÍ A JINÉ VASKULÁRNÍ PORUCHY S MCC                                                           </t>
  </si>
  <si>
    <t>05482</t>
  </si>
  <si>
    <t xml:space="preserve">ENDOVASKULÁRNÍ VÝKONY PRO AKUTNÍ ISCHÉMII V OBLASTI PERIFERNÍCH CÉV S CC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</si>
  <si>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</si>
  <si>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</si>
  <si>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</si>
  <si>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</si>
  <si>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05503</t>
  </si>
  <si>
    <t xml:space="preserve">ANGIOPLASTIKA NEBO ZAVEDENÍ STENTU DO PERIFERNÍ CÉVY S MCC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</si>
  <si>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</si>
  <si>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</si>
  <si>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</si>
  <si>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</si>
  <si>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</si>
  <si>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</si>
  <si>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</si>
  <si>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</si>
  <si>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</si>
  <si>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</si>
  <si>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</si>
  <si>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</si>
  <si>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</si>
  <si>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</si>
  <si>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06052</t>
  </si>
  <si>
    <t xml:space="preserve">VÝKONY NA APENDIXU S CC                                                                             </t>
  </si>
  <si>
    <t>06083</t>
  </si>
  <si>
    <t xml:space="preserve">LAPAROTOMICKÉ VÝKONY PŘI TŘÍSELNÉ, STEHENNÍ, UMBILIKÁLNÍ NEBO EPIGASTRICKÉ KÝLE S MCC               </t>
  </si>
  <si>
    <t>06102</t>
  </si>
  <si>
    <t xml:space="preserve">JINÉ VÝKONY PŘI PORUCHÁCH A ONEMOCNĚNÍCH TRÁVICÍHO SYSTÉMU S CC                                     </t>
  </si>
  <si>
    <t>06103</t>
  </si>
  <si>
    <t xml:space="preserve">JINÉ VÝKONY PŘI PORUCHÁCH A ONEMOCNĚNÍCH TRÁVICÍHO SYSTÉMU S MCC                                    </t>
  </si>
  <si>
    <t>06332</t>
  </si>
  <si>
    <t xml:space="preserve">DIVERTIKULITIDA, DIVERTIKULÓZA A ZÁNĚTLIVÉ ONEMOCNĚNÍ STŘEVA S CC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</si>
  <si>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</si>
  <si>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</si>
  <si>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</si>
  <si>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</si>
  <si>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07052</t>
  </si>
  <si>
    <t xml:space="preserve">JINÉ VÝKONY PŘI PORUCHÁCH A ONEMOCNĚNÍCH HEPATOBILIÁRNÍHO SYSTÉMU A PANKREATU S CC                  </t>
  </si>
  <si>
    <t>07321</t>
  </si>
  <si>
    <t xml:space="preserve">PORUCHY PANKREATU, KROMĚ MALIGNÍHO ONEMOCNĚNÍ BEZ CC                                                </t>
  </si>
  <si>
    <t>07333</t>
  </si>
  <si>
    <t xml:space="preserve">PORUCHY JATER, KROMĚ MALIGNÍ CIRHÓZY A ALKOHOLICKÉ HEPATITIDY S MCC                                 </t>
  </si>
  <si>
    <t>08043</t>
  </si>
  <si>
    <t xml:space="preserve">VELKÉ VÝKONY REPLANTACE DOLNÍCH KONČETIN A JEJICH KLOUBŮ S MCC                                      </t>
  </si>
  <si>
    <t>08073</t>
  </si>
  <si>
    <t xml:space="preserve">AMPUTACE PŘI PORUCHÁCH MUSKULOSKELETÁLNÍHO SYSTÉMU A POJIVOVÉ TKÁNĚ S MCC                           </t>
  </si>
  <si>
    <t>08081</t>
  </si>
  <si>
    <t xml:space="preserve">VÝKONY NA KYČLÍCH A STEHENNÍ KOSTI, KROMĚ REPLANTACE VELKÝCH KLOUBŮ BEZ CC                          </t>
  </si>
  <si>
    <t>08102</t>
  </si>
  <si>
    <t xml:space="preserve">VÝKONY NA ZÁDECH A KRKU, KROMĚ FÚZE PÁTEŘE S CC                                                     </t>
  </si>
  <si>
    <t>08113</t>
  </si>
  <si>
    <t xml:space="preserve">VÝKONY NA KOLENU, BÉRCI A HLEZNU, KROMĚ CHODIDLA S MCC                                              </t>
  </si>
  <si>
    <t>08302</t>
  </si>
  <si>
    <t xml:space="preserve">ZLOMENINY KOSTI STEHENNÍ S CC                                                                       </t>
  </si>
  <si>
    <t>08323</t>
  </si>
  <si>
    <t xml:space="preserve">ZLOMENINA NEBO DISLOKACE, KROMĚ STEHENNÍ KOSTI A PÁNVE S MCC                                        </t>
  </si>
  <si>
    <t>08341</t>
  </si>
  <si>
    <t xml:space="preserve">OSTEOMYELITIDA BEZ CC                                                                               </t>
  </si>
  <si>
    <t>08392</t>
  </si>
  <si>
    <t xml:space="preserve">SELHÁNÍ, REAKCE A KOMPLIKACE ORTOPEDICKÉHO PŘÍSTROJE NEBO VÝKONU S CC                               </t>
  </si>
  <si>
    <t>08393</t>
  </si>
  <si>
    <t xml:space="preserve">SELHÁNÍ, REAKCE A KOMPLIKACE ORTOPEDICKÉHO PŘÍSTROJE NEBO VÝKONU S MCC                              </t>
  </si>
  <si>
    <t>10023</t>
  </si>
  <si>
    <t xml:space="preserve">KOŽNÍ ŠTĚP A DEBRIDEMENT RÁNY PŘI ENDOKRINNÍCH, NUTRIČNÍCH A METABOLICKÝCH PORUCHÁCH S MCC          </t>
  </si>
  <si>
    <t>10052</t>
  </si>
  <si>
    <t xml:space="preserve">VÝKONY NA ŠTÍTNÉ A PŘÍŠTITNÉ ŽLÁZE, THYROGLOSSÁLNÍ VÝKONY S CC                                      </t>
  </si>
  <si>
    <t>10053</t>
  </si>
  <si>
    <t xml:space="preserve">VÝKONY NA ŠTÍTNÉ A PŘÍŠTITNÉ ŽLÁZE, THYROGLOSSÁLNÍ VÝKONY S MCC                                     </t>
  </si>
  <si>
    <t>10303</t>
  </si>
  <si>
    <t xml:space="preserve">DIABETES,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</si>
  <si>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</si>
  <si>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</si>
  <si>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11053</t>
  </si>
  <si>
    <t xml:space="preserve">MENŠÍ VÝKONY NA LEDVINÁCH, MOČOVÝCH CESTÁCH A MOČOVÉM MĚCHÝŘI S MCC                                 </t>
  </si>
  <si>
    <t>11072</t>
  </si>
  <si>
    <t xml:space="preserve">URETRÁLNÍ A TRANSURETRÁLNÍ VÝKONY S CC                                                              </t>
  </si>
  <si>
    <t>11082</t>
  </si>
  <si>
    <t xml:space="preserve">JINÉ VÝKONY PŘI PORUCHÁCH A ONEMOCNĚNÍCH LEDVIN A MOČOVÝCH CEST S CC                                </t>
  </si>
  <si>
    <t>17031</t>
  </si>
  <si>
    <t xml:space="preserve">MYELOPROLIFERATIVNÍ PORUCHY A ŠPATNĚ DIFERENCOVANÉ NÁDORY S VELKÝM VÝKONEM BEZ CC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</si>
  <si>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</si>
  <si>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</si>
  <si>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</si>
  <si>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</si>
  <si>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</si>
  <si>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</si>
  <si>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</si>
  <si>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</si>
  <si>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</si>
  <si>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</si>
  <si>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</si>
  <si>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</si>
  <si>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</si>
  <si>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</si>
  <si>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20333</t>
  </si>
  <si>
    <t xml:space="preserve">ŠKODLIVÉ UŽÍVÁNÍ A ZÁVISLOST NA ALKOHOLU S MCC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</si>
  <si>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</si>
  <si>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</si>
  <si>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</si>
  <si>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</si>
  <si>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</si>
  <si>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</si>
  <si>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</si>
  <si>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CC                                      </t>
  </si>
  <si>
    <t>21303</t>
  </si>
  <si>
    <t xml:space="preserve">PORANĚNÍ NA NESPECIFIKOVANÉM MÍSTĚ NEBO NA VÍCE MÍSTECH S MCC                                       </t>
  </si>
  <si>
    <t>21352</t>
  </si>
  <si>
    <t xml:space="preserve">JINÉ DIAGNÓZY ZRANĚNÍ, OTRAVY A TOXICKÝCH ÚČINKŮ S CC                                               </t>
  </si>
  <si>
    <t>23013</t>
  </si>
  <si>
    <t xml:space="preserve">OPERAČNÍ VÝKON S DIAGNÓZOU JINÉHO KONTAKTU SE ZDRAVOTNICKÝMI SLUŽBAMI S MCC                         </t>
  </si>
  <si>
    <t>23323</t>
  </si>
  <si>
    <t xml:space="preserve">JINÉ FAKTORY OVLIVŇUJÍCÍ ZDRAVOTNÍ STAV S MCC                                                       </t>
  </si>
  <si>
    <t>25012</t>
  </si>
  <si>
    <t xml:space="preserve">KRANIOTOMIE, VELKÝ VÝKON NA PÁTEŘI, KYČLI A KONČ. PŘI MNOHOČETNÉM ZÁVAŽNÉM TRAUMATU S CC            </t>
  </si>
  <si>
    <t>25051</t>
  </si>
  <si>
    <t>DLOUHODOBÁ MECHANICKÁ VENTILACE PŘI POLYTRAUMATU &gt; 240 HODIN (11-21 DNÍ) S EKONOMICKY NÁROČNÝM VÝKON</t>
  </si>
  <si>
    <t>25053</t>
  </si>
  <si>
    <t>25073</t>
  </si>
  <si>
    <t>DLOUHODOBÁ MECHANICKÁ VENTILACE PŘI POLYTRAUMATU &gt; 96 HODIN (5-10 DNÍ) S EKONOMICKY NÁROČNÝM VÝKONEM</t>
  </si>
  <si>
    <t>25302</t>
  </si>
  <si>
    <t xml:space="preserve">DIAGNÓZY TÝKAJÍCÍ SE HLAVY, HRUDNÍKU A DOLNÍCH KONČETIN PŘI MNOHOČETNÉM ZÁVAŽNÉM TRAUMATU S CC      </t>
  </si>
  <si>
    <t>25303</t>
  </si>
  <si>
    <t xml:space="preserve">DIAGNÓZY TÝKAJÍCÍ SE HLAVY, HRUDNÍKU A DOLNÍCH KONČETIN PŘI MNOHOČETNÉM ZÁVAŽNÉM TRAUMATU S MCC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</si>
  <si>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</si>
  <si>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</si>
  <si>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</si>
  <si>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VÝKONY, KTERÉ SE NETÝKAJÍ HLAVNÍ DIAGNÓZY S MCC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</si>
  <si>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</si>
  <si>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</si>
  <si>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</si>
  <si>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</si>
  <si>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</si>
  <si>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</si>
  <si>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</si>
  <si>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</si>
  <si>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</si>
  <si>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</si>
  <si>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</si>
  <si>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</si>
  <si>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</si>
  <si>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</si>
  <si>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89171</t>
  </si>
  <si>
    <t>URETROGRAFIE RETROGRÁDNÍ</t>
  </si>
  <si>
    <t>0028338</t>
  </si>
  <si>
    <t>SET RENÁLNÍ A NEFROSTOMICKÝ RE400740,400840,400940</t>
  </si>
  <si>
    <t>0046612</t>
  </si>
  <si>
    <t>DRÁT VODÍCÍ LUNDERQUIST RE-420780..180..380</t>
  </si>
  <si>
    <t>89143</t>
  </si>
  <si>
    <t>RTG BŘICHA</t>
  </si>
  <si>
    <t>89165</t>
  </si>
  <si>
    <t>RETROGRÁDNÍ PYELOGRAFIE JEDNOSTRANNÁ</t>
  </si>
  <si>
    <t>22</t>
  </si>
  <si>
    <t>0093626</t>
  </si>
  <si>
    <t>0002018</t>
  </si>
  <si>
    <t>99mTc-makrosalb inj.</t>
  </si>
  <si>
    <t>0002067</t>
  </si>
  <si>
    <t>81m-krypton plyn k inhal.</t>
  </si>
  <si>
    <t>0002087</t>
  </si>
  <si>
    <t>18F-FDG</t>
  </si>
  <si>
    <t>0002095</t>
  </si>
  <si>
    <t>99mTc-nanokoloid alb.inj.</t>
  </si>
  <si>
    <t>47259</t>
  </si>
  <si>
    <t>SCINTIGRAFIE PLIC VENTILAČNÍ STATICKÁ</t>
  </si>
  <si>
    <t>47269</t>
  </si>
  <si>
    <t>TOMOGRAFICKÁ SCINTIGRAFIE - SPECT</t>
  </si>
  <si>
    <t>47275</t>
  </si>
  <si>
    <t>SCINTIGRAFIE SENTINELOVÉ UZLINY</t>
  </si>
  <si>
    <t>47355</t>
  </si>
  <si>
    <t>HYBRIDNÍ VÝPOČETNÍ A POZITRONOVÁ EMISNÍ TOMOGRAFIE</t>
  </si>
  <si>
    <t>47257</t>
  </si>
  <si>
    <t>SCINTIGRAFIE PLIC PERFÚZNÍ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</si>
  <si>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</si>
  <si>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</si>
  <si>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</si>
  <si>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</si>
  <si>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</si>
  <si>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</si>
  <si>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</si>
  <si>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</si>
  <si>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</si>
  <si>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</si>
  <si>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</si>
  <si>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</si>
  <si>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</si>
  <si>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</si>
  <si>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</si>
  <si>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</si>
  <si>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</si>
  <si>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</si>
  <si>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</si>
  <si>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</si>
  <si>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</si>
  <si>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</si>
  <si>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</si>
  <si>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</si>
  <si>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</si>
  <si>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</si>
  <si>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</si>
  <si>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</si>
  <si>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</si>
  <si>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</si>
  <si>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</si>
  <si>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</si>
  <si>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</si>
  <si>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</si>
  <si>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</si>
  <si>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</si>
  <si>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</si>
  <si>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</si>
  <si>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</si>
  <si>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</si>
  <si>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</si>
  <si>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</si>
  <si>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</si>
  <si>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</si>
  <si>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</si>
  <si>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</si>
  <si>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</si>
  <si>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</si>
  <si>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</si>
  <si>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</si>
  <si>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</si>
  <si>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</si>
  <si>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</si>
  <si>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</si>
  <si>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</si>
  <si>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</si>
  <si>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</si>
  <si>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</si>
  <si>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</si>
  <si>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</si>
  <si>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</si>
  <si>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</si>
  <si>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</si>
  <si>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</si>
  <si>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</si>
  <si>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</si>
  <si>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</si>
  <si>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</si>
  <si>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</si>
  <si>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</si>
  <si>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</si>
  <si>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</si>
  <si>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</si>
  <si>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</si>
  <si>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</si>
  <si>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</si>
  <si>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</si>
  <si>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</si>
  <si>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</si>
  <si>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</si>
  <si>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</si>
  <si>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</si>
  <si>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</si>
  <si>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</si>
  <si>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</si>
  <si>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</si>
  <si>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</si>
  <si>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</si>
  <si>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</si>
  <si>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</si>
  <si>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</si>
  <si>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</si>
  <si>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</si>
  <si>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</si>
  <si>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</si>
  <si>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</si>
  <si>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</si>
  <si>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</si>
  <si>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</si>
  <si>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</si>
  <si>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</si>
  <si>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</si>
  <si>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</si>
  <si>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</si>
  <si>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</si>
  <si>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</si>
  <si>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</si>
  <si>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</si>
  <si>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</si>
  <si>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</si>
  <si>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</si>
  <si>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</si>
  <si>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</si>
  <si>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</si>
  <si>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</si>
  <si>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</si>
  <si>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</si>
  <si>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</si>
  <si>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</si>
  <si>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</si>
  <si>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</si>
  <si>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</si>
  <si>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</si>
  <si>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</si>
  <si>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</si>
  <si>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</si>
  <si>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</si>
  <si>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</si>
  <si>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</si>
  <si>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</si>
  <si>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</si>
  <si>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</si>
  <si>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</si>
  <si>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</si>
  <si>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</si>
  <si>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</si>
  <si>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</si>
  <si>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</si>
  <si>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</si>
  <si>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</si>
  <si>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</si>
  <si>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</si>
  <si>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</si>
  <si>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</si>
  <si>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</si>
  <si>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</si>
  <si>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</si>
  <si>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</si>
  <si>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</si>
  <si>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</si>
  <si>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</si>
  <si>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</si>
  <si>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</si>
  <si>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</si>
  <si>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</si>
  <si>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</si>
  <si>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</si>
  <si>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</si>
  <si>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</si>
  <si>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</si>
  <si>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</si>
  <si>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</si>
  <si>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</si>
  <si>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</si>
  <si>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</si>
  <si>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</si>
  <si>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</si>
  <si>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</si>
  <si>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</si>
  <si>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</si>
  <si>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</si>
  <si>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</si>
  <si>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</si>
  <si>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</si>
  <si>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</si>
  <si>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</si>
  <si>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</si>
  <si>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</si>
  <si>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</si>
  <si>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</si>
  <si>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</si>
  <si>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</si>
  <si>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</si>
  <si>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</si>
  <si>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</si>
  <si>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</si>
  <si>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</si>
  <si>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</si>
  <si>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</si>
  <si>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</si>
  <si>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</si>
  <si>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</si>
  <si>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</si>
  <si>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</si>
  <si>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</si>
  <si>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</si>
  <si>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</si>
  <si>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</si>
  <si>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</si>
  <si>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</si>
  <si>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</si>
  <si>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</si>
  <si>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</si>
  <si>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</si>
  <si>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</si>
  <si>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</si>
  <si>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</si>
  <si>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</si>
  <si>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</si>
  <si>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</si>
  <si>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</si>
  <si>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</si>
  <si>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</si>
  <si>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</si>
  <si>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</si>
  <si>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</si>
  <si>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</si>
  <si>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</si>
  <si>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</si>
  <si>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</si>
  <si>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</si>
  <si>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</si>
  <si>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</si>
  <si>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</si>
  <si>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</si>
  <si>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</si>
  <si>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</si>
  <si>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</si>
  <si>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93145</t>
  </si>
  <si>
    <t>C-PEPTID</t>
  </si>
  <si>
    <t>81355</t>
  </si>
  <si>
    <t>APOLIPOPROTEINY AI NEBO B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</si>
  <si>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</si>
  <si>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</si>
  <si>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</si>
  <si>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</si>
  <si>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</si>
  <si>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</si>
  <si>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</si>
  <si>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</si>
  <si>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</si>
  <si>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</si>
  <si>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</si>
  <si>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</si>
  <si>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94123</t>
  </si>
  <si>
    <t>PCR ANALÝZA LIDSKÉ DNA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</si>
  <si>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</si>
  <si>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</si>
  <si>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</si>
  <si>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</si>
  <si>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</si>
  <si>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</si>
  <si>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93259</t>
  </si>
  <si>
    <t>CROSSLAPS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</si>
  <si>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</si>
  <si>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</si>
  <si>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</si>
  <si>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</si>
  <si>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</si>
  <si>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</si>
  <si>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</si>
  <si>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</si>
  <si>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93255</t>
  </si>
  <si>
    <t>PROKOLAGEN I. TYPU: PI - NP</t>
  </si>
  <si>
    <t>91151</t>
  </si>
  <si>
    <t>STANOVENÍ OROSOMUKOIDU</t>
  </si>
  <si>
    <t>91195</t>
  </si>
  <si>
    <t>STANOVENÍ C - REAKTIVNÍHO PROTEINU ELISA</t>
  </si>
  <si>
    <t>813</t>
  </si>
  <si>
    <t>91197</t>
  </si>
  <si>
    <t>STANOVENÍ CYTOKINU ELISA</t>
  </si>
  <si>
    <t>34</t>
  </si>
  <si>
    <t>0003132</t>
  </si>
  <si>
    <t>GADOVIST 1,0 MMOL/ML</t>
  </si>
  <si>
    <t>0003134</t>
  </si>
  <si>
    <t>0017039</t>
  </si>
  <si>
    <t>0022075</t>
  </si>
  <si>
    <t>IOMERON 400</t>
  </si>
  <si>
    <t>0042433</t>
  </si>
  <si>
    <t>0059494</t>
  </si>
  <si>
    <t>LIPIODOL ULTRA-FLUIDE</t>
  </si>
  <si>
    <t>0059496</t>
  </si>
  <si>
    <t>TELEBRIX GASTRO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</si>
  <si>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</si>
  <si>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</si>
  <si>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</si>
  <si>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</si>
  <si>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</si>
  <si>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</si>
  <si>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</si>
  <si>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</si>
  <si>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</si>
  <si>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</si>
  <si>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</si>
  <si>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</si>
  <si>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</si>
  <si>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</si>
  <si>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</si>
  <si>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0038471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</si>
  <si>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</si>
  <si>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</si>
  <si>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</si>
  <si>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</si>
  <si>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</si>
  <si>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</si>
  <si>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</si>
  <si>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</si>
  <si>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0048307</t>
  </si>
  <si>
    <t>STENTGRAFT VASKULÁRNÍ FLUENCY,SAMOEXPANDIBILNÍ,NIT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</si>
  <si>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</si>
  <si>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</si>
  <si>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</si>
  <si>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</si>
  <si>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</si>
  <si>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</si>
  <si>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</si>
  <si>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</si>
  <si>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</si>
  <si>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</si>
  <si>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</si>
  <si>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</si>
  <si>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</si>
  <si>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</si>
  <si>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</si>
  <si>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</si>
  <si>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</si>
  <si>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</si>
  <si>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</si>
  <si>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</si>
  <si>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</si>
  <si>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</si>
  <si>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</si>
  <si>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</si>
  <si>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</si>
  <si>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</si>
  <si>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</si>
  <si>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</si>
  <si>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</si>
  <si>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</si>
  <si>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</si>
  <si>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</si>
  <si>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</si>
  <si>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</si>
  <si>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</si>
  <si>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</si>
  <si>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</si>
  <si>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</si>
  <si>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</si>
  <si>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</si>
  <si>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</si>
  <si>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</si>
  <si>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</si>
  <si>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</si>
  <si>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</si>
  <si>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</si>
  <si>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</si>
  <si>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</si>
  <si>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</si>
  <si>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</si>
  <si>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</si>
  <si>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</si>
  <si>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</si>
  <si>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0059025</t>
  </si>
  <si>
    <t>STENT GRAFT VASKULÁRNÍ ELLA</t>
  </si>
  <si>
    <t>0059345</t>
  </si>
  <si>
    <t>INDEFLÁTOR 622510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</si>
  <si>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</si>
  <si>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</si>
  <si>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</si>
  <si>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</si>
  <si>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</si>
  <si>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</si>
  <si>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</si>
  <si>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</si>
  <si>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</si>
  <si>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</si>
  <si>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</si>
  <si>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</si>
  <si>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</si>
  <si>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</si>
  <si>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</si>
  <si>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</si>
  <si>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0094328</t>
  </si>
  <si>
    <t>STENT PERIFERNÍ SCUBA,BALONEXPANDIBILNÍ,COCR</t>
  </si>
  <si>
    <t>0094736</t>
  </si>
  <si>
    <t>STENT PERIFERNÍ EPIC,SAMOEXPANDIBILNÍ,NITINOL</t>
  </si>
  <si>
    <t>0141695</t>
  </si>
  <si>
    <t>STENT JÍCNOVÝ FERX-ELLA-BOUBELLA</t>
  </si>
  <si>
    <t>0141815</t>
  </si>
  <si>
    <t xml:space="preserve">STENT PERIFERNĺ - OMNILINK ELITE PERIPHERAL STENT </t>
  </si>
  <si>
    <t>0141907</t>
  </si>
  <si>
    <t>STENT JÍC.BILIÁRNÍ,KOLOREK.DUODEN.TRACH.BRONCH.SX-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</si>
  <si>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</si>
  <si>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</si>
  <si>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</si>
  <si>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</si>
  <si>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</si>
  <si>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</si>
  <si>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0057776</t>
  </si>
  <si>
    <t>KATETR MICROFERRET, SET</t>
  </si>
  <si>
    <t>0051244</t>
  </si>
  <si>
    <t>KATETR VODÍCÍ GUIDER</t>
  </si>
  <si>
    <t>0111638</t>
  </si>
  <si>
    <t>STENT PERIFERNÍ VASKULÁRNÍ ISTHMUS LOGIC,BALONEXPA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</si>
  <si>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</si>
  <si>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</si>
  <si>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</si>
  <si>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</si>
  <si>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</si>
  <si>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</si>
  <si>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0054478</t>
  </si>
  <si>
    <t>STENTGRAFT AORTÁLNÍ ZENITH FLEX AAA,SAMOEXPANDIBIL</t>
  </si>
  <si>
    <t>0047805</t>
  </si>
  <si>
    <t>SADA AG-JEHLA ANGIOGRAFICKÁ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</si>
  <si>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</si>
  <si>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</si>
  <si>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</si>
  <si>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</si>
  <si>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</si>
  <si>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</si>
  <si>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</si>
  <si>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</si>
  <si>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</si>
  <si>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</si>
  <si>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</si>
  <si>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</si>
  <si>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89147</t>
  </si>
  <si>
    <t>RTG ŽALUDKU A DUODENA</t>
  </si>
  <si>
    <t>89163</t>
  </si>
  <si>
    <t>VYLUČOVACÍ UROGRAFIE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</si>
  <si>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</si>
  <si>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</si>
  <si>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</si>
  <si>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</si>
  <si>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</si>
  <si>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</si>
  <si>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</si>
  <si>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</si>
  <si>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</si>
  <si>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</si>
  <si>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</si>
  <si>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</si>
  <si>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</si>
  <si>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</si>
  <si>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</si>
  <si>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</si>
  <si>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</si>
  <si>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</si>
  <si>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</si>
  <si>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</si>
  <si>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</si>
  <si>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</si>
  <si>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</si>
  <si>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</si>
  <si>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</si>
  <si>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</si>
  <si>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</si>
  <si>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</si>
  <si>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</si>
  <si>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</si>
  <si>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</si>
  <si>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</si>
  <si>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</si>
  <si>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</si>
  <si>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</si>
  <si>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</si>
  <si>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</si>
  <si>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</si>
  <si>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</si>
  <si>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</si>
  <si>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</si>
  <si>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</si>
  <si>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</si>
  <si>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</si>
  <si>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</si>
  <si>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</si>
  <si>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</si>
  <si>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</si>
  <si>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</si>
  <si>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</si>
  <si>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</si>
  <si>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</si>
  <si>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</si>
  <si>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</si>
  <si>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</si>
  <si>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</si>
  <si>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</si>
  <si>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</si>
  <si>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</si>
  <si>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</si>
  <si>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</si>
  <si>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</si>
  <si>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</si>
  <si>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</si>
  <si>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</si>
  <si>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</si>
  <si>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</si>
  <si>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89445</t>
  </si>
  <si>
    <t>ŽÍLY HORNÍ KONČETINY - FLEBOGRAFIE PERIFERNÍ, CELÝ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</si>
  <si>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</si>
  <si>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</si>
  <si>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</si>
  <si>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</si>
  <si>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</si>
  <si>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</si>
  <si>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</si>
  <si>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</si>
  <si>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</si>
  <si>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</si>
  <si>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</si>
  <si>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</si>
  <si>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</si>
  <si>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</si>
  <si>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</si>
  <si>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</si>
  <si>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</si>
  <si>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</si>
  <si>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</si>
  <si>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</si>
  <si>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</si>
  <si>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</si>
  <si>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</si>
  <si>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</si>
  <si>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</si>
  <si>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</si>
  <si>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</si>
  <si>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</si>
  <si>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</si>
  <si>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</si>
  <si>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</si>
  <si>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</si>
  <si>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</si>
  <si>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</si>
  <si>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</si>
  <si>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</si>
  <si>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</si>
  <si>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</si>
  <si>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</si>
  <si>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</si>
  <si>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</si>
  <si>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</si>
  <si>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</si>
  <si>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</si>
  <si>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</si>
  <si>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</si>
  <si>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</si>
  <si>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</si>
  <si>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</si>
  <si>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</si>
  <si>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</si>
  <si>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</si>
  <si>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</si>
  <si>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</si>
  <si>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</si>
  <si>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</si>
  <si>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</si>
  <si>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</si>
  <si>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</si>
  <si>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</si>
  <si>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</si>
  <si>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</si>
  <si>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</si>
  <si>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</si>
  <si>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</si>
  <si>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</si>
  <si>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</si>
  <si>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</si>
  <si>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</si>
  <si>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</si>
  <si>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</si>
  <si>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</si>
  <si>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</si>
  <si>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</si>
  <si>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</si>
  <si>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</si>
  <si>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</si>
  <si>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</si>
  <si>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</si>
  <si>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</si>
  <si>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</si>
  <si>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</si>
  <si>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</si>
  <si>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</si>
  <si>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</si>
  <si>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</si>
  <si>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</si>
  <si>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</si>
  <si>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</si>
  <si>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</si>
  <si>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</si>
  <si>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</si>
  <si>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</si>
  <si>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</si>
  <si>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</si>
  <si>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</si>
  <si>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</si>
  <si>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</si>
  <si>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</si>
  <si>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</si>
  <si>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</si>
  <si>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</si>
  <si>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</si>
  <si>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</si>
  <si>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</si>
  <si>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</si>
  <si>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</si>
  <si>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</si>
  <si>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</si>
  <si>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</si>
  <si>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</si>
  <si>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</si>
  <si>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</si>
  <si>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</si>
  <si>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</si>
  <si>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</si>
  <si>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</si>
  <si>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</si>
  <si>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</si>
  <si>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</si>
  <si>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</si>
  <si>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</si>
  <si>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</si>
  <si>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</si>
  <si>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</si>
  <si>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</si>
  <si>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87211</t>
  </si>
  <si>
    <t>ZMRAZOVACÍ HISTOLOGICKÉ  VYŠETŘENÍ PITEVNÍHO MATER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</si>
  <si>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</si>
  <si>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</si>
  <si>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</si>
  <si>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</si>
  <si>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</si>
  <si>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</si>
  <si>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</si>
  <si>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</si>
  <si>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</si>
  <si>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</si>
  <si>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</si>
  <si>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</si>
  <si>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</si>
  <si>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</si>
  <si>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</si>
  <si>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</si>
  <si>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</si>
  <si>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</si>
  <si>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</si>
  <si>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</si>
  <si>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</si>
  <si>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</si>
  <si>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</si>
  <si>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</si>
  <si>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</si>
  <si>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</si>
  <si>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</si>
  <si>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</si>
  <si>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</si>
  <si>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</si>
  <si>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</si>
  <si>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</si>
  <si>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</si>
  <si>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</si>
  <si>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</si>
  <si>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</si>
  <si>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</si>
  <si>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</si>
  <si>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</si>
  <si>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</si>
  <si>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82233</t>
  </si>
  <si>
    <t>IDENTIFIKACE MYKOPLASMAT</t>
  </si>
  <si>
    <t>82149</t>
  </si>
  <si>
    <t>SEROTYPIZACE STŘEVNÍCH A JINÝCH PATOGENŮ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</si>
  <si>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</si>
  <si>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</si>
  <si>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</si>
  <si>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</si>
  <si>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</si>
  <si>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86327</t>
  </si>
  <si>
    <t>CROSS MATCH S DTT</t>
  </si>
  <si>
    <t>86413</t>
  </si>
  <si>
    <t>SCREENING PROTILÁTEK NA PANELU 30TI DÁRCŮ</t>
  </si>
  <si>
    <t>91111</t>
  </si>
  <si>
    <t>STANOVENÍ IgG1 RID</t>
  </si>
  <si>
    <t>91116</t>
  </si>
  <si>
    <t>STANOVENÍ IgG4 RID</t>
  </si>
  <si>
    <t>91161</t>
  </si>
  <si>
    <t>STANOVENÍ C4 SLOŽKY KOMPLEMENTU</t>
  </si>
  <si>
    <t>91439</t>
  </si>
  <si>
    <t>IMUNOFENOTYPIZACE BUNĚČNÝCH SUBPOPULACÍ DLE POVRCH</t>
  </si>
  <si>
    <t>91355</t>
  </si>
  <si>
    <t>STANOVENÍ CIK METODOU PEG-IKEM</t>
  </si>
  <si>
    <t>22321</t>
  </si>
  <si>
    <t>URČENÍ SPECIFITY TROMBOCYTÁRNÍ PROTILÁTKY</t>
  </si>
  <si>
    <t>91189</t>
  </si>
  <si>
    <t>STANOVENÍ IgE</t>
  </si>
  <si>
    <t>91115</t>
  </si>
  <si>
    <t>STANOVENÍ IgG3 RID</t>
  </si>
  <si>
    <t>91159</t>
  </si>
  <si>
    <t>STANOVENÍ C3 SLOŽKY KOMPLEMENTU</t>
  </si>
  <si>
    <t>91113</t>
  </si>
  <si>
    <t>STANOVENÍ IgG2 RID</t>
  </si>
  <si>
    <t>86419</t>
  </si>
  <si>
    <t>ZMRAŽOVÁNÍ A UCHOVÁVÁNÍ LYMFOCYTŮ STUPŇOVITĚ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</si>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</sst>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84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1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1" fontId="30" fillId="3" borderId="29" xfId="81" applyNumberFormat="1" applyFont="1" applyFill="1" applyBorder="1"/>
    <xf numFmtId="171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39" xfId="0" applyFont="1" applyFill="1" applyBorder="1" applyAlignment="1"/>
    <xf numFmtId="0" fontId="42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6" xfId="26" applyNumberFormat="1" applyFont="1" applyFill="1" applyBorder="1"/>
    <xf numFmtId="9" fontId="31" fillId="0" borderId="27" xfId="26" applyNumberFormat="1" applyFont="1" applyFill="1" applyBorder="1"/>
    <xf numFmtId="170" fontId="31" fillId="0" borderId="4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8" xfId="26" applyNumberFormat="1" applyFont="1" applyFill="1" applyBorder="1"/>
    <xf numFmtId="170" fontId="31" fillId="0" borderId="23" xfId="26" applyNumberFormat="1" applyFont="1" applyFill="1" applyBorder="1"/>
    <xf numFmtId="9" fontId="31" fillId="0" borderId="24" xfId="26" applyNumberFormat="1" applyFont="1" applyFill="1" applyBorder="1"/>
    <xf numFmtId="170" fontId="31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56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7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7" fontId="33" fillId="2" borderId="22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2" xfId="86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7" fontId="33" fillId="2" borderId="22" xfId="86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7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7" fontId="33" fillId="3" borderId="22" xfId="86" applyNumberFormat="1" applyFont="1" applyFill="1" applyBorder="1" applyAlignment="1">
      <alignment horizontal="right"/>
    </xf>
    <xf numFmtId="167" fontId="33" fillId="3" borderId="22" xfId="86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7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7" fontId="33" fillId="4" borderId="22" xfId="86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7" fontId="33" fillId="4" borderId="22" xfId="86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3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4" xfId="0" applyFont="1" applyFill="1" applyBorder="1"/>
    <xf numFmtId="0" fontId="34" fillId="5" borderId="39" xfId="0" applyFont="1" applyFill="1" applyBorder="1"/>
    <xf numFmtId="0" fontId="34" fillId="5" borderId="4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59" xfId="53" applyFont="1" applyFill="1" applyBorder="1" applyAlignment="1">
      <alignment horizontal="right"/>
    </xf>
    <xf numFmtId="164" fontId="33" fillId="0" borderId="64" xfId="53" applyNumberFormat="1" applyFont="1" applyFill="1" applyBorder="1"/>
    <xf numFmtId="164" fontId="33" fillId="0" borderId="65" xfId="53" applyNumberFormat="1" applyFont="1" applyFill="1" applyBorder="1"/>
    <xf numFmtId="9" fontId="33" fillId="0" borderId="66" xfId="83" applyNumberFormat="1" applyFont="1" applyFill="1" applyBorder="1"/>
    <xf numFmtId="3" fontId="33" fillId="0" borderId="66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5" xfId="26" applyFont="1" applyFill="1" applyBorder="1" applyAlignment="1">
      <alignment horizontal="right"/>
    </xf>
    <xf numFmtId="170" fontId="31" fillId="0" borderId="4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3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1" xfId="74" applyFont="1" applyFill="1" applyBorder="1" applyAlignment="1">
      <alignment horizontal="center"/>
    </xf>
    <xf numFmtId="0" fontId="29" fillId="5" borderId="39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8" fillId="2" borderId="19" xfId="1" applyFont="1" applyFill="1" applyBorder="1"/>
    <xf numFmtId="0" fontId="49" fillId="0" borderId="0" xfId="0" applyFont="1" applyFill="1"/>
    <xf numFmtId="0" fontId="50" fillId="0" borderId="0" xfId="0" applyFont="1" applyFill="1"/>
    <xf numFmtId="0" fontId="50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0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70" xfId="26" applyNumberFormat="1" applyFont="1" applyFill="1" applyBorder="1"/>
    <xf numFmtId="3" fontId="31" fillId="7" borderId="53" xfId="26" applyNumberFormat="1" applyFont="1" applyFill="1" applyBorder="1"/>
    <xf numFmtId="167" fontId="33" fillId="7" borderId="58" xfId="86" applyNumberFormat="1" applyFont="1" applyFill="1" applyBorder="1" applyAlignment="1">
      <alignment horizontal="right"/>
    </xf>
    <xf numFmtId="3" fontId="31" fillId="7" borderId="71" xfId="26" applyNumberFormat="1" applyFont="1" applyFill="1" applyBorder="1"/>
    <xf numFmtId="167" fontId="33" fillId="7" borderId="58" xfId="86" applyNumberFormat="1" applyFont="1" applyFill="1" applyBorder="1"/>
    <xf numFmtId="3" fontId="31" fillId="0" borderId="70" xfId="26" applyNumberFormat="1" applyFont="1" applyFill="1" applyBorder="1" applyAlignment="1">
      <alignment horizontal="center"/>
    </xf>
    <xf numFmtId="3" fontId="31" fillId="0" borderId="58" xfId="26" applyNumberFormat="1" applyFont="1" applyFill="1" applyBorder="1" applyAlignment="1">
      <alignment horizontal="center"/>
    </xf>
    <xf numFmtId="3" fontId="31" fillId="7" borderId="70" xfId="26" applyNumberFormat="1" applyFont="1" applyFill="1" applyBorder="1" applyAlignment="1">
      <alignment horizontal="center"/>
    </xf>
    <xf numFmtId="3" fontId="31" fillId="7" borderId="58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5" xfId="0" applyFont="1" applyFill="1" applyBorder="1" applyAlignment="1"/>
    <xf numFmtId="0" fontId="34" fillId="0" borderId="0" xfId="0" applyFont="1" applyFill="1" applyAlignment="1"/>
    <xf numFmtId="0" fontId="48" fillId="4" borderId="35" xfId="1" applyFont="1" applyFill="1" applyBorder="1"/>
    <xf numFmtId="0" fontId="48" fillId="4" borderId="19" xfId="1" applyFont="1" applyFill="1" applyBorder="1"/>
    <xf numFmtId="0" fontId="48" fillId="3" borderId="20" xfId="1" applyFont="1" applyFill="1" applyBorder="1"/>
    <xf numFmtId="0" fontId="51" fillId="0" borderId="0" xfId="0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3" fontId="49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8" fillId="3" borderId="10" xfId="1" applyFont="1" applyFill="1" applyBorder="1"/>
    <xf numFmtId="0" fontId="48" fillId="3" borderId="5" xfId="1" applyFont="1" applyFill="1" applyBorder="1"/>
    <xf numFmtId="0" fontId="48" fillId="6" borderId="5" xfId="1" applyFont="1" applyFill="1" applyBorder="1"/>
    <xf numFmtId="0" fontId="48" fillId="6" borderId="54" xfId="1" applyFont="1" applyFill="1" applyBorder="1"/>
    <xf numFmtId="0" fontId="48" fillId="2" borderId="5" xfId="1" applyFont="1" applyFill="1" applyBorder="1"/>
    <xf numFmtId="0" fontId="48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48" xfId="0" applyNumberFormat="1" applyFont="1" applyFill="1" applyBorder="1"/>
    <xf numFmtId="3" fontId="41" fillId="2" borderId="50" xfId="0" applyNumberFormat="1" applyFont="1" applyFill="1" applyBorder="1"/>
    <xf numFmtId="9" fontId="41" fillId="2" borderId="55" xfId="0" applyNumberFormat="1" applyFont="1" applyFill="1" applyBorder="1"/>
    <xf numFmtId="0" fontId="52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52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8" fillId="2" borderId="36" xfId="1" applyFont="1" applyFill="1" applyBorder="1" applyAlignment="1">
      <alignment horizontal="left" indent="2"/>
    </xf>
    <xf numFmtId="0" fontId="52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39" xfId="0" applyFont="1" applyFill="1" applyBorder="1" applyAlignment="1">
      <alignment horizontal="left" indent="2"/>
    </xf>
    <xf numFmtId="0" fontId="34" fillId="0" borderId="39" xfId="0" applyFont="1" applyBorder="1" applyAlignment="1"/>
    <xf numFmtId="3" fontId="34" fillId="0" borderId="39" xfId="0" applyNumberFormat="1" applyFont="1" applyBorder="1" applyAlignment="1"/>
    <xf numFmtId="9" fontId="34" fillId="0" borderId="39" xfId="0" applyNumberFormat="1" applyFont="1" applyBorder="1" applyAlignment="1"/>
    <xf numFmtId="0" fontId="52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2" fillId="4" borderId="52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2"/>
    </xf>
    <xf numFmtId="0" fontId="52" fillId="4" borderId="36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8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5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3" fillId="0" borderId="39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8" xfId="0" applyFont="1" applyFill="1" applyBorder="1" applyAlignment="1">
      <alignment horizontal="right"/>
    </xf>
    <xf numFmtId="169" fontId="41" fillId="0" borderId="21" xfId="0" applyNumberFormat="1" applyFont="1" applyFill="1" applyBorder="1" applyAlignment="1"/>
    <xf numFmtId="169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4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5" xfId="0" applyNumberFormat="1" applyFont="1" applyFill="1" applyBorder="1" applyAlignment="1"/>
    <xf numFmtId="9" fontId="34" fillId="0" borderId="4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6" fillId="0" borderId="0" xfId="76" applyNumberFormat="1" applyFont="1" applyFill="1" applyBorder="1"/>
    <xf numFmtId="9" fontId="56" fillId="0" borderId="0" xfId="76" applyNumberFormat="1" applyFont="1" applyFill="1" applyBorder="1" applyAlignment="1">
      <alignment horizontal="right"/>
    </xf>
    <xf numFmtId="9" fontId="56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8" fillId="9" borderId="73" xfId="0" applyNumberFormat="1" applyFont="1" applyFill="1" applyBorder="1"/>
    <xf numFmtId="3" fontId="58" fillId="9" borderId="72" xfId="0" applyNumberFormat="1" applyFont="1" applyFill="1" applyBorder="1"/>
    <xf numFmtId="0" fontId="59" fillId="0" borderId="0" xfId="1" applyFont="1" applyFill="1"/>
    <xf numFmtId="3" fontId="54" fillId="0" borderId="0" xfId="26" applyNumberFormat="1" applyFont="1" applyFill="1" applyBorder="1" applyAlignment="1"/>
    <xf numFmtId="3" fontId="41" fillId="2" borderId="76" xfId="0" applyNumberFormat="1" applyFont="1" applyFill="1" applyBorder="1" applyAlignment="1">
      <alignment horizontal="center" vertical="center"/>
    </xf>
    <xf numFmtId="0" fontId="41" fillId="2" borderId="77" xfId="0" applyFont="1" applyFill="1" applyBorder="1" applyAlignment="1">
      <alignment horizontal="center" vertical="center"/>
    </xf>
    <xf numFmtId="3" fontId="60" fillId="2" borderId="79" xfId="0" applyNumberFormat="1" applyFont="1" applyFill="1" applyBorder="1" applyAlignment="1">
      <alignment horizontal="center" vertical="center" wrapText="1"/>
    </xf>
    <xf numFmtId="0" fontId="60" fillId="2" borderId="80" xfId="0" applyFont="1" applyFill="1" applyBorder="1" applyAlignment="1">
      <alignment horizontal="center" vertical="center" wrapText="1"/>
    </xf>
    <xf numFmtId="0" fontId="41" fillId="2" borderId="82" xfId="0" applyFont="1" applyFill="1" applyBorder="1" applyAlignment="1"/>
    <xf numFmtId="0" fontId="41" fillId="2" borderId="84" xfId="0" applyFont="1" applyFill="1" applyBorder="1" applyAlignment="1">
      <alignment horizontal="left" indent="1"/>
    </xf>
    <xf numFmtId="0" fontId="41" fillId="2" borderId="90" xfId="0" applyFont="1" applyFill="1" applyBorder="1" applyAlignment="1">
      <alignment horizontal="left" indent="1"/>
    </xf>
    <xf numFmtId="0" fontId="41" fillId="4" borderId="82" xfId="0" applyFont="1" applyFill="1" applyBorder="1" applyAlignment="1"/>
    <xf numFmtId="0" fontId="41" fillId="4" borderId="84" xfId="0" applyFont="1" applyFill="1" applyBorder="1" applyAlignment="1">
      <alignment horizontal="left" indent="1"/>
    </xf>
    <xf numFmtId="0" fontId="41" fillId="4" borderId="95" xfId="0" applyFont="1" applyFill="1" applyBorder="1" applyAlignment="1">
      <alignment horizontal="left" indent="1"/>
    </xf>
    <xf numFmtId="0" fontId="34" fillId="2" borderId="84" xfId="0" quotePrefix="1" applyFont="1" applyFill="1" applyBorder="1" applyAlignment="1">
      <alignment horizontal="left" indent="2"/>
    </xf>
    <xf numFmtId="0" fontId="34" fillId="2" borderId="90" xfId="0" quotePrefix="1" applyFont="1" applyFill="1" applyBorder="1" applyAlignment="1">
      <alignment horizontal="left" indent="2"/>
    </xf>
    <xf numFmtId="0" fontId="41" fillId="2" borderId="82" xfId="0" applyFont="1" applyFill="1" applyBorder="1" applyAlignment="1">
      <alignment horizontal="left" indent="1"/>
    </xf>
    <xf numFmtId="0" fontId="41" fillId="2" borderId="95" xfId="0" applyFont="1" applyFill="1" applyBorder="1" applyAlignment="1">
      <alignment horizontal="left" indent="1"/>
    </xf>
    <xf numFmtId="0" fontId="41" fillId="4" borderId="90" xfId="0" applyFont="1" applyFill="1" applyBorder="1" applyAlignment="1">
      <alignment horizontal="left" indent="1"/>
    </xf>
    <xf numFmtId="0" fontId="34" fillId="0" borderId="100" xfId="0" applyFont="1" applyBorder="1"/>
    <xf numFmtId="3" fontId="34" fillId="0" borderId="100" xfId="0" applyNumberFormat="1" applyFont="1" applyBorder="1"/>
    <xf numFmtId="0" fontId="41" fillId="4" borderId="74" xfId="0" applyFont="1" applyFill="1" applyBorder="1" applyAlignment="1">
      <alignment horizontal="center" vertical="center"/>
    </xf>
    <xf numFmtId="0" fontId="41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99" xfId="0" applyNumberFormat="1" applyFont="1" applyFill="1" applyBorder="1" applyAlignment="1">
      <alignment horizontal="center" vertical="center"/>
    </xf>
    <xf numFmtId="3" fontId="60" fillId="2" borderId="97" xfId="0" applyNumberFormat="1" applyFont="1" applyFill="1" applyBorder="1" applyAlignment="1">
      <alignment horizontal="center" vertical="center" wrapText="1"/>
    </xf>
    <xf numFmtId="173" fontId="41" fillId="4" borderId="83" xfId="0" applyNumberFormat="1" applyFont="1" applyFill="1" applyBorder="1" applyAlignment="1"/>
    <xf numFmtId="173" fontId="41" fillId="4" borderId="76" xfId="0" applyNumberFormat="1" applyFont="1" applyFill="1" applyBorder="1" applyAlignment="1"/>
    <xf numFmtId="173" fontId="41" fillId="4" borderId="77" xfId="0" applyNumberFormat="1" applyFont="1" applyFill="1" applyBorder="1" applyAlignment="1"/>
    <xf numFmtId="173" fontId="41" fillId="0" borderId="85" xfId="0" applyNumberFormat="1" applyFont="1" applyBorder="1"/>
    <xf numFmtId="173" fontId="34" fillId="0" borderId="89" xfId="0" applyNumberFormat="1" applyFont="1" applyBorder="1"/>
    <xf numFmtId="173" fontId="34" fillId="0" borderId="87" xfId="0" applyNumberFormat="1" applyFont="1" applyBorder="1"/>
    <xf numFmtId="173" fontId="41" fillId="0" borderId="96" xfId="0" applyNumberFormat="1" applyFont="1" applyBorder="1"/>
    <xf numFmtId="173" fontId="34" fillId="0" borderId="97" xfId="0" applyNumberFormat="1" applyFont="1" applyBorder="1"/>
    <xf numFmtId="173" fontId="34" fillId="0" borderId="80" xfId="0" applyNumberFormat="1" applyFont="1" applyBorder="1"/>
    <xf numFmtId="173" fontId="41" fillId="2" borderId="98" xfId="0" applyNumberFormat="1" applyFont="1" applyFill="1" applyBorder="1" applyAlignment="1"/>
    <xf numFmtId="173" fontId="41" fillId="2" borderId="76" xfId="0" applyNumberFormat="1" applyFont="1" applyFill="1" applyBorder="1" applyAlignment="1"/>
    <xf numFmtId="173" fontId="41" fillId="2" borderId="77" xfId="0" applyNumberFormat="1" applyFont="1" applyFill="1" applyBorder="1" applyAlignment="1"/>
    <xf numFmtId="173" fontId="41" fillId="0" borderId="91" xfId="0" applyNumberFormat="1" applyFont="1" applyBorder="1"/>
    <xf numFmtId="173" fontId="34" fillId="0" borderId="92" xfId="0" applyNumberFormat="1" applyFont="1" applyBorder="1"/>
    <xf numFmtId="173" fontId="34" fillId="0" borderId="93" xfId="0" applyNumberFormat="1" applyFont="1" applyBorder="1"/>
    <xf numFmtId="173" fontId="41" fillId="0" borderId="83" xfId="0" applyNumberFormat="1" applyFont="1" applyBorder="1"/>
    <xf numFmtId="173" fontId="34" fillId="0" borderId="99" xfId="0" applyNumberFormat="1" applyFont="1" applyBorder="1"/>
    <xf numFmtId="173" fontId="34" fillId="0" borderId="77" xfId="0" applyNumberFormat="1" applyFont="1" applyBorder="1"/>
    <xf numFmtId="174" fontId="41" fillId="2" borderId="83" xfId="0" applyNumberFormat="1" applyFont="1" applyFill="1" applyBorder="1" applyAlignment="1"/>
    <xf numFmtId="174" fontId="34" fillId="2" borderId="76" xfId="0" applyNumberFormat="1" applyFont="1" applyFill="1" applyBorder="1" applyAlignment="1"/>
    <xf numFmtId="174" fontId="34" fillId="2" borderId="77" xfId="0" applyNumberFormat="1" applyFont="1" applyFill="1" applyBorder="1" applyAlignment="1"/>
    <xf numFmtId="174" fontId="41" fillId="0" borderId="85" xfId="0" applyNumberFormat="1" applyFont="1" applyBorder="1"/>
    <xf numFmtId="174" fontId="34" fillId="0" borderId="86" xfId="0" applyNumberFormat="1" applyFont="1" applyBorder="1"/>
    <xf numFmtId="174" fontId="34" fillId="0" borderId="87" xfId="0" applyNumberFormat="1" applyFont="1" applyBorder="1"/>
    <xf numFmtId="174" fontId="34" fillId="0" borderId="89" xfId="0" applyNumberFormat="1" applyFont="1" applyBorder="1"/>
    <xf numFmtId="174" fontId="41" fillId="0" borderId="91" xfId="0" applyNumberFormat="1" applyFont="1" applyBorder="1"/>
    <xf numFmtId="174" fontId="34" fillId="0" borderId="92" xfId="0" applyNumberFormat="1" applyFont="1" applyBorder="1"/>
    <xf numFmtId="174" fontId="34" fillId="0" borderId="93" xfId="0" applyNumberFormat="1" applyFont="1" applyBorder="1"/>
    <xf numFmtId="0" fontId="62" fillId="0" borderId="0" xfId="0" applyFont="1" applyAlignment="1">
      <alignment horizontal="left" vertical="center" indent="1"/>
    </xf>
    <xf numFmtId="0" fontId="62" fillId="0" borderId="0" xfId="0" applyFont="1" applyAlignment="1">
      <alignment vertical="center"/>
    </xf>
    <xf numFmtId="0" fontId="0" fillId="0" borderId="0" xfId="0" applyAlignment="1"/>
    <xf numFmtId="0" fontId="63" fillId="0" borderId="0" xfId="0" applyFont="1"/>
    <xf numFmtId="173" fontId="41" fillId="4" borderId="83" xfId="0" applyNumberFormat="1" applyFont="1" applyFill="1" applyBorder="1" applyAlignment="1">
      <alignment horizontal="center"/>
    </xf>
    <xf numFmtId="175" fontId="41" fillId="0" borderId="91" xfId="0" applyNumberFormat="1" applyFont="1" applyBorder="1"/>
    <xf numFmtId="0" fontId="33" fillId="2" borderId="106" xfId="74" applyFont="1" applyFill="1" applyBorder="1" applyAlignment="1">
      <alignment horizontal="center"/>
    </xf>
    <xf numFmtId="0" fontId="33" fillId="2" borderId="78" xfId="81" applyFont="1" applyFill="1" applyBorder="1" applyAlignment="1">
      <alignment horizontal="center"/>
    </xf>
    <xf numFmtId="0" fontId="33" fillId="2" borderId="79" xfId="81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4" fillId="0" borderId="0" xfId="76" applyNumberFormat="1" applyFont="1" applyFill="1"/>
    <xf numFmtId="3" fontId="64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4" xfId="53" applyNumberFormat="1" applyFont="1" applyFill="1" applyBorder="1"/>
    <xf numFmtId="3" fontId="33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9" fontId="41" fillId="0" borderId="85" xfId="0" applyNumberFormat="1" applyFont="1" applyBorder="1"/>
    <xf numFmtId="9" fontId="34" fillId="0" borderId="89" xfId="0" applyNumberFormat="1" applyFont="1" applyBorder="1"/>
    <xf numFmtId="9" fontId="34" fillId="0" borderId="87" xfId="0" applyNumberFormat="1" applyFont="1" applyBorder="1"/>
    <xf numFmtId="0" fontId="41" fillId="3" borderId="28" xfId="0" applyFont="1" applyFill="1" applyBorder="1" applyAlignment="1"/>
    <xf numFmtId="0" fontId="34" fillId="0" borderId="40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3" fillId="2" borderId="43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41" xfId="81" applyFont="1" applyFill="1" applyBorder="1" applyAlignment="1">
      <alignment horizontal="center"/>
    </xf>
    <xf numFmtId="0" fontId="33" fillId="2" borderId="69" xfId="81" applyFont="1" applyFill="1" applyBorder="1" applyAlignment="1">
      <alignment horizontal="center"/>
    </xf>
    <xf numFmtId="0" fontId="33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3" fillId="2" borderId="106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6" xfId="53" applyNumberFormat="1" applyFont="1" applyFill="1" applyBorder="1" applyAlignment="1">
      <alignment horizontal="right"/>
    </xf>
    <xf numFmtId="164" fontId="31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57" xfId="78" applyNumberFormat="1" applyFont="1" applyFill="1" applyBorder="1" applyAlignment="1">
      <alignment horizontal="left"/>
    </xf>
    <xf numFmtId="0" fontId="34" fillId="2" borderId="49" xfId="0" applyFont="1" applyFill="1" applyBorder="1" applyAlignment="1"/>
    <xf numFmtId="3" fontId="30" fillId="2" borderId="51" xfId="78" applyNumberFormat="1" applyFont="1" applyFill="1" applyBorder="1" applyAlignment="1"/>
    <xf numFmtId="0" fontId="41" fillId="2" borderId="57" xfId="0" applyFont="1" applyFill="1" applyBorder="1" applyAlignment="1">
      <alignment horizontal="left"/>
    </xf>
    <xf numFmtId="0" fontId="34" fillId="2" borderId="45" xfId="0" applyFont="1" applyFill="1" applyBorder="1" applyAlignment="1">
      <alignment horizontal="left"/>
    </xf>
    <xf numFmtId="0" fontId="34" fillId="2" borderId="49" xfId="0" applyFont="1" applyFill="1" applyBorder="1" applyAlignment="1">
      <alignment horizontal="left"/>
    </xf>
    <xf numFmtId="0" fontId="41" fillId="2" borderId="51" xfId="0" applyFont="1" applyFill="1" applyBorder="1" applyAlignment="1">
      <alignment horizontal="left"/>
    </xf>
    <xf numFmtId="3" fontId="41" fillId="2" borderId="51" xfId="0" applyNumberFormat="1" applyFont="1" applyFill="1" applyBorder="1" applyAlignment="1">
      <alignment horizontal="left"/>
    </xf>
    <xf numFmtId="3" fontId="34" fillId="2" borderId="46" xfId="0" applyNumberFormat="1" applyFont="1" applyFill="1" applyBorder="1" applyAlignment="1">
      <alignment horizontal="left"/>
    </xf>
    <xf numFmtId="9" fontId="3" fillId="2" borderId="10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6" fontId="41" fillId="2" borderId="75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55" fillId="0" borderId="2" xfId="26" applyFont="1" applyFill="1" applyBorder="1" applyAlignment="1"/>
    <xf numFmtId="0" fontId="41" fillId="2" borderId="55" xfId="0" applyFont="1" applyFill="1" applyBorder="1" applyAlignment="1">
      <alignment vertical="center"/>
    </xf>
    <xf numFmtId="3" fontId="33" fillId="2" borderId="57" xfId="26" applyNumberFormat="1" applyFont="1" applyFill="1" applyBorder="1" applyAlignment="1">
      <alignment horizontal="center"/>
    </xf>
    <xf numFmtId="3" fontId="33" fillId="2" borderId="45" xfId="26" applyNumberFormat="1" applyFont="1" applyFill="1" applyBorder="1" applyAlignment="1">
      <alignment horizontal="center"/>
    </xf>
    <xf numFmtId="3" fontId="33" fillId="2" borderId="46" xfId="26" applyNumberFormat="1" applyFont="1" applyFill="1" applyBorder="1" applyAlignment="1">
      <alignment horizontal="center"/>
    </xf>
    <xf numFmtId="3" fontId="33" fillId="2" borderId="46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57" xfId="0" quotePrefix="1" applyNumberFormat="1" applyFont="1" applyFill="1" applyBorder="1" applyAlignment="1">
      <alignment horizontal="center"/>
    </xf>
    <xf numFmtId="0" fontId="33" fillId="2" borderId="46" xfId="0" applyNumberFormat="1" applyFont="1" applyFill="1" applyBorder="1" applyAlignment="1">
      <alignment horizontal="center"/>
    </xf>
    <xf numFmtId="49" fontId="33" fillId="2" borderId="32" xfId="0" applyNumberFormat="1" applyFont="1" applyFill="1" applyBorder="1" applyAlignment="1">
      <alignment horizontal="center" vertical="top"/>
    </xf>
    <xf numFmtId="0" fontId="45" fillId="2" borderId="46" xfId="0" applyNumberFormat="1" applyFont="1" applyFill="1" applyBorder="1" applyAlignment="1">
      <alignment horizontal="center" vertical="top"/>
    </xf>
    <xf numFmtId="167" fontId="31" fillId="5" borderId="17" xfId="26" applyNumberFormat="1" applyFont="1" applyFill="1" applyBorder="1" applyAlignment="1">
      <alignment horizontal="center"/>
    </xf>
    <xf numFmtId="0" fontId="34" fillId="0" borderId="18" xfId="98" applyFont="1" applyBorder="1" applyAlignment="1">
      <alignment horizontal="center"/>
    </xf>
    <xf numFmtId="3" fontId="33" fillId="4" borderId="57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57" xfId="26" applyNumberFormat="1" applyFont="1" applyFill="1" applyBorder="1" applyAlignment="1">
      <alignment horizontal="center"/>
    </xf>
    <xf numFmtId="3" fontId="33" fillId="4" borderId="45" xfId="26" applyNumberFormat="1" applyFont="1" applyFill="1" applyBorder="1" applyAlignment="1">
      <alignment horizontal="center"/>
    </xf>
    <xf numFmtId="3" fontId="33" fillId="4" borderId="46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56" xfId="26" applyNumberFormat="1" applyFont="1" applyFill="1" applyBorder="1" applyAlignment="1">
      <alignment horizontal="center" vertical="center" wrapText="1"/>
    </xf>
    <xf numFmtId="3" fontId="33" fillId="3" borderId="57" xfId="26" applyNumberFormat="1" applyFont="1" applyFill="1" applyBorder="1" applyAlignment="1">
      <alignment horizontal="center"/>
    </xf>
    <xf numFmtId="3" fontId="33" fillId="3" borderId="45" xfId="26" applyNumberFormat="1" applyFont="1" applyFill="1" applyBorder="1" applyAlignment="1">
      <alignment horizontal="center"/>
    </xf>
    <xf numFmtId="3" fontId="33" fillId="3" borderId="46" xfId="26" applyNumberFormat="1" applyFont="1" applyFill="1" applyBorder="1" applyAlignment="1">
      <alignment horizontal="center"/>
    </xf>
    <xf numFmtId="3" fontId="33" fillId="0" borderId="45" xfId="26" applyNumberFormat="1" applyFont="1" applyFill="1" applyBorder="1" applyAlignment="1">
      <alignment horizontal="right" vertical="top"/>
    </xf>
    <xf numFmtId="0" fontId="34" fillId="0" borderId="45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4" fillId="2" borderId="45" xfId="14" applyFont="1" applyFill="1" applyBorder="1" applyAlignment="1">
      <alignment horizontal="center"/>
    </xf>
    <xf numFmtId="0" fontId="34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4" fillId="0" borderId="2" xfId="26" applyFont="1" applyFill="1" applyBorder="1" applyAlignment="1"/>
    <xf numFmtId="0" fontId="57" fillId="0" borderId="2" xfId="26" applyFont="1" applyFill="1" applyBorder="1" applyAlignment="1"/>
    <xf numFmtId="3" fontId="33" fillId="2" borderId="48" xfId="76" applyNumberFormat="1" applyFont="1" applyFill="1" applyBorder="1" applyAlignment="1">
      <alignment horizontal="center" vertical="center"/>
    </xf>
    <xf numFmtId="3" fontId="33" fillId="2" borderId="5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67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176" fontId="35" fillId="10" borderId="112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6" fontId="35" fillId="10" borderId="113" xfId="0" applyNumberFormat="1" applyFont="1" applyFill="1" applyBorder="1" applyAlignment="1">
      <alignment horizontal="right" vertical="top"/>
    </xf>
    <xf numFmtId="3" fontId="37" fillId="10" borderId="115" xfId="0" applyNumberFormat="1" applyFont="1" applyFill="1" applyBorder="1" applyAlignment="1">
      <alignment horizontal="right" vertical="top"/>
    </xf>
    <xf numFmtId="3" fontId="37" fillId="10" borderId="116" xfId="0" applyNumberFormat="1" applyFont="1" applyFill="1" applyBorder="1" applyAlignment="1">
      <alignment horizontal="right" vertical="top"/>
    </xf>
    <xf numFmtId="0" fontId="37" fillId="10" borderId="117" xfId="0" applyFont="1" applyFill="1" applyBorder="1" applyAlignment="1">
      <alignment horizontal="right" vertical="top"/>
    </xf>
    <xf numFmtId="3" fontId="37" fillId="0" borderId="115" xfId="0" applyNumberFormat="1" applyFont="1" applyBorder="1" applyAlignment="1">
      <alignment horizontal="right" vertical="top"/>
    </xf>
    <xf numFmtId="0" fontId="37" fillId="10" borderId="118" xfId="0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176" fontId="37" fillId="10" borderId="117" xfId="0" applyNumberFormat="1" applyFont="1" applyFill="1" applyBorder="1" applyAlignment="1">
      <alignment horizontal="right" vertical="top"/>
    </xf>
    <xf numFmtId="176" fontId="37" fillId="10" borderId="118" xfId="0" applyNumberFormat="1" applyFont="1" applyFill="1" applyBorder="1" applyAlignment="1">
      <alignment horizontal="right" vertical="top"/>
    </xf>
    <xf numFmtId="3" fontId="37" fillId="0" borderId="119" xfId="0" applyNumberFormat="1" applyFont="1" applyBorder="1" applyAlignment="1">
      <alignment horizontal="right" vertical="top"/>
    </xf>
    <xf numFmtId="3" fontId="37" fillId="0" borderId="120" xfId="0" applyNumberFormat="1" applyFont="1" applyBorder="1" applyAlignment="1">
      <alignment horizontal="right" vertical="top"/>
    </xf>
    <xf numFmtId="0" fontId="37" fillId="0" borderId="121" xfId="0" applyFont="1" applyBorder="1" applyAlignment="1">
      <alignment horizontal="right" vertical="top"/>
    </xf>
    <xf numFmtId="176" fontId="37" fillId="10" borderId="122" xfId="0" applyNumberFormat="1" applyFont="1" applyFill="1" applyBorder="1" applyAlignment="1">
      <alignment horizontal="right" vertical="top"/>
    </xf>
    <xf numFmtId="0" fontId="39" fillId="11" borderId="109" xfId="0" applyFont="1" applyFill="1" applyBorder="1" applyAlignment="1">
      <alignment vertical="top"/>
    </xf>
    <xf numFmtId="0" fontId="39" fillId="11" borderId="109" xfId="0" applyFont="1" applyFill="1" applyBorder="1" applyAlignment="1">
      <alignment vertical="top" indent="2"/>
    </xf>
    <xf numFmtId="0" fontId="39" fillId="11" borderId="109" xfId="0" applyFont="1" applyFill="1" applyBorder="1" applyAlignment="1">
      <alignment vertical="top" indent="4"/>
    </xf>
    <xf numFmtId="0" fontId="40" fillId="11" borderId="114" xfId="0" applyFont="1" applyFill="1" applyBorder="1" applyAlignment="1">
      <alignment vertical="top" indent="6"/>
    </xf>
    <xf numFmtId="0" fontId="39" fillId="11" borderId="109" xfId="0" applyFont="1" applyFill="1" applyBorder="1" applyAlignment="1">
      <alignment vertical="top" indent="8"/>
    </xf>
    <xf numFmtId="0" fontId="40" fillId="11" borderId="114" xfId="0" applyFont="1" applyFill="1" applyBorder="1" applyAlignment="1">
      <alignment vertical="top" indent="2"/>
    </xf>
    <xf numFmtId="0" fontId="39" fillId="11" borderId="109" xfId="0" applyFont="1" applyFill="1" applyBorder="1" applyAlignment="1">
      <alignment vertical="top" indent="6"/>
    </xf>
    <xf numFmtId="0" fontId="40" fillId="11" borderId="114" xfId="0" applyFont="1" applyFill="1" applyBorder="1" applyAlignment="1">
      <alignment vertical="top" indent="4"/>
    </xf>
    <xf numFmtId="0" fontId="40" fillId="11" borderId="114" xfId="0" applyFont="1" applyFill="1" applyBorder="1" applyAlignment="1">
      <alignment vertical="top"/>
    </xf>
    <xf numFmtId="0" fontId="34" fillId="11" borderId="109" xfId="0" applyFont="1" applyFill="1" applyBorder="1"/>
    <xf numFmtId="0" fontId="40" fillId="11" borderId="20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3" xfId="53" applyNumberFormat="1" applyFont="1" applyFill="1" applyBorder="1" applyAlignment="1">
      <alignment horizontal="left"/>
    </xf>
    <xf numFmtId="164" fontId="33" fillId="2" borderId="124" xfId="53" applyNumberFormat="1" applyFont="1" applyFill="1" applyBorder="1" applyAlignment="1">
      <alignment horizontal="left"/>
    </xf>
    <xf numFmtId="164" fontId="33" fillId="2" borderId="53" xfId="53" applyNumberFormat="1" applyFont="1" applyFill="1" applyBorder="1" applyAlignment="1">
      <alignment horizontal="left"/>
    </xf>
    <xf numFmtId="3" fontId="33" fillId="2" borderId="53" xfId="53" applyNumberFormat="1" applyFont="1" applyFill="1" applyBorder="1" applyAlignment="1">
      <alignment horizontal="left"/>
    </xf>
    <xf numFmtId="3" fontId="33" fillId="2" borderId="58" xfId="53" applyNumberFormat="1" applyFont="1" applyFill="1" applyBorder="1" applyAlignment="1">
      <alignment horizontal="left"/>
    </xf>
    <xf numFmtId="3" fontId="34" fillId="0" borderId="124" xfId="0" applyNumberFormat="1" applyFont="1" applyFill="1" applyBorder="1"/>
    <xf numFmtId="3" fontId="34" fillId="0" borderId="126" xfId="0" applyNumberFormat="1" applyFont="1" applyFill="1" applyBorder="1"/>
    <xf numFmtId="0" fontId="34" fillId="0" borderId="76" xfId="0" applyFont="1" applyFill="1" applyBorder="1"/>
    <xf numFmtId="0" fontId="34" fillId="0" borderId="77" xfId="0" applyFont="1" applyFill="1" applyBorder="1"/>
    <xf numFmtId="164" fontId="34" fillId="0" borderId="77" xfId="0" applyNumberFormat="1" applyFont="1" applyFill="1" applyBorder="1"/>
    <xf numFmtId="164" fontId="34" fillId="0" borderId="77" xfId="0" applyNumberFormat="1" applyFont="1" applyFill="1" applyBorder="1" applyAlignment="1">
      <alignment horizontal="right"/>
    </xf>
    <xf numFmtId="3" fontId="34" fillId="0" borderId="77" xfId="0" applyNumberFormat="1" applyFont="1" applyFill="1" applyBorder="1"/>
    <xf numFmtId="3" fontId="34" fillId="0" borderId="78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79" xfId="0" applyFont="1" applyFill="1" applyBorder="1"/>
    <xf numFmtId="0" fontId="34" fillId="0" borderId="80" xfId="0" applyFont="1" applyFill="1" applyBorder="1"/>
    <xf numFmtId="164" fontId="34" fillId="0" borderId="80" xfId="0" applyNumberFormat="1" applyFont="1" applyFill="1" applyBorder="1"/>
    <xf numFmtId="164" fontId="34" fillId="0" borderId="80" xfId="0" applyNumberFormat="1" applyFont="1" applyFill="1" applyBorder="1" applyAlignment="1">
      <alignment horizontal="right"/>
    </xf>
    <xf numFmtId="3" fontId="34" fillId="0" borderId="80" xfId="0" applyNumberFormat="1" applyFont="1" applyFill="1" applyBorder="1"/>
    <xf numFmtId="3" fontId="34" fillId="0" borderId="81" xfId="0" applyNumberFormat="1" applyFont="1" applyFill="1" applyBorder="1"/>
    <xf numFmtId="0" fontId="41" fillId="2" borderId="123" xfId="0" applyFont="1" applyFill="1" applyBorder="1"/>
    <xf numFmtId="3" fontId="41" fillId="2" borderId="125" xfId="0" applyNumberFormat="1" applyFont="1" applyFill="1" applyBorder="1"/>
    <xf numFmtId="9" fontId="41" fillId="2" borderId="71" xfId="0" applyNumberFormat="1" applyFont="1" applyFill="1" applyBorder="1"/>
    <xf numFmtId="3" fontId="41" fillId="2" borderId="58" xfId="0" applyNumberFormat="1" applyFont="1" applyFill="1" applyBorder="1"/>
    <xf numFmtId="9" fontId="34" fillId="0" borderId="124" xfId="0" applyNumberFormat="1" applyFont="1" applyFill="1" applyBorder="1"/>
    <xf numFmtId="9" fontId="34" fillId="0" borderId="77" xfId="0" applyNumberFormat="1" applyFont="1" applyFill="1" applyBorder="1"/>
    <xf numFmtId="9" fontId="34" fillId="0" borderId="80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123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3" xfId="0" applyNumberFormat="1" applyFont="1" applyFill="1" applyBorder="1"/>
    <xf numFmtId="9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0" borderId="76" xfId="0" applyFont="1" applyFill="1" applyBorder="1"/>
    <xf numFmtId="0" fontId="41" fillId="0" borderId="86" xfId="0" applyFont="1" applyFill="1" applyBorder="1"/>
    <xf numFmtId="0" fontId="41" fillId="0" borderId="128" xfId="0" applyFont="1" applyFill="1" applyBorder="1"/>
    <xf numFmtId="0" fontId="41" fillId="2" borderId="124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23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4" fillId="0" borderId="78" xfId="0" applyNumberFormat="1" applyFont="1" applyFill="1" applyBorder="1"/>
    <xf numFmtId="9" fontId="34" fillId="0" borderId="81" xfId="0" applyNumberFormat="1" applyFont="1" applyFill="1" applyBorder="1"/>
    <xf numFmtId="0" fontId="41" fillId="0" borderId="106" xfId="0" applyFont="1" applyFill="1" applyBorder="1"/>
    <xf numFmtId="0" fontId="41" fillId="0" borderId="105" xfId="0" applyFont="1" applyFill="1" applyBorder="1" applyAlignment="1">
      <alignment horizontal="left" indent="1"/>
    </xf>
    <xf numFmtId="9" fontId="34" fillId="0" borderId="99" xfId="0" applyNumberFormat="1" applyFont="1" applyFill="1" applyBorder="1"/>
    <xf numFmtId="9" fontId="34" fillId="0" borderId="97" xfId="0" applyNumberFormat="1" applyFont="1" applyFill="1" applyBorder="1"/>
    <xf numFmtId="3" fontId="34" fillId="0" borderId="76" xfId="0" applyNumberFormat="1" applyFont="1" applyFill="1" applyBorder="1"/>
    <xf numFmtId="3" fontId="34" fillId="0" borderId="79" xfId="0" applyNumberFormat="1" applyFont="1" applyFill="1" applyBorder="1"/>
    <xf numFmtId="9" fontId="34" fillId="0" borderId="103" xfId="0" applyNumberFormat="1" applyFont="1" applyFill="1" applyBorder="1"/>
    <xf numFmtId="9" fontId="34" fillId="0" borderId="102" xfId="0" applyNumberFormat="1" applyFont="1" applyFill="1" applyBorder="1"/>
    <xf numFmtId="173" fontId="41" fillId="4" borderId="129" xfId="0" applyNumberFormat="1" applyFont="1" applyFill="1" applyBorder="1" applyAlignment="1">
      <alignment horizontal="center"/>
    </xf>
    <xf numFmtId="173" fontId="41" fillId="4" borderId="130" xfId="0" applyNumberFormat="1" applyFont="1" applyFill="1" applyBorder="1" applyAlignment="1">
      <alignment horizontal="center"/>
    </xf>
    <xf numFmtId="173" fontId="34" fillId="0" borderId="131" xfId="0" applyNumberFormat="1" applyFont="1" applyBorder="1" applyAlignment="1">
      <alignment horizontal="right"/>
    </xf>
    <xf numFmtId="173" fontId="34" fillId="0" borderId="132" xfId="0" applyNumberFormat="1" applyFont="1" applyBorder="1" applyAlignment="1">
      <alignment horizontal="right"/>
    </xf>
    <xf numFmtId="173" fontId="34" fillId="0" borderId="132" xfId="0" applyNumberFormat="1" applyFont="1" applyBorder="1" applyAlignment="1">
      <alignment horizontal="right" wrapText="1"/>
    </xf>
    <xf numFmtId="175" fontId="34" fillId="0" borderId="131" xfId="0" applyNumberFormat="1" applyFont="1" applyBorder="1" applyAlignment="1">
      <alignment horizontal="right"/>
    </xf>
    <xf numFmtId="175" fontId="34" fillId="0" borderId="132" xfId="0" applyNumberFormat="1" applyFont="1" applyBorder="1" applyAlignment="1">
      <alignment horizontal="right"/>
    </xf>
    <xf numFmtId="173" fontId="34" fillId="0" borderId="133" xfId="0" applyNumberFormat="1" applyFont="1" applyBorder="1" applyAlignment="1">
      <alignment horizontal="right"/>
    </xf>
    <xf numFmtId="173" fontId="34" fillId="0" borderId="134" xfId="0" applyNumberFormat="1" applyFont="1" applyBorder="1" applyAlignment="1">
      <alignment horizontal="right"/>
    </xf>
    <xf numFmtId="0" fontId="41" fillId="2" borderId="103" xfId="0" applyFont="1" applyFill="1" applyBorder="1" applyAlignment="1">
      <alignment horizontal="center" vertical="center"/>
    </xf>
    <xf numFmtId="0" fontId="60" fillId="2" borderId="102" xfId="0" applyFont="1" applyFill="1" applyBorder="1" applyAlignment="1">
      <alignment horizontal="center" vertical="center" wrapText="1"/>
    </xf>
    <xf numFmtId="174" fontId="34" fillId="2" borderId="103" xfId="0" applyNumberFormat="1" applyFont="1" applyFill="1" applyBorder="1" applyAlignment="1"/>
    <xf numFmtId="174" fontId="34" fillId="0" borderId="101" xfId="0" applyNumberFormat="1" applyFont="1" applyBorder="1"/>
    <xf numFmtId="174" fontId="34" fillId="0" borderId="135" xfId="0" applyNumberFormat="1" applyFont="1" applyBorder="1"/>
    <xf numFmtId="173" fontId="41" fillId="4" borderId="103" xfId="0" applyNumberFormat="1" applyFont="1" applyFill="1" applyBorder="1" applyAlignment="1"/>
    <xf numFmtId="173" fontId="34" fillId="0" borderId="101" xfId="0" applyNumberFormat="1" applyFont="1" applyBorder="1"/>
    <xf numFmtId="173" fontId="34" fillId="0" borderId="102" xfId="0" applyNumberFormat="1" applyFont="1" applyBorder="1"/>
    <xf numFmtId="173" fontId="41" fillId="2" borderId="103" xfId="0" applyNumberFormat="1" applyFont="1" applyFill="1" applyBorder="1" applyAlignment="1"/>
    <xf numFmtId="173" fontId="34" fillId="0" borderId="135" xfId="0" applyNumberFormat="1" applyFont="1" applyBorder="1"/>
    <xf numFmtId="173" fontId="34" fillId="0" borderId="103" xfId="0" applyNumberFormat="1" applyFont="1" applyBorder="1"/>
    <xf numFmtId="9" fontId="34" fillId="0" borderId="101" xfId="0" applyNumberFormat="1" applyFont="1" applyBorder="1"/>
    <xf numFmtId="173" fontId="41" fillId="4" borderId="136" xfId="0" applyNumberFormat="1" applyFont="1" applyFill="1" applyBorder="1" applyAlignment="1">
      <alignment horizontal="center"/>
    </xf>
    <xf numFmtId="173" fontId="34" fillId="0" borderId="137" xfId="0" applyNumberFormat="1" applyFont="1" applyBorder="1" applyAlignment="1">
      <alignment horizontal="right"/>
    </xf>
    <xf numFmtId="175" fontId="34" fillId="0" borderId="137" xfId="0" applyNumberFormat="1" applyFont="1" applyBorder="1" applyAlignment="1">
      <alignment horizontal="right"/>
    </xf>
    <xf numFmtId="173" fontId="34" fillId="0" borderId="138" xfId="0" applyNumberFormat="1" applyFont="1" applyBorder="1" applyAlignment="1">
      <alignment horizontal="right"/>
    </xf>
    <xf numFmtId="0" fontId="0" fillId="0" borderId="17" xfId="0" applyBorder="1"/>
    <xf numFmtId="173" fontId="41" fillId="4" borderId="82" xfId="0" applyNumberFormat="1" applyFont="1" applyFill="1" applyBorder="1" applyAlignment="1">
      <alignment horizontal="center"/>
    </xf>
    <xf numFmtId="173" fontId="34" fillId="0" borderId="84" xfId="0" applyNumberFormat="1" applyFont="1" applyBorder="1" applyAlignment="1">
      <alignment horizontal="right"/>
    </xf>
    <xf numFmtId="175" fontId="34" fillId="0" borderId="84" xfId="0" applyNumberFormat="1" applyFont="1" applyBorder="1" applyAlignment="1">
      <alignment horizontal="right"/>
    </xf>
    <xf numFmtId="173" fontId="34" fillId="0" borderId="95" xfId="0" applyNumberFormat="1" applyFont="1" applyBorder="1" applyAlignment="1">
      <alignment horizontal="right"/>
    </xf>
    <xf numFmtId="0" fontId="34" fillId="2" borderId="58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69" fontId="34" fillId="0" borderId="77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0" xfId="0" applyNumberFormat="1" applyFont="1" applyFill="1" applyBorder="1"/>
    <xf numFmtId="0" fontId="41" fillId="0" borderId="79" xfId="0" applyFont="1" applyFill="1" applyBorder="1"/>
    <xf numFmtId="0" fontId="33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 wrapText="1"/>
    </xf>
    <xf numFmtId="49" fontId="33" fillId="2" borderId="33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3" fontId="65" fillId="0" borderId="140" xfId="0" applyNumberFormat="1" applyFont="1" applyBorder="1" applyAlignment="1">
      <alignment horizontal="right"/>
    </xf>
    <xf numFmtId="166" fontId="65" fillId="0" borderId="140" xfId="0" applyNumberFormat="1" applyFont="1" applyBorder="1" applyAlignment="1">
      <alignment horizontal="right"/>
    </xf>
    <xf numFmtId="166" fontId="65" fillId="0" borderId="139" xfId="0" applyNumberFormat="1" applyFont="1" applyBorder="1" applyAlignment="1">
      <alignment horizontal="right"/>
    </xf>
    <xf numFmtId="3" fontId="5" fillId="0" borderId="140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177" fontId="5" fillId="0" borderId="140" xfId="0" applyNumberFormat="1" applyFont="1" applyBorder="1" applyAlignment="1">
      <alignment horizontal="right"/>
    </xf>
    <xf numFmtId="4" fontId="5" fillId="0" borderId="140" xfId="0" applyNumberFormat="1" applyFont="1" applyBorder="1" applyAlignment="1">
      <alignment horizontal="right"/>
    </xf>
    <xf numFmtId="3" fontId="5" fillId="0" borderId="140" xfId="0" applyNumberFormat="1" applyFont="1" applyBorder="1"/>
    <xf numFmtId="3" fontId="11" fillId="0" borderId="141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66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65" fillId="0" borderId="127" xfId="0" applyNumberFormat="1" applyFont="1" applyBorder="1" applyAlignment="1">
      <alignment horizontal="right"/>
    </xf>
    <xf numFmtId="166" fontId="65" fillId="0" borderId="127" xfId="0" applyNumberFormat="1" applyFont="1" applyBorder="1" applyAlignment="1">
      <alignment horizontal="right"/>
    </xf>
    <xf numFmtId="166" fontId="65" fillId="0" borderId="91" xfId="0" applyNumberFormat="1" applyFont="1" applyBorder="1" applyAlignment="1">
      <alignment horizontal="right"/>
    </xf>
    <xf numFmtId="3" fontId="5" fillId="0" borderId="127" xfId="0" applyNumberFormat="1" applyFont="1" applyBorder="1" applyAlignment="1">
      <alignment horizontal="right"/>
    </xf>
    <xf numFmtId="166" fontId="5" fillId="0" borderId="127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177" fontId="5" fillId="0" borderId="127" xfId="0" applyNumberFormat="1" applyFont="1" applyBorder="1" applyAlignment="1">
      <alignment horizontal="right"/>
    </xf>
    <xf numFmtId="4" fontId="5" fillId="0" borderId="127" xfId="0" applyNumberFormat="1" applyFont="1" applyBorder="1" applyAlignment="1">
      <alignment horizontal="right"/>
    </xf>
    <xf numFmtId="3" fontId="5" fillId="0" borderId="127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65" fillId="0" borderId="127" xfId="0" applyNumberFormat="1" applyFont="1" applyBorder="1"/>
    <xf numFmtId="166" fontId="65" fillId="0" borderId="127" xfId="0" applyNumberFormat="1" applyFont="1" applyBorder="1"/>
    <xf numFmtId="166" fontId="65" fillId="0" borderId="91" xfId="0" applyNumberFormat="1" applyFont="1" applyBorder="1"/>
    <xf numFmtId="166" fontId="66" fillId="0" borderId="91" xfId="0" applyNumberFormat="1" applyFont="1" applyBorder="1" applyAlignment="1">
      <alignment horizontal="right"/>
    </xf>
    <xf numFmtId="166" fontId="65" fillId="0" borderId="18" xfId="0" applyNumberFormat="1" applyFont="1" applyBorder="1" applyAlignment="1">
      <alignment horizontal="right"/>
    </xf>
    <xf numFmtId="166" fontId="5" fillId="0" borderId="143" xfId="0" applyNumberFormat="1" applyFont="1" applyBorder="1" applyAlignment="1">
      <alignment horizontal="right"/>
    </xf>
    <xf numFmtId="166" fontId="5" fillId="0" borderId="142" xfId="0" applyNumberFormat="1" applyFont="1" applyBorder="1" applyAlignment="1">
      <alignment horizontal="right"/>
    </xf>
    <xf numFmtId="3" fontId="65" fillId="0" borderId="143" xfId="0" applyNumberFormat="1" applyFont="1" applyBorder="1" applyAlignment="1">
      <alignment horizontal="right"/>
    </xf>
    <xf numFmtId="166" fontId="65" fillId="0" borderId="143" xfId="0" applyNumberFormat="1" applyFont="1" applyBorder="1" applyAlignment="1">
      <alignment horizontal="right"/>
    </xf>
    <xf numFmtId="166" fontId="65" fillId="0" borderId="142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/>
    <xf numFmtId="3" fontId="11" fillId="0" borderId="144" xfId="0" applyNumberFormat="1" applyFont="1" applyBorder="1" applyAlignment="1">
      <alignment horizontal="center"/>
    </xf>
    <xf numFmtId="3" fontId="65" fillId="0" borderId="140" xfId="0" applyNumberFormat="1" applyFont="1" applyBorder="1"/>
    <xf numFmtId="166" fontId="65" fillId="0" borderId="140" xfId="0" applyNumberFormat="1" applyFont="1" applyBorder="1"/>
    <xf numFmtId="166" fontId="65" fillId="0" borderId="139" xfId="0" applyNumberFormat="1" applyFont="1" applyBorder="1"/>
    <xf numFmtId="3" fontId="65" fillId="0" borderId="143" xfId="0" applyNumberFormat="1" applyFont="1" applyBorder="1"/>
    <xf numFmtId="166" fontId="65" fillId="0" borderId="143" xfId="0" applyNumberFormat="1" applyFont="1" applyBorder="1"/>
    <xf numFmtId="166" fontId="65" fillId="0" borderId="142" xfId="0" applyNumberFormat="1" applyFont="1" applyBorder="1"/>
    <xf numFmtId="166" fontId="66" fillId="0" borderId="139" xfId="0" applyNumberFormat="1" applyFont="1" applyBorder="1" applyAlignment="1">
      <alignment horizontal="right"/>
    </xf>
    <xf numFmtId="166" fontId="66" fillId="0" borderId="142" xfId="0" applyNumberFormat="1" applyFont="1" applyBorder="1" applyAlignment="1">
      <alignment horizontal="right"/>
    </xf>
    <xf numFmtId="166" fontId="65" fillId="0" borderId="18" xfId="0" applyNumberFormat="1" applyFont="1" applyBorder="1"/>
    <xf numFmtId="3" fontId="34" fillId="0" borderId="140" xfId="0" applyNumberFormat="1" applyFont="1" applyBorder="1"/>
    <xf numFmtId="166" fontId="34" fillId="0" borderId="140" xfId="0" applyNumberFormat="1" applyFont="1" applyBorder="1"/>
    <xf numFmtId="166" fontId="34" fillId="0" borderId="139" xfId="0" applyNumberFormat="1" applyFont="1" applyBorder="1"/>
    <xf numFmtId="0" fontId="5" fillId="0" borderId="140" xfId="0" applyFont="1" applyBorder="1"/>
    <xf numFmtId="9" fontId="34" fillId="0" borderId="140" xfId="0" applyNumberFormat="1" applyFont="1" applyBorder="1"/>
    <xf numFmtId="3" fontId="34" fillId="0" borderId="140" xfId="0" applyNumberFormat="1" applyFont="1" applyBorder="1" applyAlignment="1">
      <alignment horizontal="right"/>
    </xf>
    <xf numFmtId="166" fontId="34" fillId="0" borderId="18" xfId="0" applyNumberFormat="1" applyFont="1" applyBorder="1"/>
    <xf numFmtId="3" fontId="34" fillId="0" borderId="127" xfId="0" applyNumberFormat="1" applyFont="1" applyBorder="1"/>
    <xf numFmtId="166" fontId="34" fillId="0" borderId="127" xfId="0" applyNumberFormat="1" applyFont="1" applyBorder="1"/>
    <xf numFmtId="166" fontId="34" fillId="0" borderId="91" xfId="0" applyNumberFormat="1" applyFont="1" applyBorder="1"/>
    <xf numFmtId="0" fontId="5" fillId="0" borderId="127" xfId="0" applyFont="1" applyBorder="1"/>
    <xf numFmtId="9" fontId="34" fillId="0" borderId="127" xfId="0" applyNumberFormat="1" applyFont="1" applyBorder="1"/>
    <xf numFmtId="3" fontId="34" fillId="0" borderId="127" xfId="0" applyNumberFormat="1" applyFont="1" applyBorder="1" applyAlignment="1">
      <alignment horizontal="right"/>
    </xf>
    <xf numFmtId="3" fontId="34" fillId="0" borderId="143" xfId="0" applyNumberFormat="1" applyFont="1" applyBorder="1"/>
    <xf numFmtId="166" fontId="34" fillId="0" borderId="143" xfId="0" applyNumberFormat="1" applyFont="1" applyBorder="1"/>
    <xf numFmtId="166" fontId="34" fillId="0" borderId="142" xfId="0" applyNumberFormat="1" applyFont="1" applyBorder="1"/>
    <xf numFmtId="3" fontId="34" fillId="0" borderId="143" xfId="0" applyNumberFormat="1" applyFont="1" applyBorder="1" applyAlignment="1">
      <alignment horizontal="right"/>
    </xf>
    <xf numFmtId="0" fontId="5" fillId="0" borderId="143" xfId="0" applyFont="1" applyBorder="1"/>
    <xf numFmtId="9" fontId="34" fillId="0" borderId="143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4" fillId="0" borderId="100" xfId="0" applyNumberFormat="1" applyFont="1" applyBorder="1"/>
    <xf numFmtId="166" fontId="34" fillId="0" borderId="75" xfId="0" applyNumberFormat="1" applyFont="1" applyBorder="1"/>
    <xf numFmtId="3" fontId="65" fillId="0" borderId="100" xfId="0" applyNumberFormat="1" applyFont="1" applyBorder="1" applyAlignment="1">
      <alignment horizontal="right"/>
    </xf>
    <xf numFmtId="166" fontId="65" fillId="0" borderId="100" xfId="0" applyNumberFormat="1" applyFont="1" applyBorder="1" applyAlignment="1">
      <alignment horizontal="right"/>
    </xf>
    <xf numFmtId="166" fontId="65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4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5" fillId="0" borderId="0" xfId="0" applyNumberFormat="1" applyFont="1" applyBorder="1" applyAlignment="1">
      <alignment horizontal="right"/>
    </xf>
    <xf numFmtId="166" fontId="6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4" fillId="0" borderId="0" xfId="0" applyNumberFormat="1" applyFont="1" applyBorder="1"/>
    <xf numFmtId="3" fontId="65" fillId="0" borderId="0" xfId="0" applyNumberFormat="1" applyFont="1" applyBorder="1"/>
    <xf numFmtId="166" fontId="65" fillId="0" borderId="0" xfId="0" applyNumberFormat="1" applyFont="1" applyBorder="1"/>
    <xf numFmtId="49" fontId="3" fillId="0" borderId="74" xfId="0" applyNumberFormat="1" applyFont="1" applyBorder="1" applyAlignment="1">
      <alignment horizontal="center"/>
    </xf>
    <xf numFmtId="49" fontId="3" fillId="0" borderId="14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144" xfId="0" applyNumberFormat="1" applyFont="1" applyBorder="1" applyAlignment="1">
      <alignment horizontal="center"/>
    </xf>
    <xf numFmtId="49" fontId="3" fillId="0" borderId="146" xfId="0" applyNumberFormat="1" applyFont="1" applyBorder="1" applyAlignment="1">
      <alignment horizontal="center"/>
    </xf>
    <xf numFmtId="3" fontId="34" fillId="0" borderId="147" xfId="0" applyNumberFormat="1" applyFont="1" applyBorder="1"/>
    <xf numFmtId="166" fontId="34" fillId="0" borderId="147" xfId="0" applyNumberFormat="1" applyFont="1" applyBorder="1"/>
    <xf numFmtId="166" fontId="34" fillId="0" borderId="148" xfId="0" applyNumberFormat="1" applyFont="1" applyBorder="1"/>
    <xf numFmtId="3" fontId="34" fillId="0" borderId="147" xfId="0" applyNumberFormat="1" applyFont="1" applyBorder="1" applyAlignment="1">
      <alignment horizontal="right"/>
    </xf>
    <xf numFmtId="166" fontId="5" fillId="0" borderId="147" xfId="0" applyNumberFormat="1" applyFont="1" applyBorder="1" applyAlignment="1">
      <alignment horizontal="right"/>
    </xf>
    <xf numFmtId="166" fontId="5" fillId="0" borderId="148" xfId="0" applyNumberFormat="1" applyFont="1" applyBorder="1" applyAlignment="1">
      <alignment horizontal="right"/>
    </xf>
    <xf numFmtId="3" fontId="65" fillId="0" borderId="147" xfId="0" applyNumberFormat="1" applyFont="1" applyBorder="1" applyAlignment="1">
      <alignment horizontal="right"/>
    </xf>
    <xf numFmtId="166" fontId="65" fillId="0" borderId="147" xfId="0" applyNumberFormat="1" applyFont="1" applyBorder="1" applyAlignment="1">
      <alignment horizontal="right"/>
    </xf>
    <xf numFmtId="166" fontId="66" fillId="0" borderId="148" xfId="0" applyNumberFormat="1" applyFont="1" applyBorder="1" applyAlignment="1">
      <alignment horizontal="right"/>
    </xf>
    <xf numFmtId="177" fontId="5" fillId="0" borderId="147" xfId="0" applyNumberFormat="1" applyFont="1" applyBorder="1" applyAlignment="1">
      <alignment horizontal="right"/>
    </xf>
    <xf numFmtId="3" fontId="5" fillId="0" borderId="147" xfId="0" applyNumberFormat="1" applyFont="1" applyBorder="1" applyAlignment="1">
      <alignment horizontal="right"/>
    </xf>
    <xf numFmtId="4" fontId="5" fillId="0" borderId="147" xfId="0" applyNumberFormat="1" applyFont="1" applyBorder="1" applyAlignment="1">
      <alignment horizontal="right"/>
    </xf>
    <xf numFmtId="0" fontId="5" fillId="0" borderId="147" xfId="0" applyFont="1" applyBorder="1"/>
    <xf numFmtId="3" fontId="5" fillId="0" borderId="147" xfId="0" applyNumberFormat="1" applyFont="1" applyBorder="1"/>
    <xf numFmtId="9" fontId="34" fillId="0" borderId="147" xfId="0" applyNumberFormat="1" applyFont="1" applyBorder="1"/>
    <xf numFmtId="3" fontId="11" fillId="0" borderId="146" xfId="0" applyNumberFormat="1" applyFont="1" applyBorder="1" applyAlignment="1">
      <alignment horizontal="center"/>
    </xf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4" fillId="0" borderId="149" xfId="0" applyFont="1" applyFill="1" applyBorder="1"/>
    <xf numFmtId="169" fontId="34" fillId="0" borderId="150" xfId="0" applyNumberFormat="1" applyFont="1" applyFill="1" applyBorder="1"/>
    <xf numFmtId="0" fontId="34" fillId="0" borderId="150" xfId="0" applyFont="1" applyFill="1" applyBorder="1"/>
    <xf numFmtId="9" fontId="34" fillId="0" borderId="150" xfId="0" applyNumberFormat="1" applyFont="1" applyFill="1" applyBorder="1"/>
    <xf numFmtId="9" fontId="34" fillId="0" borderId="151" xfId="0" applyNumberFormat="1" applyFont="1" applyFill="1" applyBorder="1"/>
    <xf numFmtId="0" fontId="34" fillId="0" borderId="152" xfId="0" applyFont="1" applyFill="1" applyBorder="1"/>
    <xf numFmtId="169" fontId="34" fillId="0" borderId="153" xfId="0" applyNumberFormat="1" applyFont="1" applyFill="1" applyBorder="1"/>
    <xf numFmtId="0" fontId="34" fillId="0" borderId="153" xfId="0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41" fillId="0" borderId="149" xfId="0" applyFont="1" applyFill="1" applyBorder="1"/>
    <xf numFmtId="0" fontId="41" fillId="0" borderId="152" xfId="0" applyFont="1" applyFill="1" applyBorder="1"/>
    <xf numFmtId="3" fontId="34" fillId="0" borderId="150" xfId="0" applyNumberFormat="1" applyFont="1" applyFill="1" applyBorder="1"/>
    <xf numFmtId="3" fontId="34" fillId="0" borderId="151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3" fillId="2" borderId="70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0" fontId="31" fillId="0" borderId="76" xfId="76" applyFont="1" applyFill="1" applyBorder="1"/>
    <xf numFmtId="0" fontId="31" fillId="0" borderId="149" xfId="76" applyFont="1" applyFill="1" applyBorder="1"/>
    <xf numFmtId="0" fontId="31" fillId="0" borderId="152" xfId="76" applyFont="1" applyFill="1" applyBorder="1"/>
    <xf numFmtId="0" fontId="31" fillId="0" borderId="103" xfId="76" applyFont="1" applyFill="1" applyBorder="1"/>
    <xf numFmtId="0" fontId="31" fillId="0" borderId="155" xfId="76" applyFont="1" applyFill="1" applyBorder="1"/>
    <xf numFmtId="0" fontId="31" fillId="0" borderId="156" xfId="76" applyFont="1" applyFill="1" applyBorder="1"/>
    <xf numFmtId="0" fontId="33" fillId="2" borderId="93" xfId="76" applyNumberFormat="1" applyFont="1" applyFill="1" applyBorder="1" applyAlignment="1">
      <alignment horizontal="left"/>
    </xf>
    <xf numFmtId="0" fontId="33" fillId="2" borderId="157" xfId="76" applyNumberFormat="1" applyFont="1" applyFill="1" applyBorder="1" applyAlignment="1">
      <alignment horizontal="left"/>
    </xf>
    <xf numFmtId="3" fontId="31" fillId="0" borderId="76" xfId="76" applyNumberFormat="1" applyFont="1" applyFill="1" applyBorder="1"/>
    <xf numFmtId="3" fontId="31" fillId="0" borderId="77" xfId="76" applyNumberFormat="1" applyFont="1" applyFill="1" applyBorder="1"/>
    <xf numFmtId="3" fontId="31" fillId="0" borderId="149" xfId="76" applyNumberFormat="1" applyFont="1" applyFill="1" applyBorder="1"/>
    <xf numFmtId="3" fontId="31" fillId="0" borderId="150" xfId="76" applyNumberFormat="1" applyFont="1" applyFill="1" applyBorder="1"/>
    <xf numFmtId="3" fontId="31" fillId="0" borderId="152" xfId="76" applyNumberFormat="1" applyFont="1" applyFill="1" applyBorder="1"/>
    <xf numFmtId="3" fontId="31" fillId="0" borderId="153" xfId="76" applyNumberFormat="1" applyFont="1" applyFill="1" applyBorder="1"/>
    <xf numFmtId="9" fontId="31" fillId="0" borderId="103" xfId="76" applyNumberFormat="1" applyFont="1" applyFill="1" applyBorder="1"/>
    <xf numFmtId="9" fontId="31" fillId="0" borderId="155" xfId="76" applyNumberFormat="1" applyFont="1" applyFill="1" applyBorder="1"/>
    <xf numFmtId="9" fontId="31" fillId="0" borderId="156" xfId="76" applyNumberFormat="1" applyFont="1" applyFill="1" applyBorder="1"/>
    <xf numFmtId="0" fontId="33" fillId="2" borderId="92" xfId="76" applyNumberFormat="1" applyFont="1" applyFill="1" applyBorder="1" applyAlignment="1">
      <alignment horizontal="left"/>
    </xf>
    <xf numFmtId="0" fontId="33" fillId="2" borderId="145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151" xfId="76" applyNumberFormat="1" applyFont="1" applyFill="1" applyBorder="1"/>
    <xf numFmtId="3" fontId="31" fillId="0" borderId="154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3.6082757696078202E-2</c:v>
                </c:pt>
                <c:pt idx="1">
                  <c:v>6.3003168323147285E-2</c:v>
                </c:pt>
                <c:pt idx="2">
                  <c:v>0.1017808127154313</c:v>
                </c:pt>
                <c:pt idx="3">
                  <c:v>0.20596816097029388</c:v>
                </c:pt>
                <c:pt idx="4">
                  <c:v>0.20988759932496626</c:v>
                </c:pt>
                <c:pt idx="5">
                  <c:v>0.21327074396180554</c:v>
                </c:pt>
                <c:pt idx="6">
                  <c:v>0.20136684508856026</c:v>
                </c:pt>
                <c:pt idx="7">
                  <c:v>0.22055597412417896</c:v>
                </c:pt>
                <c:pt idx="8">
                  <c:v>0.20744461433398698</c:v>
                </c:pt>
                <c:pt idx="9">
                  <c:v>0.20262030269460143</c:v>
                </c:pt>
                <c:pt idx="10">
                  <c:v>0.20615815954652503</c:v>
                </c:pt>
                <c:pt idx="11">
                  <c:v>0.23476188716102872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874816"/>
        <c:axId val="18918759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0.21947260925385775</c:v>
                </c:pt>
                <c:pt idx="1">
                  <c:v>0.21947260925385775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80800"/>
        <c:axId val="1891875360"/>
      </c:scatterChart>
      <c:catAx>
        <c:axId val="18918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9187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1875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91874816"/>
        <c:crosses val="autoZero"/>
        <c:crossBetween val="between"/>
      </c:valAx>
      <c:valAx>
        <c:axId val="18918808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91875360"/>
        <c:crosses val="max"/>
        <c:crossBetween val="midCat"/>
      </c:valAx>
      <c:valAx>
        <c:axId val="18918753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918808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0.6204173716864072</c:v>
                </c:pt>
                <c:pt idx="1">
                  <c:v>0.39659395777440798</c:v>
                </c:pt>
                <c:pt idx="2">
                  <c:v>0.44511356941807945</c:v>
                </c:pt>
                <c:pt idx="3">
                  <c:v>0.71917924946317191</c:v>
                </c:pt>
                <c:pt idx="4">
                  <c:v>0.58590136299159179</c:v>
                </c:pt>
                <c:pt idx="5">
                  <c:v>0.66082214606252254</c:v>
                </c:pt>
                <c:pt idx="6">
                  <c:v>0.62542312776040487</c:v>
                </c:pt>
                <c:pt idx="7">
                  <c:v>0.658499234303216</c:v>
                </c:pt>
                <c:pt idx="8">
                  <c:v>0.61766915856904514</c:v>
                </c:pt>
                <c:pt idx="9">
                  <c:v>0.62276252983293556</c:v>
                </c:pt>
                <c:pt idx="10">
                  <c:v>0.648542705821469</c:v>
                </c:pt>
                <c:pt idx="11">
                  <c:v>0.68517782446576947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877536"/>
        <c:axId val="189187971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80256"/>
        <c:axId val="1891881344"/>
      </c:scatterChart>
      <c:catAx>
        <c:axId val="189187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9187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18797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891877536"/>
        <c:crosses val="autoZero"/>
        <c:crossBetween val="between"/>
      </c:valAx>
      <c:valAx>
        <c:axId val="18918802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91881344"/>
        <c:crosses val="max"/>
        <c:crossBetween val="midCat"/>
      </c:valAx>
      <c:valAx>
        <c:axId val="189188134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89188025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1" t="s">
        <v>119</v>
      </c>
      <c r="B1" s="451"/>
    </row>
    <row r="2" spans="1:3" ht="14.4" customHeight="1" thickBot="1" x14ac:dyDescent="0.35">
      <c r="A2" s="360" t="s">
        <v>306</v>
      </c>
      <c r="B2" s="50"/>
    </row>
    <row r="3" spans="1:3" ht="14.4" customHeight="1" thickBot="1" x14ac:dyDescent="0.35">
      <c r="A3" s="447" t="s">
        <v>163</v>
      </c>
      <c r="B3" s="448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308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49" t="s">
        <v>120</v>
      </c>
      <c r="B10" s="448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6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2717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39" t="s">
        <v>267</v>
      </c>
      <c r="C15" s="51" t="s">
        <v>277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3536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0" t="s">
        <v>121</v>
      </c>
      <c r="B20" s="448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4627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4828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5578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8" customWidth="1"/>
    <col min="7" max="7" width="10" style="318" customWidth="1"/>
    <col min="8" max="8" width="6.77734375" style="321" bestFit="1" customWidth="1"/>
    <col min="9" max="9" width="6.6640625" style="318" customWidth="1"/>
    <col min="10" max="10" width="10" style="318" customWidth="1"/>
    <col min="11" max="11" width="6.77734375" style="321" bestFit="1" customWidth="1"/>
    <col min="12" max="12" width="6.6640625" style="318" customWidth="1"/>
    <col min="13" max="13" width="10" style="318" customWidth="1"/>
    <col min="14" max="16384" width="8.88671875" style="238"/>
  </cols>
  <sheetData>
    <row r="1" spans="1:13" ht="18.600000000000001" customHeight="1" thickBot="1" x14ac:dyDescent="0.4">
      <c r="A1" s="489" t="s">
        <v>2717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51"/>
      <c r="M1" s="451"/>
    </row>
    <row r="2" spans="1:13" ht="14.4" customHeight="1" thickBot="1" x14ac:dyDescent="0.35">
      <c r="A2" s="360" t="s">
        <v>306</v>
      </c>
      <c r="B2" s="317"/>
      <c r="C2" s="317"/>
      <c r="D2" s="317"/>
      <c r="E2" s="317"/>
      <c r="F2" s="325"/>
      <c r="G2" s="325"/>
      <c r="H2" s="326"/>
      <c r="I2" s="325"/>
      <c r="J2" s="325"/>
      <c r="K2" s="326"/>
      <c r="L2" s="325"/>
    </row>
    <row r="3" spans="1:13" ht="14.4" customHeight="1" thickBot="1" x14ac:dyDescent="0.35">
      <c r="E3" s="95" t="s">
        <v>142</v>
      </c>
      <c r="F3" s="47">
        <f>SUBTOTAL(9,F6:F1048576)</f>
        <v>669.45299999999997</v>
      </c>
      <c r="G3" s="47">
        <f>SUBTOTAL(9,G6:G1048576)</f>
        <v>142744.37125847721</v>
      </c>
      <c r="H3" s="48">
        <f>IF(M3=0,0,G3/M3)</f>
        <v>6.4249914619513418E-2</v>
      </c>
      <c r="I3" s="47">
        <f>SUBTOTAL(9,I6:I1048576)</f>
        <v>9356.4</v>
      </c>
      <c r="J3" s="47">
        <f>SUBTOTAL(9,J6:J1048576)</f>
        <v>2078960.8575158522</v>
      </c>
      <c r="K3" s="48">
        <f>IF(M3=0,0,J3/M3)</f>
        <v>0.93575008538048643</v>
      </c>
      <c r="L3" s="47">
        <f>SUBTOTAL(9,L6:L1048576)</f>
        <v>10025.852999999999</v>
      </c>
      <c r="M3" s="49">
        <f>SUBTOTAL(9,M6:M1048576)</f>
        <v>2221705.2287743296</v>
      </c>
    </row>
    <row r="4" spans="1:13" ht="14.4" customHeight="1" thickBot="1" x14ac:dyDescent="0.35">
      <c r="A4" s="45"/>
      <c r="B4" s="45"/>
      <c r="C4" s="45"/>
      <c r="D4" s="45"/>
      <c r="E4" s="46"/>
      <c r="F4" s="493" t="s">
        <v>144</v>
      </c>
      <c r="G4" s="494"/>
      <c r="H4" s="495"/>
      <c r="I4" s="496" t="s">
        <v>143</v>
      </c>
      <c r="J4" s="494"/>
      <c r="K4" s="495"/>
      <c r="L4" s="497" t="s">
        <v>3</v>
      </c>
      <c r="M4" s="498"/>
    </row>
    <row r="5" spans="1:13" ht="14.4" customHeight="1" thickBot="1" x14ac:dyDescent="0.35">
      <c r="A5" s="624" t="s">
        <v>145</v>
      </c>
      <c r="B5" s="644" t="s">
        <v>146</v>
      </c>
      <c r="C5" s="644" t="s">
        <v>77</v>
      </c>
      <c r="D5" s="644" t="s">
        <v>147</v>
      </c>
      <c r="E5" s="644" t="s">
        <v>148</v>
      </c>
      <c r="F5" s="645" t="s">
        <v>15</v>
      </c>
      <c r="G5" s="645" t="s">
        <v>14</v>
      </c>
      <c r="H5" s="626" t="s">
        <v>149</v>
      </c>
      <c r="I5" s="625" t="s">
        <v>15</v>
      </c>
      <c r="J5" s="645" t="s">
        <v>14</v>
      </c>
      <c r="K5" s="626" t="s">
        <v>149</v>
      </c>
      <c r="L5" s="625" t="s">
        <v>15</v>
      </c>
      <c r="M5" s="646" t="s">
        <v>14</v>
      </c>
    </row>
    <row r="6" spans="1:13" ht="14.4" customHeight="1" x14ac:dyDescent="0.3">
      <c r="A6" s="606" t="s">
        <v>518</v>
      </c>
      <c r="B6" s="607" t="s">
        <v>2510</v>
      </c>
      <c r="C6" s="607" t="s">
        <v>1992</v>
      </c>
      <c r="D6" s="607" t="s">
        <v>1880</v>
      </c>
      <c r="E6" s="607" t="s">
        <v>2511</v>
      </c>
      <c r="F6" s="610"/>
      <c r="G6" s="610"/>
      <c r="H6" s="629">
        <v>0</v>
      </c>
      <c r="I6" s="610">
        <v>1610</v>
      </c>
      <c r="J6" s="610">
        <v>109242.23354030843</v>
      </c>
      <c r="K6" s="629">
        <v>1</v>
      </c>
      <c r="L6" s="610">
        <v>1610</v>
      </c>
      <c r="M6" s="611">
        <v>109242.23354030843</v>
      </c>
    </row>
    <row r="7" spans="1:13" ht="14.4" customHeight="1" x14ac:dyDescent="0.3">
      <c r="A7" s="612" t="s">
        <v>518</v>
      </c>
      <c r="B7" s="613" t="s">
        <v>2510</v>
      </c>
      <c r="C7" s="613" t="s">
        <v>1879</v>
      </c>
      <c r="D7" s="613" t="s">
        <v>1880</v>
      </c>
      <c r="E7" s="613" t="s">
        <v>2511</v>
      </c>
      <c r="F7" s="616"/>
      <c r="G7" s="616"/>
      <c r="H7" s="637">
        <v>0</v>
      </c>
      <c r="I7" s="616">
        <v>1230</v>
      </c>
      <c r="J7" s="616">
        <v>83455.369617697157</v>
      </c>
      <c r="K7" s="637">
        <v>1</v>
      </c>
      <c r="L7" s="616">
        <v>1230</v>
      </c>
      <c r="M7" s="617">
        <v>83455.369617697157</v>
      </c>
    </row>
    <row r="8" spans="1:13" ht="14.4" customHeight="1" x14ac:dyDescent="0.3">
      <c r="A8" s="612" t="s">
        <v>518</v>
      </c>
      <c r="B8" s="613" t="s">
        <v>2512</v>
      </c>
      <c r="C8" s="613" t="s">
        <v>1818</v>
      </c>
      <c r="D8" s="613" t="s">
        <v>1819</v>
      </c>
      <c r="E8" s="613" t="s">
        <v>1820</v>
      </c>
      <c r="F8" s="616"/>
      <c r="G8" s="616"/>
      <c r="H8" s="637">
        <v>0</v>
      </c>
      <c r="I8" s="616">
        <v>1</v>
      </c>
      <c r="J8" s="616">
        <v>63.530000000000008</v>
      </c>
      <c r="K8" s="637">
        <v>1</v>
      </c>
      <c r="L8" s="616">
        <v>1</v>
      </c>
      <c r="M8" s="617">
        <v>63.530000000000008</v>
      </c>
    </row>
    <row r="9" spans="1:13" ht="14.4" customHeight="1" x14ac:dyDescent="0.3">
      <c r="A9" s="612" t="s">
        <v>518</v>
      </c>
      <c r="B9" s="613" t="s">
        <v>2512</v>
      </c>
      <c r="C9" s="613" t="s">
        <v>2513</v>
      </c>
      <c r="D9" s="613" t="s">
        <v>1819</v>
      </c>
      <c r="E9" s="613" t="s">
        <v>2514</v>
      </c>
      <c r="F9" s="616"/>
      <c r="G9" s="616"/>
      <c r="H9" s="637">
        <v>0</v>
      </c>
      <c r="I9" s="616">
        <v>1</v>
      </c>
      <c r="J9" s="616">
        <v>123.64950582597947</v>
      </c>
      <c r="K9" s="637">
        <v>1</v>
      </c>
      <c r="L9" s="616">
        <v>1</v>
      </c>
      <c r="M9" s="617">
        <v>123.64950582597947</v>
      </c>
    </row>
    <row r="10" spans="1:13" ht="14.4" customHeight="1" x14ac:dyDescent="0.3">
      <c r="A10" s="612" t="s">
        <v>518</v>
      </c>
      <c r="B10" s="613" t="s">
        <v>2515</v>
      </c>
      <c r="C10" s="613" t="s">
        <v>537</v>
      </c>
      <c r="D10" s="613" t="s">
        <v>538</v>
      </c>
      <c r="E10" s="613" t="s">
        <v>2516</v>
      </c>
      <c r="F10" s="616"/>
      <c r="G10" s="616"/>
      <c r="H10" s="637">
        <v>0</v>
      </c>
      <c r="I10" s="616">
        <v>19</v>
      </c>
      <c r="J10" s="616">
        <v>6921.1786654630505</v>
      </c>
      <c r="K10" s="637">
        <v>1</v>
      </c>
      <c r="L10" s="616">
        <v>19</v>
      </c>
      <c r="M10" s="617">
        <v>6921.1786654630505</v>
      </c>
    </row>
    <row r="11" spans="1:13" ht="14.4" customHeight="1" x14ac:dyDescent="0.3">
      <c r="A11" s="612" t="s">
        <v>518</v>
      </c>
      <c r="B11" s="613" t="s">
        <v>2515</v>
      </c>
      <c r="C11" s="613" t="s">
        <v>1987</v>
      </c>
      <c r="D11" s="613" t="s">
        <v>1988</v>
      </c>
      <c r="E11" s="613" t="s">
        <v>2517</v>
      </c>
      <c r="F11" s="616"/>
      <c r="G11" s="616"/>
      <c r="H11" s="637">
        <v>0</v>
      </c>
      <c r="I11" s="616">
        <v>2</v>
      </c>
      <c r="J11" s="616">
        <v>115.39</v>
      </c>
      <c r="K11" s="637">
        <v>1</v>
      </c>
      <c r="L11" s="616">
        <v>2</v>
      </c>
      <c r="M11" s="617">
        <v>115.39</v>
      </c>
    </row>
    <row r="12" spans="1:13" ht="14.4" customHeight="1" x14ac:dyDescent="0.3">
      <c r="A12" s="612" t="s">
        <v>518</v>
      </c>
      <c r="B12" s="613" t="s">
        <v>2518</v>
      </c>
      <c r="C12" s="613" t="s">
        <v>1872</v>
      </c>
      <c r="D12" s="613" t="s">
        <v>1790</v>
      </c>
      <c r="E12" s="613" t="s">
        <v>1873</v>
      </c>
      <c r="F12" s="616"/>
      <c r="G12" s="616"/>
      <c r="H12" s="637">
        <v>0</v>
      </c>
      <c r="I12" s="616">
        <v>18</v>
      </c>
      <c r="J12" s="616">
        <v>1329.2962219428098</v>
      </c>
      <c r="K12" s="637">
        <v>1</v>
      </c>
      <c r="L12" s="616">
        <v>18</v>
      </c>
      <c r="M12" s="617">
        <v>1329.2962219428098</v>
      </c>
    </row>
    <row r="13" spans="1:13" ht="14.4" customHeight="1" x14ac:dyDescent="0.3">
      <c r="A13" s="612" t="s">
        <v>518</v>
      </c>
      <c r="B13" s="613" t="s">
        <v>2518</v>
      </c>
      <c r="C13" s="613" t="s">
        <v>1789</v>
      </c>
      <c r="D13" s="613" t="s">
        <v>1790</v>
      </c>
      <c r="E13" s="613" t="s">
        <v>1791</v>
      </c>
      <c r="F13" s="616"/>
      <c r="G13" s="616"/>
      <c r="H13" s="637">
        <v>0</v>
      </c>
      <c r="I13" s="616">
        <v>12</v>
      </c>
      <c r="J13" s="616">
        <v>1335.1284401485302</v>
      </c>
      <c r="K13" s="637">
        <v>1</v>
      </c>
      <c r="L13" s="616">
        <v>12</v>
      </c>
      <c r="M13" s="617">
        <v>1335.1284401485302</v>
      </c>
    </row>
    <row r="14" spans="1:13" ht="14.4" customHeight="1" x14ac:dyDescent="0.3">
      <c r="A14" s="612" t="s">
        <v>518</v>
      </c>
      <c r="B14" s="613" t="s">
        <v>2519</v>
      </c>
      <c r="C14" s="613" t="s">
        <v>1942</v>
      </c>
      <c r="D14" s="613" t="s">
        <v>1943</v>
      </c>
      <c r="E14" s="613" t="s">
        <v>2520</v>
      </c>
      <c r="F14" s="616"/>
      <c r="G14" s="616"/>
      <c r="H14" s="637">
        <v>0</v>
      </c>
      <c r="I14" s="616">
        <v>1</v>
      </c>
      <c r="J14" s="616">
        <v>79.490000000000023</v>
      </c>
      <c r="K14" s="637">
        <v>1</v>
      </c>
      <c r="L14" s="616">
        <v>1</v>
      </c>
      <c r="M14" s="617">
        <v>79.490000000000023</v>
      </c>
    </row>
    <row r="15" spans="1:13" ht="14.4" customHeight="1" x14ac:dyDescent="0.3">
      <c r="A15" s="612" t="s">
        <v>518</v>
      </c>
      <c r="B15" s="613" t="s">
        <v>2521</v>
      </c>
      <c r="C15" s="613" t="s">
        <v>1865</v>
      </c>
      <c r="D15" s="613" t="s">
        <v>1866</v>
      </c>
      <c r="E15" s="613" t="s">
        <v>2522</v>
      </c>
      <c r="F15" s="616"/>
      <c r="G15" s="616"/>
      <c r="H15" s="637">
        <v>0</v>
      </c>
      <c r="I15" s="616">
        <v>81</v>
      </c>
      <c r="J15" s="616">
        <v>37802.639688174728</v>
      </c>
      <c r="K15" s="637">
        <v>1</v>
      </c>
      <c r="L15" s="616">
        <v>81</v>
      </c>
      <c r="M15" s="617">
        <v>37802.639688174728</v>
      </c>
    </row>
    <row r="16" spans="1:13" ht="14.4" customHeight="1" x14ac:dyDescent="0.3">
      <c r="A16" s="612" t="s">
        <v>518</v>
      </c>
      <c r="B16" s="613" t="s">
        <v>2523</v>
      </c>
      <c r="C16" s="613" t="s">
        <v>1990</v>
      </c>
      <c r="D16" s="613" t="s">
        <v>1805</v>
      </c>
      <c r="E16" s="613" t="s">
        <v>1991</v>
      </c>
      <c r="F16" s="616"/>
      <c r="G16" s="616"/>
      <c r="H16" s="637">
        <v>0</v>
      </c>
      <c r="I16" s="616">
        <v>29</v>
      </c>
      <c r="J16" s="616">
        <v>95699.993154665353</v>
      </c>
      <c r="K16" s="637">
        <v>1</v>
      </c>
      <c r="L16" s="616">
        <v>29</v>
      </c>
      <c r="M16" s="617">
        <v>95699.993154665353</v>
      </c>
    </row>
    <row r="17" spans="1:13" ht="14.4" customHeight="1" x14ac:dyDescent="0.3">
      <c r="A17" s="612" t="s">
        <v>518</v>
      </c>
      <c r="B17" s="613" t="s">
        <v>2523</v>
      </c>
      <c r="C17" s="613" t="s">
        <v>2524</v>
      </c>
      <c r="D17" s="613" t="s">
        <v>2525</v>
      </c>
      <c r="E17" s="613" t="s">
        <v>2526</v>
      </c>
      <c r="F17" s="616"/>
      <c r="G17" s="616"/>
      <c r="H17" s="637">
        <v>0</v>
      </c>
      <c r="I17" s="616">
        <v>1</v>
      </c>
      <c r="J17" s="616">
        <v>1106.26</v>
      </c>
      <c r="K17" s="637">
        <v>1</v>
      </c>
      <c r="L17" s="616">
        <v>1</v>
      </c>
      <c r="M17" s="617">
        <v>1106.26</v>
      </c>
    </row>
    <row r="18" spans="1:13" ht="14.4" customHeight="1" x14ac:dyDescent="0.3">
      <c r="A18" s="612" t="s">
        <v>518</v>
      </c>
      <c r="B18" s="613" t="s">
        <v>2523</v>
      </c>
      <c r="C18" s="613" t="s">
        <v>1804</v>
      </c>
      <c r="D18" s="613" t="s">
        <v>1805</v>
      </c>
      <c r="E18" s="613" t="s">
        <v>1991</v>
      </c>
      <c r="F18" s="616"/>
      <c r="G18" s="616"/>
      <c r="H18" s="637">
        <v>0</v>
      </c>
      <c r="I18" s="616">
        <v>14</v>
      </c>
      <c r="J18" s="616">
        <v>46499.938246975442</v>
      </c>
      <c r="K18" s="637">
        <v>1</v>
      </c>
      <c r="L18" s="616">
        <v>14</v>
      </c>
      <c r="M18" s="617">
        <v>46499.938246975442</v>
      </c>
    </row>
    <row r="19" spans="1:13" ht="14.4" customHeight="1" x14ac:dyDescent="0.3">
      <c r="A19" s="612" t="s">
        <v>518</v>
      </c>
      <c r="B19" s="613" t="s">
        <v>2527</v>
      </c>
      <c r="C19" s="613" t="s">
        <v>541</v>
      </c>
      <c r="D19" s="613" t="s">
        <v>542</v>
      </c>
      <c r="E19" s="613" t="s">
        <v>543</v>
      </c>
      <c r="F19" s="616">
        <v>1</v>
      </c>
      <c r="G19" s="616">
        <v>227.25</v>
      </c>
      <c r="H19" s="637">
        <v>1</v>
      </c>
      <c r="I19" s="616"/>
      <c r="J19" s="616"/>
      <c r="K19" s="637">
        <v>0</v>
      </c>
      <c r="L19" s="616">
        <v>1</v>
      </c>
      <c r="M19" s="617">
        <v>227.25</v>
      </c>
    </row>
    <row r="20" spans="1:13" ht="14.4" customHeight="1" x14ac:dyDescent="0.3">
      <c r="A20" s="612" t="s">
        <v>518</v>
      </c>
      <c r="B20" s="613" t="s">
        <v>2527</v>
      </c>
      <c r="C20" s="613" t="s">
        <v>551</v>
      </c>
      <c r="D20" s="613" t="s">
        <v>542</v>
      </c>
      <c r="E20" s="613" t="s">
        <v>552</v>
      </c>
      <c r="F20" s="616">
        <v>1</v>
      </c>
      <c r="G20" s="616">
        <v>75.199999999999974</v>
      </c>
      <c r="H20" s="637">
        <v>1</v>
      </c>
      <c r="I20" s="616"/>
      <c r="J20" s="616"/>
      <c r="K20" s="637">
        <v>0</v>
      </c>
      <c r="L20" s="616">
        <v>1</v>
      </c>
      <c r="M20" s="617">
        <v>75.199999999999974</v>
      </c>
    </row>
    <row r="21" spans="1:13" ht="14.4" customHeight="1" x14ac:dyDescent="0.3">
      <c r="A21" s="612" t="s">
        <v>518</v>
      </c>
      <c r="B21" s="613" t="s">
        <v>2528</v>
      </c>
      <c r="C21" s="613" t="s">
        <v>1904</v>
      </c>
      <c r="D21" s="613" t="s">
        <v>2529</v>
      </c>
      <c r="E21" s="613" t="s">
        <v>2530</v>
      </c>
      <c r="F21" s="616"/>
      <c r="G21" s="616"/>
      <c r="H21" s="637">
        <v>0</v>
      </c>
      <c r="I21" s="616">
        <v>2</v>
      </c>
      <c r="J21" s="616">
        <v>3068.3778157636762</v>
      </c>
      <c r="K21" s="637">
        <v>1</v>
      </c>
      <c r="L21" s="616">
        <v>2</v>
      </c>
      <c r="M21" s="617">
        <v>3068.3778157636762</v>
      </c>
    </row>
    <row r="22" spans="1:13" ht="14.4" customHeight="1" x14ac:dyDescent="0.3">
      <c r="A22" s="612" t="s">
        <v>518</v>
      </c>
      <c r="B22" s="613" t="s">
        <v>2531</v>
      </c>
      <c r="C22" s="613" t="s">
        <v>1981</v>
      </c>
      <c r="D22" s="613" t="s">
        <v>1982</v>
      </c>
      <c r="E22" s="613" t="s">
        <v>2532</v>
      </c>
      <c r="F22" s="616"/>
      <c r="G22" s="616"/>
      <c r="H22" s="637">
        <v>0</v>
      </c>
      <c r="I22" s="616">
        <v>7</v>
      </c>
      <c r="J22" s="616">
        <v>229613.38399999996</v>
      </c>
      <c r="K22" s="637">
        <v>1</v>
      </c>
      <c r="L22" s="616">
        <v>7</v>
      </c>
      <c r="M22" s="617">
        <v>229613.38399999996</v>
      </c>
    </row>
    <row r="23" spans="1:13" ht="14.4" customHeight="1" x14ac:dyDescent="0.3">
      <c r="A23" s="612" t="s">
        <v>518</v>
      </c>
      <c r="B23" s="613" t="s">
        <v>2533</v>
      </c>
      <c r="C23" s="613" t="s">
        <v>1847</v>
      </c>
      <c r="D23" s="613" t="s">
        <v>1774</v>
      </c>
      <c r="E23" s="613" t="s">
        <v>2534</v>
      </c>
      <c r="F23" s="616"/>
      <c r="G23" s="616"/>
      <c r="H23" s="637">
        <v>0</v>
      </c>
      <c r="I23" s="616">
        <v>174</v>
      </c>
      <c r="J23" s="616">
        <v>22514.34512772262</v>
      </c>
      <c r="K23" s="637">
        <v>1</v>
      </c>
      <c r="L23" s="616">
        <v>174</v>
      </c>
      <c r="M23" s="617">
        <v>22514.34512772262</v>
      </c>
    </row>
    <row r="24" spans="1:13" ht="14.4" customHeight="1" x14ac:dyDescent="0.3">
      <c r="A24" s="612" t="s">
        <v>518</v>
      </c>
      <c r="B24" s="613" t="s">
        <v>2533</v>
      </c>
      <c r="C24" s="613" t="s">
        <v>1773</v>
      </c>
      <c r="D24" s="613" t="s">
        <v>1774</v>
      </c>
      <c r="E24" s="613" t="s">
        <v>2535</v>
      </c>
      <c r="F24" s="616"/>
      <c r="G24" s="616"/>
      <c r="H24" s="637">
        <v>0</v>
      </c>
      <c r="I24" s="616">
        <v>6</v>
      </c>
      <c r="J24" s="616">
        <v>271.40973099302971</v>
      </c>
      <c r="K24" s="637">
        <v>1</v>
      </c>
      <c r="L24" s="616">
        <v>6</v>
      </c>
      <c r="M24" s="617">
        <v>271.40973099302971</v>
      </c>
    </row>
    <row r="25" spans="1:13" ht="14.4" customHeight="1" x14ac:dyDescent="0.3">
      <c r="A25" s="612" t="s">
        <v>518</v>
      </c>
      <c r="B25" s="613" t="s">
        <v>2536</v>
      </c>
      <c r="C25" s="613" t="s">
        <v>1777</v>
      </c>
      <c r="D25" s="613" t="s">
        <v>2537</v>
      </c>
      <c r="E25" s="613" t="s">
        <v>2538</v>
      </c>
      <c r="F25" s="616"/>
      <c r="G25" s="616"/>
      <c r="H25" s="637">
        <v>0</v>
      </c>
      <c r="I25" s="616">
        <v>1</v>
      </c>
      <c r="J25" s="616">
        <v>103.66</v>
      </c>
      <c r="K25" s="637">
        <v>1</v>
      </c>
      <c r="L25" s="616">
        <v>1</v>
      </c>
      <c r="M25" s="617">
        <v>103.66</v>
      </c>
    </row>
    <row r="26" spans="1:13" ht="14.4" customHeight="1" x14ac:dyDescent="0.3">
      <c r="A26" s="612" t="s">
        <v>518</v>
      </c>
      <c r="B26" s="613" t="s">
        <v>2539</v>
      </c>
      <c r="C26" s="613" t="s">
        <v>1800</v>
      </c>
      <c r="D26" s="613" t="s">
        <v>1801</v>
      </c>
      <c r="E26" s="613" t="s">
        <v>1802</v>
      </c>
      <c r="F26" s="616"/>
      <c r="G26" s="616"/>
      <c r="H26" s="637">
        <v>0</v>
      </c>
      <c r="I26" s="616">
        <v>4</v>
      </c>
      <c r="J26" s="616">
        <v>272.03999999999996</v>
      </c>
      <c r="K26" s="637">
        <v>1</v>
      </c>
      <c r="L26" s="616">
        <v>4</v>
      </c>
      <c r="M26" s="617">
        <v>272.03999999999996</v>
      </c>
    </row>
    <row r="27" spans="1:13" ht="14.4" customHeight="1" x14ac:dyDescent="0.3">
      <c r="A27" s="612" t="s">
        <v>518</v>
      </c>
      <c r="B27" s="613" t="s">
        <v>2540</v>
      </c>
      <c r="C27" s="613" t="s">
        <v>1797</v>
      </c>
      <c r="D27" s="613" t="s">
        <v>1798</v>
      </c>
      <c r="E27" s="613" t="s">
        <v>1260</v>
      </c>
      <c r="F27" s="616"/>
      <c r="G27" s="616"/>
      <c r="H27" s="637">
        <v>0</v>
      </c>
      <c r="I27" s="616">
        <v>3</v>
      </c>
      <c r="J27" s="616">
        <v>146.55000000000001</v>
      </c>
      <c r="K27" s="637">
        <v>1</v>
      </c>
      <c r="L27" s="616">
        <v>3</v>
      </c>
      <c r="M27" s="617">
        <v>146.55000000000001</v>
      </c>
    </row>
    <row r="28" spans="1:13" ht="14.4" customHeight="1" x14ac:dyDescent="0.3">
      <c r="A28" s="612" t="s">
        <v>518</v>
      </c>
      <c r="B28" s="613" t="s">
        <v>2541</v>
      </c>
      <c r="C28" s="613" t="s">
        <v>1854</v>
      </c>
      <c r="D28" s="613" t="s">
        <v>1855</v>
      </c>
      <c r="E28" s="613" t="s">
        <v>1856</v>
      </c>
      <c r="F28" s="616"/>
      <c r="G28" s="616"/>
      <c r="H28" s="637">
        <v>0</v>
      </c>
      <c r="I28" s="616">
        <v>1</v>
      </c>
      <c r="J28" s="616">
        <v>24.96978761451393</v>
      </c>
      <c r="K28" s="637">
        <v>1</v>
      </c>
      <c r="L28" s="616">
        <v>1</v>
      </c>
      <c r="M28" s="617">
        <v>24.96978761451393</v>
      </c>
    </row>
    <row r="29" spans="1:13" ht="14.4" customHeight="1" x14ac:dyDescent="0.3">
      <c r="A29" s="612" t="s">
        <v>518</v>
      </c>
      <c r="B29" s="613" t="s">
        <v>2542</v>
      </c>
      <c r="C29" s="613" t="s">
        <v>553</v>
      </c>
      <c r="D29" s="613" t="s">
        <v>554</v>
      </c>
      <c r="E29" s="613" t="s">
        <v>555</v>
      </c>
      <c r="F29" s="616">
        <v>1</v>
      </c>
      <c r="G29" s="616">
        <v>61.13</v>
      </c>
      <c r="H29" s="637">
        <v>1</v>
      </c>
      <c r="I29" s="616"/>
      <c r="J29" s="616"/>
      <c r="K29" s="637">
        <v>0</v>
      </c>
      <c r="L29" s="616">
        <v>1</v>
      </c>
      <c r="M29" s="617">
        <v>61.13</v>
      </c>
    </row>
    <row r="30" spans="1:13" ht="14.4" customHeight="1" x14ac:dyDescent="0.3">
      <c r="A30" s="612" t="s">
        <v>518</v>
      </c>
      <c r="B30" s="613" t="s">
        <v>2542</v>
      </c>
      <c r="C30" s="613" t="s">
        <v>533</v>
      </c>
      <c r="D30" s="613" t="s">
        <v>2543</v>
      </c>
      <c r="E30" s="613" t="s">
        <v>2544</v>
      </c>
      <c r="F30" s="616">
        <v>2</v>
      </c>
      <c r="G30" s="616">
        <v>302.09999999999997</v>
      </c>
      <c r="H30" s="637">
        <v>1</v>
      </c>
      <c r="I30" s="616"/>
      <c r="J30" s="616"/>
      <c r="K30" s="637">
        <v>0</v>
      </c>
      <c r="L30" s="616">
        <v>2</v>
      </c>
      <c r="M30" s="617">
        <v>302.09999999999997</v>
      </c>
    </row>
    <row r="31" spans="1:13" ht="14.4" customHeight="1" x14ac:dyDescent="0.3">
      <c r="A31" s="612" t="s">
        <v>518</v>
      </c>
      <c r="B31" s="613" t="s">
        <v>2545</v>
      </c>
      <c r="C31" s="613" t="s">
        <v>2546</v>
      </c>
      <c r="D31" s="613" t="s">
        <v>1838</v>
      </c>
      <c r="E31" s="613" t="s">
        <v>1260</v>
      </c>
      <c r="F31" s="616"/>
      <c r="G31" s="616"/>
      <c r="H31" s="637">
        <v>0</v>
      </c>
      <c r="I31" s="616">
        <v>2</v>
      </c>
      <c r="J31" s="616">
        <v>172.8600000000001</v>
      </c>
      <c r="K31" s="637">
        <v>1</v>
      </c>
      <c r="L31" s="616">
        <v>2</v>
      </c>
      <c r="M31" s="617">
        <v>172.8600000000001</v>
      </c>
    </row>
    <row r="32" spans="1:13" ht="14.4" customHeight="1" x14ac:dyDescent="0.3">
      <c r="A32" s="612" t="s">
        <v>518</v>
      </c>
      <c r="B32" s="613" t="s">
        <v>2545</v>
      </c>
      <c r="C32" s="613" t="s">
        <v>1837</v>
      </c>
      <c r="D32" s="613" t="s">
        <v>1838</v>
      </c>
      <c r="E32" s="613" t="s">
        <v>1839</v>
      </c>
      <c r="F32" s="616"/>
      <c r="G32" s="616"/>
      <c r="H32" s="637">
        <v>0</v>
      </c>
      <c r="I32" s="616">
        <v>1</v>
      </c>
      <c r="J32" s="616">
        <v>222.20999999999998</v>
      </c>
      <c r="K32" s="637">
        <v>1</v>
      </c>
      <c r="L32" s="616">
        <v>1</v>
      </c>
      <c r="M32" s="617">
        <v>222.20999999999998</v>
      </c>
    </row>
    <row r="33" spans="1:13" ht="14.4" customHeight="1" x14ac:dyDescent="0.3">
      <c r="A33" s="612" t="s">
        <v>518</v>
      </c>
      <c r="B33" s="613" t="s">
        <v>2545</v>
      </c>
      <c r="C33" s="613" t="s">
        <v>1833</v>
      </c>
      <c r="D33" s="613" t="s">
        <v>1834</v>
      </c>
      <c r="E33" s="613" t="s">
        <v>1835</v>
      </c>
      <c r="F33" s="616"/>
      <c r="G33" s="616"/>
      <c r="H33" s="637">
        <v>0</v>
      </c>
      <c r="I33" s="616">
        <v>1</v>
      </c>
      <c r="J33" s="616">
        <v>162.79000000000002</v>
      </c>
      <c r="K33" s="637">
        <v>1</v>
      </c>
      <c r="L33" s="616">
        <v>1</v>
      </c>
      <c r="M33" s="617">
        <v>162.79000000000002</v>
      </c>
    </row>
    <row r="34" spans="1:13" ht="14.4" customHeight="1" x14ac:dyDescent="0.3">
      <c r="A34" s="612" t="s">
        <v>518</v>
      </c>
      <c r="B34" s="613" t="s">
        <v>2547</v>
      </c>
      <c r="C34" s="613" t="s">
        <v>1808</v>
      </c>
      <c r="D34" s="613" t="s">
        <v>2548</v>
      </c>
      <c r="E34" s="613" t="s">
        <v>940</v>
      </c>
      <c r="F34" s="616"/>
      <c r="G34" s="616"/>
      <c r="H34" s="637">
        <v>0</v>
      </c>
      <c r="I34" s="616">
        <v>1</v>
      </c>
      <c r="J34" s="616">
        <v>36.259999999999991</v>
      </c>
      <c r="K34" s="637">
        <v>1</v>
      </c>
      <c r="L34" s="616">
        <v>1</v>
      </c>
      <c r="M34" s="617">
        <v>36.259999999999991</v>
      </c>
    </row>
    <row r="35" spans="1:13" ht="14.4" customHeight="1" x14ac:dyDescent="0.3">
      <c r="A35" s="612" t="s">
        <v>518</v>
      </c>
      <c r="B35" s="613" t="s">
        <v>2549</v>
      </c>
      <c r="C35" s="613" t="s">
        <v>1841</v>
      </c>
      <c r="D35" s="613" t="s">
        <v>1842</v>
      </c>
      <c r="E35" s="613" t="s">
        <v>821</v>
      </c>
      <c r="F35" s="616"/>
      <c r="G35" s="616"/>
      <c r="H35" s="637">
        <v>0</v>
      </c>
      <c r="I35" s="616">
        <v>1</v>
      </c>
      <c r="J35" s="616">
        <v>72.91</v>
      </c>
      <c r="K35" s="637">
        <v>1</v>
      </c>
      <c r="L35" s="616">
        <v>1</v>
      </c>
      <c r="M35" s="617">
        <v>72.91</v>
      </c>
    </row>
    <row r="36" spans="1:13" ht="14.4" customHeight="1" x14ac:dyDescent="0.3">
      <c r="A36" s="612" t="s">
        <v>518</v>
      </c>
      <c r="B36" s="613" t="s">
        <v>2550</v>
      </c>
      <c r="C36" s="613" t="s">
        <v>1895</v>
      </c>
      <c r="D36" s="613" t="s">
        <v>1896</v>
      </c>
      <c r="E36" s="613" t="s">
        <v>821</v>
      </c>
      <c r="F36" s="616"/>
      <c r="G36" s="616"/>
      <c r="H36" s="637">
        <v>0</v>
      </c>
      <c r="I36" s="616">
        <v>1</v>
      </c>
      <c r="J36" s="616">
        <v>153.94999999999999</v>
      </c>
      <c r="K36" s="637">
        <v>1</v>
      </c>
      <c r="L36" s="616">
        <v>1</v>
      </c>
      <c r="M36" s="617">
        <v>153.94999999999999</v>
      </c>
    </row>
    <row r="37" spans="1:13" ht="14.4" customHeight="1" x14ac:dyDescent="0.3">
      <c r="A37" s="612" t="s">
        <v>518</v>
      </c>
      <c r="B37" s="613" t="s">
        <v>2550</v>
      </c>
      <c r="C37" s="613" t="s">
        <v>1948</v>
      </c>
      <c r="D37" s="613" t="s">
        <v>1949</v>
      </c>
      <c r="E37" s="613" t="s">
        <v>821</v>
      </c>
      <c r="F37" s="616"/>
      <c r="G37" s="616"/>
      <c r="H37" s="637">
        <v>0</v>
      </c>
      <c r="I37" s="616">
        <v>1</v>
      </c>
      <c r="J37" s="616">
        <v>121.2600111544992</v>
      </c>
      <c r="K37" s="637">
        <v>1</v>
      </c>
      <c r="L37" s="616">
        <v>1</v>
      </c>
      <c r="M37" s="617">
        <v>121.2600111544992</v>
      </c>
    </row>
    <row r="38" spans="1:13" ht="14.4" customHeight="1" x14ac:dyDescent="0.3">
      <c r="A38" s="612" t="s">
        <v>518</v>
      </c>
      <c r="B38" s="613" t="s">
        <v>2551</v>
      </c>
      <c r="C38" s="613" t="s">
        <v>1829</v>
      </c>
      <c r="D38" s="613" t="s">
        <v>1830</v>
      </c>
      <c r="E38" s="613" t="s">
        <v>2552</v>
      </c>
      <c r="F38" s="616"/>
      <c r="G38" s="616"/>
      <c r="H38" s="637">
        <v>0</v>
      </c>
      <c r="I38" s="616">
        <v>1</v>
      </c>
      <c r="J38" s="616">
        <v>21.670000000000012</v>
      </c>
      <c r="K38" s="637">
        <v>1</v>
      </c>
      <c r="L38" s="616">
        <v>1</v>
      </c>
      <c r="M38" s="617">
        <v>21.670000000000012</v>
      </c>
    </row>
    <row r="39" spans="1:13" ht="14.4" customHeight="1" x14ac:dyDescent="0.3">
      <c r="A39" s="612" t="s">
        <v>518</v>
      </c>
      <c r="B39" s="613" t="s">
        <v>2553</v>
      </c>
      <c r="C39" s="613" t="s">
        <v>1825</v>
      </c>
      <c r="D39" s="613" t="s">
        <v>2554</v>
      </c>
      <c r="E39" s="613" t="s">
        <v>905</v>
      </c>
      <c r="F39" s="616"/>
      <c r="G39" s="616"/>
      <c r="H39" s="637">
        <v>0</v>
      </c>
      <c r="I39" s="616">
        <v>1</v>
      </c>
      <c r="J39" s="616">
        <v>93.810202212459956</v>
      </c>
      <c r="K39" s="637">
        <v>1</v>
      </c>
      <c r="L39" s="616">
        <v>1</v>
      </c>
      <c r="M39" s="617">
        <v>93.810202212459956</v>
      </c>
    </row>
    <row r="40" spans="1:13" ht="14.4" customHeight="1" x14ac:dyDescent="0.3">
      <c r="A40" s="612" t="s">
        <v>518</v>
      </c>
      <c r="B40" s="613" t="s">
        <v>2553</v>
      </c>
      <c r="C40" s="613" t="s">
        <v>1891</v>
      </c>
      <c r="D40" s="613" t="s">
        <v>2555</v>
      </c>
      <c r="E40" s="613" t="s">
        <v>2556</v>
      </c>
      <c r="F40" s="616"/>
      <c r="G40" s="616"/>
      <c r="H40" s="637">
        <v>0</v>
      </c>
      <c r="I40" s="616">
        <v>1</v>
      </c>
      <c r="J40" s="616">
        <v>135.78</v>
      </c>
      <c r="K40" s="637">
        <v>1</v>
      </c>
      <c r="L40" s="616">
        <v>1</v>
      </c>
      <c r="M40" s="617">
        <v>135.78</v>
      </c>
    </row>
    <row r="41" spans="1:13" ht="14.4" customHeight="1" x14ac:dyDescent="0.3">
      <c r="A41" s="612" t="s">
        <v>518</v>
      </c>
      <c r="B41" s="613" t="s">
        <v>2557</v>
      </c>
      <c r="C41" s="613" t="s">
        <v>1898</v>
      </c>
      <c r="D41" s="613" t="s">
        <v>1899</v>
      </c>
      <c r="E41" s="613" t="s">
        <v>1835</v>
      </c>
      <c r="F41" s="616"/>
      <c r="G41" s="616"/>
      <c r="H41" s="637">
        <v>0</v>
      </c>
      <c r="I41" s="616">
        <v>1</v>
      </c>
      <c r="J41" s="616">
        <v>88.25</v>
      </c>
      <c r="K41" s="637">
        <v>1</v>
      </c>
      <c r="L41" s="616">
        <v>1</v>
      </c>
      <c r="M41" s="617">
        <v>88.25</v>
      </c>
    </row>
    <row r="42" spans="1:13" ht="14.4" customHeight="1" x14ac:dyDescent="0.3">
      <c r="A42" s="612" t="s">
        <v>518</v>
      </c>
      <c r="B42" s="613" t="s">
        <v>2558</v>
      </c>
      <c r="C42" s="613" t="s">
        <v>1954</v>
      </c>
      <c r="D42" s="613" t="s">
        <v>1955</v>
      </c>
      <c r="E42" s="613" t="s">
        <v>1956</v>
      </c>
      <c r="F42" s="616"/>
      <c r="G42" s="616"/>
      <c r="H42" s="637">
        <v>0</v>
      </c>
      <c r="I42" s="616">
        <v>1</v>
      </c>
      <c r="J42" s="616">
        <v>122.18</v>
      </c>
      <c r="K42" s="637">
        <v>1</v>
      </c>
      <c r="L42" s="616">
        <v>1</v>
      </c>
      <c r="M42" s="617">
        <v>122.18</v>
      </c>
    </row>
    <row r="43" spans="1:13" ht="14.4" customHeight="1" x14ac:dyDescent="0.3">
      <c r="A43" s="612" t="s">
        <v>518</v>
      </c>
      <c r="B43" s="613" t="s">
        <v>2559</v>
      </c>
      <c r="C43" s="613" t="s">
        <v>1945</v>
      </c>
      <c r="D43" s="613" t="s">
        <v>2560</v>
      </c>
      <c r="E43" s="613" t="s">
        <v>2561</v>
      </c>
      <c r="F43" s="616"/>
      <c r="G43" s="616"/>
      <c r="H43" s="637">
        <v>0</v>
      </c>
      <c r="I43" s="616">
        <v>105</v>
      </c>
      <c r="J43" s="616">
        <v>145408.63585327126</v>
      </c>
      <c r="K43" s="637">
        <v>1</v>
      </c>
      <c r="L43" s="616">
        <v>105</v>
      </c>
      <c r="M43" s="617">
        <v>145408.63585327126</v>
      </c>
    </row>
    <row r="44" spans="1:13" ht="14.4" customHeight="1" x14ac:dyDescent="0.3">
      <c r="A44" s="612" t="s">
        <v>518</v>
      </c>
      <c r="B44" s="613" t="s">
        <v>2562</v>
      </c>
      <c r="C44" s="613" t="s">
        <v>1762</v>
      </c>
      <c r="D44" s="613" t="s">
        <v>2563</v>
      </c>
      <c r="E44" s="613" t="s">
        <v>2564</v>
      </c>
      <c r="F44" s="616"/>
      <c r="G44" s="616"/>
      <c r="H44" s="637">
        <v>0</v>
      </c>
      <c r="I44" s="616">
        <v>21</v>
      </c>
      <c r="J44" s="616">
        <v>729.75000000000011</v>
      </c>
      <c r="K44" s="637">
        <v>1</v>
      </c>
      <c r="L44" s="616">
        <v>21</v>
      </c>
      <c r="M44" s="617">
        <v>729.75000000000011</v>
      </c>
    </row>
    <row r="45" spans="1:13" ht="14.4" customHeight="1" x14ac:dyDescent="0.3">
      <c r="A45" s="612" t="s">
        <v>518</v>
      </c>
      <c r="B45" s="613" t="s">
        <v>2562</v>
      </c>
      <c r="C45" s="613" t="s">
        <v>1927</v>
      </c>
      <c r="D45" s="613" t="s">
        <v>2565</v>
      </c>
      <c r="E45" s="613" t="s">
        <v>2566</v>
      </c>
      <c r="F45" s="616"/>
      <c r="G45" s="616"/>
      <c r="H45" s="637">
        <v>0</v>
      </c>
      <c r="I45" s="616">
        <v>6</v>
      </c>
      <c r="J45" s="616">
        <v>384.6</v>
      </c>
      <c r="K45" s="637">
        <v>1</v>
      </c>
      <c r="L45" s="616">
        <v>6</v>
      </c>
      <c r="M45" s="617">
        <v>384.6</v>
      </c>
    </row>
    <row r="46" spans="1:13" ht="14.4" customHeight="1" x14ac:dyDescent="0.3">
      <c r="A46" s="612" t="s">
        <v>518</v>
      </c>
      <c r="B46" s="613" t="s">
        <v>2567</v>
      </c>
      <c r="C46" s="613" t="s">
        <v>1920</v>
      </c>
      <c r="D46" s="613" t="s">
        <v>1921</v>
      </c>
      <c r="E46" s="613" t="s">
        <v>1922</v>
      </c>
      <c r="F46" s="616"/>
      <c r="G46" s="616"/>
      <c r="H46" s="637">
        <v>0</v>
      </c>
      <c r="I46" s="616">
        <v>1</v>
      </c>
      <c r="J46" s="616">
        <v>76.808000000000007</v>
      </c>
      <c r="K46" s="637">
        <v>1</v>
      </c>
      <c r="L46" s="616">
        <v>1</v>
      </c>
      <c r="M46" s="617">
        <v>76.808000000000007</v>
      </c>
    </row>
    <row r="47" spans="1:13" ht="14.4" customHeight="1" x14ac:dyDescent="0.3">
      <c r="A47" s="612" t="s">
        <v>518</v>
      </c>
      <c r="B47" s="613" t="s">
        <v>2567</v>
      </c>
      <c r="C47" s="613" t="s">
        <v>1950</v>
      </c>
      <c r="D47" s="613" t="s">
        <v>1951</v>
      </c>
      <c r="E47" s="613" t="s">
        <v>1952</v>
      </c>
      <c r="F47" s="616"/>
      <c r="G47" s="616"/>
      <c r="H47" s="637">
        <v>0</v>
      </c>
      <c r="I47" s="616">
        <v>1</v>
      </c>
      <c r="J47" s="616">
        <v>112.08999999999995</v>
      </c>
      <c r="K47" s="637">
        <v>1</v>
      </c>
      <c r="L47" s="616">
        <v>1</v>
      </c>
      <c r="M47" s="617">
        <v>112.08999999999995</v>
      </c>
    </row>
    <row r="48" spans="1:13" ht="14.4" customHeight="1" x14ac:dyDescent="0.3">
      <c r="A48" s="612" t="s">
        <v>518</v>
      </c>
      <c r="B48" s="613" t="s">
        <v>2567</v>
      </c>
      <c r="C48" s="613" t="s">
        <v>1984</v>
      </c>
      <c r="D48" s="613" t="s">
        <v>1985</v>
      </c>
      <c r="E48" s="613" t="s">
        <v>1986</v>
      </c>
      <c r="F48" s="616"/>
      <c r="G48" s="616"/>
      <c r="H48" s="637">
        <v>0</v>
      </c>
      <c r="I48" s="616">
        <v>1</v>
      </c>
      <c r="J48" s="616">
        <v>78.839663415031097</v>
      </c>
      <c r="K48" s="637">
        <v>1</v>
      </c>
      <c r="L48" s="616">
        <v>1</v>
      </c>
      <c r="M48" s="617">
        <v>78.839663415031097</v>
      </c>
    </row>
    <row r="49" spans="1:13" ht="14.4" customHeight="1" x14ac:dyDescent="0.3">
      <c r="A49" s="612" t="s">
        <v>518</v>
      </c>
      <c r="B49" s="613" t="s">
        <v>2567</v>
      </c>
      <c r="C49" s="613" t="s">
        <v>1915</v>
      </c>
      <c r="D49" s="613" t="s">
        <v>1916</v>
      </c>
      <c r="E49" s="613" t="s">
        <v>1917</v>
      </c>
      <c r="F49" s="616"/>
      <c r="G49" s="616"/>
      <c r="H49" s="637">
        <v>0</v>
      </c>
      <c r="I49" s="616">
        <v>1</v>
      </c>
      <c r="J49" s="616">
        <v>97.57000700510757</v>
      </c>
      <c r="K49" s="637">
        <v>1</v>
      </c>
      <c r="L49" s="616">
        <v>1</v>
      </c>
      <c r="M49" s="617">
        <v>97.57000700510757</v>
      </c>
    </row>
    <row r="50" spans="1:13" ht="14.4" customHeight="1" x14ac:dyDescent="0.3">
      <c r="A50" s="612" t="s">
        <v>518</v>
      </c>
      <c r="B50" s="613" t="s">
        <v>2567</v>
      </c>
      <c r="C50" s="613" t="s">
        <v>1978</v>
      </c>
      <c r="D50" s="613" t="s">
        <v>1979</v>
      </c>
      <c r="E50" s="613" t="s">
        <v>1980</v>
      </c>
      <c r="F50" s="616"/>
      <c r="G50" s="616"/>
      <c r="H50" s="637">
        <v>0</v>
      </c>
      <c r="I50" s="616">
        <v>1</v>
      </c>
      <c r="J50" s="616">
        <v>61.92</v>
      </c>
      <c r="K50" s="637">
        <v>1</v>
      </c>
      <c r="L50" s="616">
        <v>1</v>
      </c>
      <c r="M50" s="617">
        <v>61.92</v>
      </c>
    </row>
    <row r="51" spans="1:13" ht="14.4" customHeight="1" x14ac:dyDescent="0.3">
      <c r="A51" s="612" t="s">
        <v>518</v>
      </c>
      <c r="B51" s="613" t="s">
        <v>2567</v>
      </c>
      <c r="C51" s="613" t="s">
        <v>1975</v>
      </c>
      <c r="D51" s="613" t="s">
        <v>1976</v>
      </c>
      <c r="E51" s="613" t="s">
        <v>1977</v>
      </c>
      <c r="F51" s="616"/>
      <c r="G51" s="616"/>
      <c r="H51" s="637">
        <v>0</v>
      </c>
      <c r="I51" s="616">
        <v>3</v>
      </c>
      <c r="J51" s="616">
        <v>145.0594020414261</v>
      </c>
      <c r="K51" s="637">
        <v>1</v>
      </c>
      <c r="L51" s="616">
        <v>3</v>
      </c>
      <c r="M51" s="617">
        <v>145.0594020414261</v>
      </c>
    </row>
    <row r="52" spans="1:13" ht="14.4" customHeight="1" x14ac:dyDescent="0.3">
      <c r="A52" s="612" t="s">
        <v>518</v>
      </c>
      <c r="B52" s="613" t="s">
        <v>2567</v>
      </c>
      <c r="C52" s="613" t="s">
        <v>1993</v>
      </c>
      <c r="D52" s="613" t="s">
        <v>1794</v>
      </c>
      <c r="E52" s="613" t="s">
        <v>1795</v>
      </c>
      <c r="F52" s="616"/>
      <c r="G52" s="616"/>
      <c r="H52" s="637">
        <v>0</v>
      </c>
      <c r="I52" s="616">
        <v>1</v>
      </c>
      <c r="J52" s="616">
        <v>59.25</v>
      </c>
      <c r="K52" s="637">
        <v>1</v>
      </c>
      <c r="L52" s="616">
        <v>1</v>
      </c>
      <c r="M52" s="617">
        <v>59.25</v>
      </c>
    </row>
    <row r="53" spans="1:13" ht="14.4" customHeight="1" x14ac:dyDescent="0.3">
      <c r="A53" s="612" t="s">
        <v>518</v>
      </c>
      <c r="B53" s="613" t="s">
        <v>2567</v>
      </c>
      <c r="C53" s="613" t="s">
        <v>1793</v>
      </c>
      <c r="D53" s="613" t="s">
        <v>1794</v>
      </c>
      <c r="E53" s="613" t="s">
        <v>2568</v>
      </c>
      <c r="F53" s="616"/>
      <c r="G53" s="616"/>
      <c r="H53" s="637">
        <v>0</v>
      </c>
      <c r="I53" s="616">
        <v>3</v>
      </c>
      <c r="J53" s="616">
        <v>177.86</v>
      </c>
      <c r="K53" s="637">
        <v>1</v>
      </c>
      <c r="L53" s="616">
        <v>3</v>
      </c>
      <c r="M53" s="617">
        <v>177.86</v>
      </c>
    </row>
    <row r="54" spans="1:13" ht="14.4" customHeight="1" x14ac:dyDescent="0.3">
      <c r="A54" s="612" t="s">
        <v>518</v>
      </c>
      <c r="B54" s="613" t="s">
        <v>2567</v>
      </c>
      <c r="C54" s="613" t="s">
        <v>1883</v>
      </c>
      <c r="D54" s="613" t="s">
        <v>2569</v>
      </c>
      <c r="E54" s="613" t="s">
        <v>2570</v>
      </c>
      <c r="F54" s="616"/>
      <c r="G54" s="616"/>
      <c r="H54" s="637">
        <v>0</v>
      </c>
      <c r="I54" s="616">
        <v>1</v>
      </c>
      <c r="J54" s="616">
        <v>64.609999999999985</v>
      </c>
      <c r="K54" s="637">
        <v>1</v>
      </c>
      <c r="L54" s="616">
        <v>1</v>
      </c>
      <c r="M54" s="617">
        <v>64.609999999999985</v>
      </c>
    </row>
    <row r="55" spans="1:13" ht="14.4" customHeight="1" x14ac:dyDescent="0.3">
      <c r="A55" s="612" t="s">
        <v>518</v>
      </c>
      <c r="B55" s="613" t="s">
        <v>2571</v>
      </c>
      <c r="C55" s="613" t="s">
        <v>2228</v>
      </c>
      <c r="D55" s="613" t="s">
        <v>2229</v>
      </c>
      <c r="E55" s="613" t="s">
        <v>2572</v>
      </c>
      <c r="F55" s="616"/>
      <c r="G55" s="616"/>
      <c r="H55" s="637">
        <v>0</v>
      </c>
      <c r="I55" s="616">
        <v>6.6</v>
      </c>
      <c r="J55" s="616">
        <v>81255.122000000003</v>
      </c>
      <c r="K55" s="637">
        <v>1</v>
      </c>
      <c r="L55" s="616">
        <v>6.6</v>
      </c>
      <c r="M55" s="617">
        <v>81255.122000000003</v>
      </c>
    </row>
    <row r="56" spans="1:13" ht="14.4" customHeight="1" x14ac:dyDescent="0.3">
      <c r="A56" s="612" t="s">
        <v>518</v>
      </c>
      <c r="B56" s="613" t="s">
        <v>2573</v>
      </c>
      <c r="C56" s="613" t="s">
        <v>2198</v>
      </c>
      <c r="D56" s="613" t="s">
        <v>2199</v>
      </c>
      <c r="E56" s="613" t="s">
        <v>2574</v>
      </c>
      <c r="F56" s="616"/>
      <c r="G56" s="616"/>
      <c r="H56" s="637">
        <v>0</v>
      </c>
      <c r="I56" s="616">
        <v>4</v>
      </c>
      <c r="J56" s="616">
        <v>932.61984590382235</v>
      </c>
      <c r="K56" s="637">
        <v>1</v>
      </c>
      <c r="L56" s="616">
        <v>4</v>
      </c>
      <c r="M56" s="617">
        <v>932.61984590382235</v>
      </c>
    </row>
    <row r="57" spans="1:13" ht="14.4" customHeight="1" x14ac:dyDescent="0.3">
      <c r="A57" s="612" t="s">
        <v>518</v>
      </c>
      <c r="B57" s="613" t="s">
        <v>2573</v>
      </c>
      <c r="C57" s="613" t="s">
        <v>2239</v>
      </c>
      <c r="D57" s="613" t="s">
        <v>2575</v>
      </c>
      <c r="E57" s="613" t="s">
        <v>2576</v>
      </c>
      <c r="F57" s="616"/>
      <c r="G57" s="616"/>
      <c r="H57" s="637">
        <v>0</v>
      </c>
      <c r="I57" s="616">
        <v>9</v>
      </c>
      <c r="J57" s="616">
        <v>1220.67</v>
      </c>
      <c r="K57" s="637">
        <v>1</v>
      </c>
      <c r="L57" s="616">
        <v>9</v>
      </c>
      <c r="M57" s="617">
        <v>1220.67</v>
      </c>
    </row>
    <row r="58" spans="1:13" ht="14.4" customHeight="1" x14ac:dyDescent="0.3">
      <c r="A58" s="612" t="s">
        <v>518</v>
      </c>
      <c r="B58" s="613" t="s">
        <v>2577</v>
      </c>
      <c r="C58" s="613" t="s">
        <v>2210</v>
      </c>
      <c r="D58" s="613" t="s">
        <v>2578</v>
      </c>
      <c r="E58" s="613" t="s">
        <v>2579</v>
      </c>
      <c r="F58" s="616"/>
      <c r="G58" s="616"/>
      <c r="H58" s="637">
        <v>0</v>
      </c>
      <c r="I58" s="616">
        <v>120</v>
      </c>
      <c r="J58" s="616">
        <v>4210.7999999999993</v>
      </c>
      <c r="K58" s="637">
        <v>1</v>
      </c>
      <c r="L58" s="616">
        <v>120</v>
      </c>
      <c r="M58" s="617">
        <v>4210.7999999999993</v>
      </c>
    </row>
    <row r="59" spans="1:13" ht="14.4" customHeight="1" x14ac:dyDescent="0.3">
      <c r="A59" s="612" t="s">
        <v>518</v>
      </c>
      <c r="B59" s="613" t="s">
        <v>2580</v>
      </c>
      <c r="C59" s="613" t="s">
        <v>556</v>
      </c>
      <c r="D59" s="613" t="s">
        <v>2581</v>
      </c>
      <c r="E59" s="613" t="s">
        <v>2582</v>
      </c>
      <c r="F59" s="616">
        <v>2.4</v>
      </c>
      <c r="G59" s="616">
        <v>1329.5760000000002</v>
      </c>
      <c r="H59" s="637">
        <v>1</v>
      </c>
      <c r="I59" s="616"/>
      <c r="J59" s="616"/>
      <c r="K59" s="637">
        <v>0</v>
      </c>
      <c r="L59" s="616">
        <v>2.4</v>
      </c>
      <c r="M59" s="617">
        <v>1329.5760000000002</v>
      </c>
    </row>
    <row r="60" spans="1:13" ht="14.4" customHeight="1" x14ac:dyDescent="0.3">
      <c r="A60" s="612" t="s">
        <v>518</v>
      </c>
      <c r="B60" s="613" t="s">
        <v>2580</v>
      </c>
      <c r="C60" s="613" t="s">
        <v>2185</v>
      </c>
      <c r="D60" s="613" t="s">
        <v>2186</v>
      </c>
      <c r="E60" s="613" t="s">
        <v>2583</v>
      </c>
      <c r="F60" s="616"/>
      <c r="G60" s="616"/>
      <c r="H60" s="637">
        <v>0</v>
      </c>
      <c r="I60" s="616">
        <v>550</v>
      </c>
      <c r="J60" s="616">
        <v>11960.667039418984</v>
      </c>
      <c r="K60" s="637">
        <v>1</v>
      </c>
      <c r="L60" s="616">
        <v>550</v>
      </c>
      <c r="M60" s="617">
        <v>11960.667039418984</v>
      </c>
    </row>
    <row r="61" spans="1:13" ht="14.4" customHeight="1" x14ac:dyDescent="0.3">
      <c r="A61" s="612" t="s">
        <v>518</v>
      </c>
      <c r="B61" s="613" t="s">
        <v>2580</v>
      </c>
      <c r="C61" s="613" t="s">
        <v>2122</v>
      </c>
      <c r="D61" s="613" t="s">
        <v>2123</v>
      </c>
      <c r="E61" s="613" t="s">
        <v>2124</v>
      </c>
      <c r="F61" s="616">
        <v>1</v>
      </c>
      <c r="G61" s="616">
        <v>454.45</v>
      </c>
      <c r="H61" s="637">
        <v>1</v>
      </c>
      <c r="I61" s="616"/>
      <c r="J61" s="616"/>
      <c r="K61" s="637">
        <v>0</v>
      </c>
      <c r="L61" s="616">
        <v>1</v>
      </c>
      <c r="M61" s="617">
        <v>454.45</v>
      </c>
    </row>
    <row r="62" spans="1:13" ht="14.4" customHeight="1" x14ac:dyDescent="0.3">
      <c r="A62" s="612" t="s">
        <v>518</v>
      </c>
      <c r="B62" s="613" t="s">
        <v>2584</v>
      </c>
      <c r="C62" s="613" t="s">
        <v>2115</v>
      </c>
      <c r="D62" s="613" t="s">
        <v>2116</v>
      </c>
      <c r="E62" s="613" t="s">
        <v>2585</v>
      </c>
      <c r="F62" s="616">
        <v>4</v>
      </c>
      <c r="G62" s="616">
        <v>614.09999999999991</v>
      </c>
      <c r="H62" s="637">
        <v>1</v>
      </c>
      <c r="I62" s="616"/>
      <c r="J62" s="616"/>
      <c r="K62" s="637">
        <v>0</v>
      </c>
      <c r="L62" s="616">
        <v>4</v>
      </c>
      <c r="M62" s="617">
        <v>614.09999999999991</v>
      </c>
    </row>
    <row r="63" spans="1:13" ht="14.4" customHeight="1" x14ac:dyDescent="0.3">
      <c r="A63" s="612" t="s">
        <v>518</v>
      </c>
      <c r="B63" s="613" t="s">
        <v>2584</v>
      </c>
      <c r="C63" s="613" t="s">
        <v>2586</v>
      </c>
      <c r="D63" s="613" t="s">
        <v>2587</v>
      </c>
      <c r="E63" s="613" t="s">
        <v>2588</v>
      </c>
      <c r="F63" s="616"/>
      <c r="G63" s="616"/>
      <c r="H63" s="637">
        <v>0</v>
      </c>
      <c r="I63" s="616">
        <v>1</v>
      </c>
      <c r="J63" s="616">
        <v>115.94000000000001</v>
      </c>
      <c r="K63" s="637">
        <v>1</v>
      </c>
      <c r="L63" s="616">
        <v>1</v>
      </c>
      <c r="M63" s="617">
        <v>115.94000000000001</v>
      </c>
    </row>
    <row r="64" spans="1:13" ht="14.4" customHeight="1" x14ac:dyDescent="0.3">
      <c r="A64" s="612" t="s">
        <v>518</v>
      </c>
      <c r="B64" s="613" t="s">
        <v>2584</v>
      </c>
      <c r="C64" s="613" t="s">
        <v>2202</v>
      </c>
      <c r="D64" s="613" t="s">
        <v>2589</v>
      </c>
      <c r="E64" s="613" t="s">
        <v>2590</v>
      </c>
      <c r="F64" s="616"/>
      <c r="G64" s="616"/>
      <c r="H64" s="637">
        <v>0</v>
      </c>
      <c r="I64" s="616">
        <v>394.59999999999997</v>
      </c>
      <c r="J64" s="616">
        <v>31103.535927272729</v>
      </c>
      <c r="K64" s="637">
        <v>1</v>
      </c>
      <c r="L64" s="616">
        <v>394.59999999999997</v>
      </c>
      <c r="M64" s="617">
        <v>31103.535927272729</v>
      </c>
    </row>
    <row r="65" spans="1:13" ht="14.4" customHeight="1" x14ac:dyDescent="0.3">
      <c r="A65" s="612" t="s">
        <v>518</v>
      </c>
      <c r="B65" s="613" t="s">
        <v>2584</v>
      </c>
      <c r="C65" s="613" t="s">
        <v>2206</v>
      </c>
      <c r="D65" s="613" t="s">
        <v>2591</v>
      </c>
      <c r="E65" s="613" t="s">
        <v>2592</v>
      </c>
      <c r="F65" s="616"/>
      <c r="G65" s="616"/>
      <c r="H65" s="637">
        <v>0</v>
      </c>
      <c r="I65" s="616">
        <v>1</v>
      </c>
      <c r="J65" s="616">
        <v>112.30999999999999</v>
      </c>
      <c r="K65" s="637">
        <v>1</v>
      </c>
      <c r="L65" s="616">
        <v>1</v>
      </c>
      <c r="M65" s="617">
        <v>112.30999999999999</v>
      </c>
    </row>
    <row r="66" spans="1:13" ht="14.4" customHeight="1" x14ac:dyDescent="0.3">
      <c r="A66" s="612" t="s">
        <v>518</v>
      </c>
      <c r="B66" s="613" t="s">
        <v>2593</v>
      </c>
      <c r="C66" s="613" t="s">
        <v>2250</v>
      </c>
      <c r="D66" s="613" t="s">
        <v>2251</v>
      </c>
      <c r="E66" s="613" t="s">
        <v>2594</v>
      </c>
      <c r="F66" s="616"/>
      <c r="G66" s="616"/>
      <c r="H66" s="637">
        <v>0</v>
      </c>
      <c r="I66" s="616">
        <v>171.4</v>
      </c>
      <c r="J66" s="616">
        <v>79186.8</v>
      </c>
      <c r="K66" s="637">
        <v>1</v>
      </c>
      <c r="L66" s="616">
        <v>171.4</v>
      </c>
      <c r="M66" s="617">
        <v>79186.8</v>
      </c>
    </row>
    <row r="67" spans="1:13" ht="14.4" customHeight="1" x14ac:dyDescent="0.3">
      <c r="A67" s="612" t="s">
        <v>518</v>
      </c>
      <c r="B67" s="613" t="s">
        <v>2593</v>
      </c>
      <c r="C67" s="613" t="s">
        <v>2104</v>
      </c>
      <c r="D67" s="613" t="s">
        <v>2105</v>
      </c>
      <c r="E67" s="613" t="s">
        <v>2585</v>
      </c>
      <c r="F67" s="616">
        <v>1.9999999999999991</v>
      </c>
      <c r="G67" s="616">
        <v>3578.2799999999984</v>
      </c>
      <c r="H67" s="637">
        <v>1</v>
      </c>
      <c r="I67" s="616"/>
      <c r="J67" s="616"/>
      <c r="K67" s="637">
        <v>0</v>
      </c>
      <c r="L67" s="616">
        <v>1.9999999999999991</v>
      </c>
      <c r="M67" s="617">
        <v>3578.2799999999984</v>
      </c>
    </row>
    <row r="68" spans="1:13" ht="14.4" customHeight="1" x14ac:dyDescent="0.3">
      <c r="A68" s="612" t="s">
        <v>518</v>
      </c>
      <c r="B68" s="613" t="s">
        <v>2595</v>
      </c>
      <c r="C68" s="613" t="s">
        <v>2118</v>
      </c>
      <c r="D68" s="613" t="s">
        <v>2119</v>
      </c>
      <c r="E68" s="613" t="s">
        <v>2596</v>
      </c>
      <c r="F68" s="616">
        <v>14.999999999999993</v>
      </c>
      <c r="G68" s="616">
        <v>2920.3446630103685</v>
      </c>
      <c r="H68" s="637">
        <v>1</v>
      </c>
      <c r="I68" s="616"/>
      <c r="J68" s="616"/>
      <c r="K68" s="637">
        <v>0</v>
      </c>
      <c r="L68" s="616">
        <v>14.999999999999993</v>
      </c>
      <c r="M68" s="617">
        <v>2920.3446630103685</v>
      </c>
    </row>
    <row r="69" spans="1:13" ht="14.4" customHeight="1" x14ac:dyDescent="0.3">
      <c r="A69" s="612" t="s">
        <v>518</v>
      </c>
      <c r="B69" s="613" t="s">
        <v>2595</v>
      </c>
      <c r="C69" s="613" t="s">
        <v>2125</v>
      </c>
      <c r="D69" s="613" t="s">
        <v>2126</v>
      </c>
      <c r="E69" s="613" t="s">
        <v>2597</v>
      </c>
      <c r="F69" s="616">
        <v>4.5999999999999996</v>
      </c>
      <c r="G69" s="616">
        <v>1244.429645569156</v>
      </c>
      <c r="H69" s="637">
        <v>1</v>
      </c>
      <c r="I69" s="616"/>
      <c r="J69" s="616"/>
      <c r="K69" s="637">
        <v>0</v>
      </c>
      <c r="L69" s="616">
        <v>4.5999999999999996</v>
      </c>
      <c r="M69" s="617">
        <v>1244.429645569156</v>
      </c>
    </row>
    <row r="70" spans="1:13" ht="14.4" customHeight="1" x14ac:dyDescent="0.3">
      <c r="A70" s="612" t="s">
        <v>518</v>
      </c>
      <c r="B70" s="613" t="s">
        <v>2595</v>
      </c>
      <c r="C70" s="613" t="s">
        <v>2195</v>
      </c>
      <c r="D70" s="613" t="s">
        <v>2196</v>
      </c>
      <c r="E70" s="613" t="s">
        <v>2597</v>
      </c>
      <c r="F70" s="616"/>
      <c r="G70" s="616"/>
      <c r="H70" s="637">
        <v>0</v>
      </c>
      <c r="I70" s="616">
        <v>14</v>
      </c>
      <c r="J70" s="616">
        <v>1940.5216784419458</v>
      </c>
      <c r="K70" s="637">
        <v>1</v>
      </c>
      <c r="L70" s="616">
        <v>14</v>
      </c>
      <c r="M70" s="617">
        <v>1940.5216784419458</v>
      </c>
    </row>
    <row r="71" spans="1:13" ht="14.4" customHeight="1" x14ac:dyDescent="0.3">
      <c r="A71" s="612" t="s">
        <v>518</v>
      </c>
      <c r="B71" s="613" t="s">
        <v>2598</v>
      </c>
      <c r="C71" s="613" t="s">
        <v>2264</v>
      </c>
      <c r="D71" s="613" t="s">
        <v>2265</v>
      </c>
      <c r="E71" s="613" t="s">
        <v>2599</v>
      </c>
      <c r="F71" s="616">
        <v>1</v>
      </c>
      <c r="G71" s="616">
        <v>217.8</v>
      </c>
      <c r="H71" s="637">
        <v>9.1743119266055037E-2</v>
      </c>
      <c r="I71" s="616">
        <v>9.8999999999999986</v>
      </c>
      <c r="J71" s="616">
        <v>2156.2200000000003</v>
      </c>
      <c r="K71" s="637">
        <v>0.90825688073394495</v>
      </c>
      <c r="L71" s="616">
        <v>10.899999999999999</v>
      </c>
      <c r="M71" s="617">
        <v>2374.0200000000004</v>
      </c>
    </row>
    <row r="72" spans="1:13" ht="14.4" customHeight="1" x14ac:dyDescent="0.3">
      <c r="A72" s="612" t="s">
        <v>518</v>
      </c>
      <c r="B72" s="613" t="s">
        <v>2598</v>
      </c>
      <c r="C72" s="613" t="s">
        <v>2255</v>
      </c>
      <c r="D72" s="613" t="s">
        <v>2256</v>
      </c>
      <c r="E72" s="613" t="s">
        <v>2600</v>
      </c>
      <c r="F72" s="616"/>
      <c r="G72" s="616"/>
      <c r="H72" s="637">
        <v>0</v>
      </c>
      <c r="I72" s="616">
        <v>2</v>
      </c>
      <c r="J72" s="616">
        <v>313.5</v>
      </c>
      <c r="K72" s="637">
        <v>1</v>
      </c>
      <c r="L72" s="616">
        <v>2</v>
      </c>
      <c r="M72" s="617">
        <v>313.5</v>
      </c>
    </row>
    <row r="73" spans="1:13" ht="14.4" customHeight="1" x14ac:dyDescent="0.3">
      <c r="A73" s="612" t="s">
        <v>518</v>
      </c>
      <c r="B73" s="613" t="s">
        <v>2601</v>
      </c>
      <c r="C73" s="613" t="s">
        <v>2110</v>
      </c>
      <c r="D73" s="613" t="s">
        <v>2111</v>
      </c>
      <c r="E73" s="613" t="s">
        <v>2602</v>
      </c>
      <c r="F73" s="616">
        <v>67</v>
      </c>
      <c r="G73" s="616">
        <v>2259.2100033874249</v>
      </c>
      <c r="H73" s="637">
        <v>1</v>
      </c>
      <c r="I73" s="616"/>
      <c r="J73" s="616"/>
      <c r="K73" s="637">
        <v>0</v>
      </c>
      <c r="L73" s="616">
        <v>67</v>
      </c>
      <c r="M73" s="617">
        <v>2259.2100033874249</v>
      </c>
    </row>
    <row r="74" spans="1:13" ht="14.4" customHeight="1" x14ac:dyDescent="0.3">
      <c r="A74" s="612" t="s">
        <v>518</v>
      </c>
      <c r="B74" s="613" t="s">
        <v>2601</v>
      </c>
      <c r="C74" s="613" t="s">
        <v>2253</v>
      </c>
      <c r="D74" s="613" t="s">
        <v>2254</v>
      </c>
      <c r="E74" s="613" t="s">
        <v>2602</v>
      </c>
      <c r="F74" s="616"/>
      <c r="G74" s="616"/>
      <c r="H74" s="637">
        <v>0</v>
      </c>
      <c r="I74" s="616">
        <v>175</v>
      </c>
      <c r="J74" s="616">
        <v>5771.6176145622485</v>
      </c>
      <c r="K74" s="637">
        <v>1</v>
      </c>
      <c r="L74" s="616">
        <v>175</v>
      </c>
      <c r="M74" s="617">
        <v>5771.6176145622485</v>
      </c>
    </row>
    <row r="75" spans="1:13" ht="14.4" customHeight="1" x14ac:dyDescent="0.3">
      <c r="A75" s="612" t="s">
        <v>518</v>
      </c>
      <c r="B75" s="613" t="s">
        <v>2603</v>
      </c>
      <c r="C75" s="613" t="s">
        <v>2192</v>
      </c>
      <c r="D75" s="613" t="s">
        <v>2604</v>
      </c>
      <c r="E75" s="613" t="s">
        <v>2597</v>
      </c>
      <c r="F75" s="616"/>
      <c r="G75" s="616"/>
      <c r="H75" s="637">
        <v>0</v>
      </c>
      <c r="I75" s="616">
        <v>4.4000000000000004</v>
      </c>
      <c r="J75" s="616">
        <v>1496.9714282037903</v>
      </c>
      <c r="K75" s="637">
        <v>1</v>
      </c>
      <c r="L75" s="616">
        <v>4.4000000000000004</v>
      </c>
      <c r="M75" s="617">
        <v>1496.9714282037903</v>
      </c>
    </row>
    <row r="76" spans="1:13" ht="14.4" customHeight="1" x14ac:dyDescent="0.3">
      <c r="A76" s="612" t="s">
        <v>518</v>
      </c>
      <c r="B76" s="613" t="s">
        <v>2603</v>
      </c>
      <c r="C76" s="613" t="s">
        <v>2220</v>
      </c>
      <c r="D76" s="613" t="s">
        <v>2605</v>
      </c>
      <c r="E76" s="613" t="s">
        <v>2606</v>
      </c>
      <c r="F76" s="616"/>
      <c r="G76" s="616"/>
      <c r="H76" s="637">
        <v>0</v>
      </c>
      <c r="I76" s="616">
        <v>17.2</v>
      </c>
      <c r="J76" s="616">
        <v>8892.4</v>
      </c>
      <c r="K76" s="637">
        <v>1</v>
      </c>
      <c r="L76" s="616">
        <v>17.2</v>
      </c>
      <c r="M76" s="617">
        <v>8892.4</v>
      </c>
    </row>
    <row r="77" spans="1:13" ht="14.4" customHeight="1" x14ac:dyDescent="0.3">
      <c r="A77" s="612" t="s">
        <v>518</v>
      </c>
      <c r="B77" s="613" t="s">
        <v>2607</v>
      </c>
      <c r="C77" s="613" t="s">
        <v>2243</v>
      </c>
      <c r="D77" s="613" t="s">
        <v>2608</v>
      </c>
      <c r="E77" s="613" t="s">
        <v>2602</v>
      </c>
      <c r="F77" s="616"/>
      <c r="G77" s="616"/>
      <c r="H77" s="637">
        <v>0</v>
      </c>
      <c r="I77" s="616">
        <v>4</v>
      </c>
      <c r="J77" s="616">
        <v>880.03999999999985</v>
      </c>
      <c r="K77" s="637">
        <v>1</v>
      </c>
      <c r="L77" s="616">
        <v>4</v>
      </c>
      <c r="M77" s="617">
        <v>880.03999999999985</v>
      </c>
    </row>
    <row r="78" spans="1:13" ht="14.4" customHeight="1" x14ac:dyDescent="0.3">
      <c r="A78" s="612" t="s">
        <v>518</v>
      </c>
      <c r="B78" s="613" t="s">
        <v>2609</v>
      </c>
      <c r="C78" s="613" t="s">
        <v>2120</v>
      </c>
      <c r="D78" s="613" t="s">
        <v>2121</v>
      </c>
      <c r="E78" s="613" t="s">
        <v>2109</v>
      </c>
      <c r="F78" s="616">
        <v>7.5</v>
      </c>
      <c r="G78" s="616">
        <v>1273.425</v>
      </c>
      <c r="H78" s="637">
        <v>1</v>
      </c>
      <c r="I78" s="616"/>
      <c r="J78" s="616"/>
      <c r="K78" s="637">
        <v>0</v>
      </c>
      <c r="L78" s="616">
        <v>7.5</v>
      </c>
      <c r="M78" s="617">
        <v>1273.425</v>
      </c>
    </row>
    <row r="79" spans="1:13" ht="14.4" customHeight="1" x14ac:dyDescent="0.3">
      <c r="A79" s="612" t="s">
        <v>518</v>
      </c>
      <c r="B79" s="613" t="s">
        <v>2609</v>
      </c>
      <c r="C79" s="613" t="s">
        <v>2107</v>
      </c>
      <c r="D79" s="613" t="s">
        <v>2108</v>
      </c>
      <c r="E79" s="613" t="s">
        <v>2610</v>
      </c>
      <c r="F79" s="616"/>
      <c r="G79" s="616"/>
      <c r="H79" s="637">
        <v>0</v>
      </c>
      <c r="I79" s="616">
        <v>15.8</v>
      </c>
      <c r="J79" s="616">
        <v>14819.925760198965</v>
      </c>
      <c r="K79" s="637">
        <v>1</v>
      </c>
      <c r="L79" s="616">
        <v>15.8</v>
      </c>
      <c r="M79" s="617">
        <v>14819.925760198965</v>
      </c>
    </row>
    <row r="80" spans="1:13" ht="14.4" customHeight="1" x14ac:dyDescent="0.3">
      <c r="A80" s="612" t="s">
        <v>518</v>
      </c>
      <c r="B80" s="613" t="s">
        <v>2609</v>
      </c>
      <c r="C80" s="613" t="s">
        <v>2283</v>
      </c>
      <c r="D80" s="613" t="s">
        <v>2284</v>
      </c>
      <c r="E80" s="613" t="s">
        <v>2610</v>
      </c>
      <c r="F80" s="616"/>
      <c r="G80" s="616"/>
      <c r="H80" s="637">
        <v>0</v>
      </c>
      <c r="I80" s="616">
        <v>4.5</v>
      </c>
      <c r="J80" s="616">
        <v>3845.6</v>
      </c>
      <c r="K80" s="637">
        <v>1</v>
      </c>
      <c r="L80" s="616">
        <v>4.5</v>
      </c>
      <c r="M80" s="617">
        <v>3845.6</v>
      </c>
    </row>
    <row r="81" spans="1:13" ht="14.4" customHeight="1" x14ac:dyDescent="0.3">
      <c r="A81" s="612" t="s">
        <v>518</v>
      </c>
      <c r="B81" s="613" t="s">
        <v>2609</v>
      </c>
      <c r="C81" s="613" t="s">
        <v>2097</v>
      </c>
      <c r="D81" s="613" t="s">
        <v>2611</v>
      </c>
      <c r="E81" s="613" t="s">
        <v>2610</v>
      </c>
      <c r="F81" s="616">
        <v>14.4</v>
      </c>
      <c r="G81" s="616">
        <v>40185.593999999997</v>
      </c>
      <c r="H81" s="637">
        <v>1</v>
      </c>
      <c r="I81" s="616"/>
      <c r="J81" s="616"/>
      <c r="K81" s="637">
        <v>0</v>
      </c>
      <c r="L81" s="616">
        <v>14.4</v>
      </c>
      <c r="M81" s="617">
        <v>40185.593999999997</v>
      </c>
    </row>
    <row r="82" spans="1:13" ht="14.4" customHeight="1" x14ac:dyDescent="0.3">
      <c r="A82" s="612" t="s">
        <v>518</v>
      </c>
      <c r="B82" s="613" t="s">
        <v>2612</v>
      </c>
      <c r="C82" s="613" t="s">
        <v>2231</v>
      </c>
      <c r="D82" s="613" t="s">
        <v>2232</v>
      </c>
      <c r="E82" s="613" t="s">
        <v>2613</v>
      </c>
      <c r="F82" s="616"/>
      <c r="G82" s="616"/>
      <c r="H82" s="637">
        <v>0</v>
      </c>
      <c r="I82" s="616">
        <v>10</v>
      </c>
      <c r="J82" s="616">
        <v>10057.814977933051</v>
      </c>
      <c r="K82" s="637">
        <v>1</v>
      </c>
      <c r="L82" s="616">
        <v>10</v>
      </c>
      <c r="M82" s="617">
        <v>10057.814977933051</v>
      </c>
    </row>
    <row r="83" spans="1:13" ht="14.4" customHeight="1" x14ac:dyDescent="0.3">
      <c r="A83" s="612" t="s">
        <v>518</v>
      </c>
      <c r="B83" s="613" t="s">
        <v>2614</v>
      </c>
      <c r="C83" s="613" t="s">
        <v>2247</v>
      </c>
      <c r="D83" s="613" t="s">
        <v>2248</v>
      </c>
      <c r="E83" s="613" t="s">
        <v>2615</v>
      </c>
      <c r="F83" s="616"/>
      <c r="G83" s="616"/>
      <c r="H83" s="637">
        <v>0</v>
      </c>
      <c r="I83" s="616">
        <v>31.1</v>
      </c>
      <c r="J83" s="616">
        <v>24011.552592204032</v>
      </c>
      <c r="K83" s="637">
        <v>1</v>
      </c>
      <c r="L83" s="616">
        <v>31.1</v>
      </c>
      <c r="M83" s="617">
        <v>24011.552592204032</v>
      </c>
    </row>
    <row r="84" spans="1:13" ht="14.4" customHeight="1" x14ac:dyDescent="0.3">
      <c r="A84" s="612" t="s">
        <v>518</v>
      </c>
      <c r="B84" s="613" t="s">
        <v>2616</v>
      </c>
      <c r="C84" s="613" t="s">
        <v>2261</v>
      </c>
      <c r="D84" s="613" t="s">
        <v>2262</v>
      </c>
      <c r="E84" s="613" t="s">
        <v>2617</v>
      </c>
      <c r="F84" s="616"/>
      <c r="G84" s="616"/>
      <c r="H84" s="637">
        <v>0</v>
      </c>
      <c r="I84" s="616">
        <v>273</v>
      </c>
      <c r="J84" s="616">
        <v>39019.423042243201</v>
      </c>
      <c r="K84" s="637">
        <v>1</v>
      </c>
      <c r="L84" s="616">
        <v>273</v>
      </c>
      <c r="M84" s="617">
        <v>39019.423042243201</v>
      </c>
    </row>
    <row r="85" spans="1:13" ht="14.4" customHeight="1" x14ac:dyDescent="0.3">
      <c r="A85" s="612" t="s">
        <v>518</v>
      </c>
      <c r="B85" s="613" t="s">
        <v>2618</v>
      </c>
      <c r="C85" s="613" t="s">
        <v>2280</v>
      </c>
      <c r="D85" s="613" t="s">
        <v>2281</v>
      </c>
      <c r="E85" s="613" t="s">
        <v>2619</v>
      </c>
      <c r="F85" s="616"/>
      <c r="G85" s="616"/>
      <c r="H85" s="637">
        <v>0</v>
      </c>
      <c r="I85" s="616">
        <v>1</v>
      </c>
      <c r="J85" s="616">
        <v>743.08999999999992</v>
      </c>
      <c r="K85" s="637">
        <v>1</v>
      </c>
      <c r="L85" s="616">
        <v>1</v>
      </c>
      <c r="M85" s="617">
        <v>743.08999999999992</v>
      </c>
    </row>
    <row r="86" spans="1:13" ht="14.4" customHeight="1" x14ac:dyDescent="0.3">
      <c r="A86" s="612" t="s">
        <v>518</v>
      </c>
      <c r="B86" s="613" t="s">
        <v>2620</v>
      </c>
      <c r="C86" s="613" t="s">
        <v>2278</v>
      </c>
      <c r="D86" s="613" t="s">
        <v>2621</v>
      </c>
      <c r="E86" s="613" t="s">
        <v>2622</v>
      </c>
      <c r="F86" s="616">
        <v>0.6</v>
      </c>
      <c r="G86" s="616">
        <v>377.79599999999999</v>
      </c>
      <c r="H86" s="637">
        <v>0.26957392882830428</v>
      </c>
      <c r="I86" s="616">
        <v>6.6</v>
      </c>
      <c r="J86" s="616">
        <v>1023.66</v>
      </c>
      <c r="K86" s="637">
        <v>0.73042607117169578</v>
      </c>
      <c r="L86" s="616">
        <v>7.1999999999999993</v>
      </c>
      <c r="M86" s="617">
        <v>1401.4559999999999</v>
      </c>
    </row>
    <row r="87" spans="1:13" ht="14.4" customHeight="1" x14ac:dyDescent="0.3">
      <c r="A87" s="612" t="s">
        <v>518</v>
      </c>
      <c r="B87" s="613" t="s">
        <v>2620</v>
      </c>
      <c r="C87" s="613" t="s">
        <v>2274</v>
      </c>
      <c r="D87" s="613" t="s">
        <v>2621</v>
      </c>
      <c r="E87" s="613" t="s">
        <v>2623</v>
      </c>
      <c r="F87" s="616">
        <v>1.1000000000000001</v>
      </c>
      <c r="G87" s="616">
        <v>1259.1898473113104</v>
      </c>
      <c r="H87" s="637">
        <v>0.12302554872903387</v>
      </c>
      <c r="I87" s="616">
        <v>34</v>
      </c>
      <c r="J87" s="616">
        <v>8976</v>
      </c>
      <c r="K87" s="637">
        <v>0.87697445127096607</v>
      </c>
      <c r="L87" s="616">
        <v>35.1</v>
      </c>
      <c r="M87" s="617">
        <v>10235.189847311311</v>
      </c>
    </row>
    <row r="88" spans="1:13" ht="14.4" customHeight="1" x14ac:dyDescent="0.3">
      <c r="A88" s="612" t="s">
        <v>518</v>
      </c>
      <c r="B88" s="613" t="s">
        <v>2620</v>
      </c>
      <c r="C88" s="613" t="s">
        <v>2085</v>
      </c>
      <c r="D88" s="613" t="s">
        <v>2624</v>
      </c>
      <c r="E88" s="613" t="s">
        <v>2625</v>
      </c>
      <c r="F88" s="616">
        <v>10</v>
      </c>
      <c r="G88" s="616">
        <v>847.4</v>
      </c>
      <c r="H88" s="637">
        <v>1</v>
      </c>
      <c r="I88" s="616"/>
      <c r="J88" s="616"/>
      <c r="K88" s="637">
        <v>0</v>
      </c>
      <c r="L88" s="616">
        <v>10</v>
      </c>
      <c r="M88" s="617">
        <v>847.4</v>
      </c>
    </row>
    <row r="89" spans="1:13" ht="14.4" customHeight="1" x14ac:dyDescent="0.3">
      <c r="A89" s="612" t="s">
        <v>518</v>
      </c>
      <c r="B89" s="613" t="s">
        <v>2626</v>
      </c>
      <c r="C89" s="613" t="s">
        <v>2101</v>
      </c>
      <c r="D89" s="613" t="s">
        <v>2627</v>
      </c>
      <c r="E89" s="613" t="s">
        <v>2628</v>
      </c>
      <c r="F89" s="616">
        <v>14.053000000000001</v>
      </c>
      <c r="G89" s="616">
        <v>9326.633613880449</v>
      </c>
      <c r="H89" s="637">
        <v>1</v>
      </c>
      <c r="I89" s="616"/>
      <c r="J89" s="616"/>
      <c r="K89" s="637">
        <v>0</v>
      </c>
      <c r="L89" s="616">
        <v>14.053000000000001</v>
      </c>
      <c r="M89" s="617">
        <v>9326.633613880449</v>
      </c>
    </row>
    <row r="90" spans="1:13" ht="14.4" customHeight="1" x14ac:dyDescent="0.3">
      <c r="A90" s="612" t="s">
        <v>518</v>
      </c>
      <c r="B90" s="613" t="s">
        <v>2626</v>
      </c>
      <c r="C90" s="613" t="s">
        <v>2181</v>
      </c>
      <c r="D90" s="613" t="s">
        <v>2182</v>
      </c>
      <c r="E90" s="613" t="s">
        <v>2629</v>
      </c>
      <c r="F90" s="616"/>
      <c r="G90" s="616"/>
      <c r="H90" s="637">
        <v>0</v>
      </c>
      <c r="I90" s="616">
        <v>18</v>
      </c>
      <c r="J90" s="616">
        <v>1227.7009825865257</v>
      </c>
      <c r="K90" s="637">
        <v>1</v>
      </c>
      <c r="L90" s="616">
        <v>18</v>
      </c>
      <c r="M90" s="617">
        <v>1227.7009825865257</v>
      </c>
    </row>
    <row r="91" spans="1:13" ht="14.4" customHeight="1" x14ac:dyDescent="0.3">
      <c r="A91" s="612" t="s">
        <v>518</v>
      </c>
      <c r="B91" s="613" t="s">
        <v>2630</v>
      </c>
      <c r="C91" s="613" t="s">
        <v>2631</v>
      </c>
      <c r="D91" s="613" t="s">
        <v>2632</v>
      </c>
      <c r="E91" s="613" t="s">
        <v>2633</v>
      </c>
      <c r="F91" s="616">
        <v>0.3</v>
      </c>
      <c r="G91" s="616">
        <v>168.86099999999999</v>
      </c>
      <c r="H91" s="637">
        <v>1</v>
      </c>
      <c r="I91" s="616"/>
      <c r="J91" s="616"/>
      <c r="K91" s="637">
        <v>0</v>
      </c>
      <c r="L91" s="616">
        <v>0.3</v>
      </c>
      <c r="M91" s="617">
        <v>168.86099999999999</v>
      </c>
    </row>
    <row r="92" spans="1:13" ht="14.4" customHeight="1" x14ac:dyDescent="0.3">
      <c r="A92" s="612" t="s">
        <v>518</v>
      </c>
      <c r="B92" s="613" t="s">
        <v>2630</v>
      </c>
      <c r="C92" s="613" t="s">
        <v>2235</v>
      </c>
      <c r="D92" s="613" t="s">
        <v>2634</v>
      </c>
      <c r="E92" s="613" t="s">
        <v>2635</v>
      </c>
      <c r="F92" s="616"/>
      <c r="G92" s="616"/>
      <c r="H92" s="637">
        <v>0</v>
      </c>
      <c r="I92" s="616">
        <v>306</v>
      </c>
      <c r="J92" s="616">
        <v>23641.774345037775</v>
      </c>
      <c r="K92" s="637">
        <v>1</v>
      </c>
      <c r="L92" s="616">
        <v>306</v>
      </c>
      <c r="M92" s="617">
        <v>23641.774345037775</v>
      </c>
    </row>
    <row r="93" spans="1:13" ht="14.4" customHeight="1" x14ac:dyDescent="0.3">
      <c r="A93" s="612" t="s">
        <v>518</v>
      </c>
      <c r="B93" s="613" t="s">
        <v>2636</v>
      </c>
      <c r="C93" s="613" t="s">
        <v>2218</v>
      </c>
      <c r="D93" s="613" t="s">
        <v>2219</v>
      </c>
      <c r="E93" s="613" t="s">
        <v>2637</v>
      </c>
      <c r="F93" s="616"/>
      <c r="G93" s="616"/>
      <c r="H93" s="637">
        <v>0</v>
      </c>
      <c r="I93" s="616">
        <v>44</v>
      </c>
      <c r="J93" s="616">
        <v>1815.8855037048236</v>
      </c>
      <c r="K93" s="637">
        <v>1</v>
      </c>
      <c r="L93" s="616">
        <v>44</v>
      </c>
      <c r="M93" s="617">
        <v>1815.8855037048236</v>
      </c>
    </row>
    <row r="94" spans="1:13" ht="14.4" customHeight="1" x14ac:dyDescent="0.3">
      <c r="A94" s="612" t="s">
        <v>518</v>
      </c>
      <c r="B94" s="613" t="s">
        <v>2638</v>
      </c>
      <c r="C94" s="613" t="s">
        <v>2266</v>
      </c>
      <c r="D94" s="613" t="s">
        <v>2267</v>
      </c>
      <c r="E94" s="613" t="s">
        <v>2639</v>
      </c>
      <c r="F94" s="616">
        <v>7.5</v>
      </c>
      <c r="G94" s="616">
        <v>1496.0540074715573</v>
      </c>
      <c r="H94" s="637">
        <v>0.60831919784723998</v>
      </c>
      <c r="I94" s="616">
        <v>6.3</v>
      </c>
      <c r="J94" s="616">
        <v>963.27</v>
      </c>
      <c r="K94" s="637">
        <v>0.39168080215276002</v>
      </c>
      <c r="L94" s="616">
        <v>13.8</v>
      </c>
      <c r="M94" s="617">
        <v>2459.3240074715573</v>
      </c>
    </row>
    <row r="95" spans="1:13" ht="14.4" customHeight="1" x14ac:dyDescent="0.3">
      <c r="A95" s="612" t="s">
        <v>518</v>
      </c>
      <c r="B95" s="613" t="s">
        <v>2638</v>
      </c>
      <c r="C95" s="613" t="s">
        <v>2178</v>
      </c>
      <c r="D95" s="613" t="s">
        <v>2179</v>
      </c>
      <c r="E95" s="613" t="s">
        <v>2640</v>
      </c>
      <c r="F95" s="616">
        <v>1</v>
      </c>
      <c r="G95" s="616">
        <v>286</v>
      </c>
      <c r="H95" s="637">
        <v>1</v>
      </c>
      <c r="I95" s="616"/>
      <c r="J95" s="616"/>
      <c r="K95" s="637">
        <v>0</v>
      </c>
      <c r="L95" s="616">
        <v>1</v>
      </c>
      <c r="M95" s="617">
        <v>286</v>
      </c>
    </row>
    <row r="96" spans="1:13" ht="14.4" customHeight="1" x14ac:dyDescent="0.3">
      <c r="A96" s="612" t="s">
        <v>518</v>
      </c>
      <c r="B96" s="613" t="s">
        <v>2638</v>
      </c>
      <c r="C96" s="613" t="s">
        <v>2093</v>
      </c>
      <c r="D96" s="613" t="s">
        <v>2641</v>
      </c>
      <c r="E96" s="613" t="s">
        <v>2341</v>
      </c>
      <c r="F96" s="616">
        <v>20</v>
      </c>
      <c r="G96" s="616">
        <v>1429.1962376463866</v>
      </c>
      <c r="H96" s="637">
        <v>1</v>
      </c>
      <c r="I96" s="616"/>
      <c r="J96" s="616"/>
      <c r="K96" s="637">
        <v>0</v>
      </c>
      <c r="L96" s="616">
        <v>20</v>
      </c>
      <c r="M96" s="617">
        <v>1429.1962376463866</v>
      </c>
    </row>
    <row r="97" spans="1:13" ht="14.4" customHeight="1" x14ac:dyDescent="0.3">
      <c r="A97" s="612" t="s">
        <v>518</v>
      </c>
      <c r="B97" s="613" t="s">
        <v>2642</v>
      </c>
      <c r="C97" s="613" t="s">
        <v>2269</v>
      </c>
      <c r="D97" s="613" t="s">
        <v>2270</v>
      </c>
      <c r="E97" s="613" t="s">
        <v>2643</v>
      </c>
      <c r="F97" s="616"/>
      <c r="G97" s="616"/>
      <c r="H97" s="637">
        <v>0</v>
      </c>
      <c r="I97" s="616">
        <v>80</v>
      </c>
      <c r="J97" s="616">
        <v>2772.8099999999995</v>
      </c>
      <c r="K97" s="637">
        <v>1</v>
      </c>
      <c r="L97" s="616">
        <v>80</v>
      </c>
      <c r="M97" s="617">
        <v>2772.8099999999995</v>
      </c>
    </row>
    <row r="98" spans="1:13" ht="14.4" customHeight="1" x14ac:dyDescent="0.3">
      <c r="A98" s="612" t="s">
        <v>518</v>
      </c>
      <c r="B98" s="613" t="s">
        <v>2642</v>
      </c>
      <c r="C98" s="613" t="s">
        <v>2271</v>
      </c>
      <c r="D98" s="613" t="s">
        <v>2272</v>
      </c>
      <c r="E98" s="613" t="s">
        <v>2644</v>
      </c>
      <c r="F98" s="616"/>
      <c r="G98" s="616"/>
      <c r="H98" s="637">
        <v>0</v>
      </c>
      <c r="I98" s="616">
        <v>266</v>
      </c>
      <c r="J98" s="616">
        <v>14680.650036230873</v>
      </c>
      <c r="K98" s="637">
        <v>1</v>
      </c>
      <c r="L98" s="616">
        <v>266</v>
      </c>
      <c r="M98" s="617">
        <v>14680.650036230873</v>
      </c>
    </row>
    <row r="99" spans="1:13" ht="14.4" customHeight="1" x14ac:dyDescent="0.3">
      <c r="A99" s="612" t="s">
        <v>518</v>
      </c>
      <c r="B99" s="613" t="s">
        <v>2645</v>
      </c>
      <c r="C99" s="613" t="s">
        <v>2189</v>
      </c>
      <c r="D99" s="613" t="s">
        <v>2646</v>
      </c>
      <c r="E99" s="613" t="s">
        <v>2647</v>
      </c>
      <c r="F99" s="616"/>
      <c r="G99" s="616"/>
      <c r="H99" s="637">
        <v>0</v>
      </c>
      <c r="I99" s="616">
        <v>61.199999999999996</v>
      </c>
      <c r="J99" s="616">
        <v>36649.116703497588</v>
      </c>
      <c r="K99" s="637">
        <v>1</v>
      </c>
      <c r="L99" s="616">
        <v>61.199999999999996</v>
      </c>
      <c r="M99" s="617">
        <v>36649.116703497588</v>
      </c>
    </row>
    <row r="100" spans="1:13" ht="14.4" customHeight="1" x14ac:dyDescent="0.3">
      <c r="A100" s="612" t="s">
        <v>518</v>
      </c>
      <c r="B100" s="613" t="s">
        <v>2648</v>
      </c>
      <c r="C100" s="613" t="s">
        <v>2089</v>
      </c>
      <c r="D100" s="613" t="s">
        <v>2649</v>
      </c>
      <c r="E100" s="613" t="s">
        <v>2639</v>
      </c>
      <c r="F100" s="616">
        <v>5</v>
      </c>
      <c r="G100" s="616">
        <v>2050.4549999999999</v>
      </c>
      <c r="H100" s="637">
        <v>1</v>
      </c>
      <c r="I100" s="616"/>
      <c r="J100" s="616"/>
      <c r="K100" s="637">
        <v>0</v>
      </c>
      <c r="L100" s="616">
        <v>5</v>
      </c>
      <c r="M100" s="617">
        <v>2050.4549999999999</v>
      </c>
    </row>
    <row r="101" spans="1:13" ht="14.4" customHeight="1" x14ac:dyDescent="0.3">
      <c r="A101" s="612" t="s">
        <v>518</v>
      </c>
      <c r="B101" s="613" t="s">
        <v>2648</v>
      </c>
      <c r="C101" s="613" t="s">
        <v>2224</v>
      </c>
      <c r="D101" s="613" t="s">
        <v>2650</v>
      </c>
      <c r="E101" s="613" t="s">
        <v>2341</v>
      </c>
      <c r="F101" s="616"/>
      <c r="G101" s="616"/>
      <c r="H101" s="637">
        <v>0</v>
      </c>
      <c r="I101" s="616">
        <v>1260</v>
      </c>
      <c r="J101" s="616">
        <v>36400.542592290738</v>
      </c>
      <c r="K101" s="637">
        <v>1</v>
      </c>
      <c r="L101" s="616">
        <v>1260</v>
      </c>
      <c r="M101" s="617">
        <v>36400.542592290738</v>
      </c>
    </row>
    <row r="102" spans="1:13" ht="14.4" customHeight="1" x14ac:dyDescent="0.3">
      <c r="A102" s="612" t="s">
        <v>518</v>
      </c>
      <c r="B102" s="613" t="s">
        <v>2651</v>
      </c>
      <c r="C102" s="613" t="s">
        <v>2258</v>
      </c>
      <c r="D102" s="613" t="s">
        <v>2259</v>
      </c>
      <c r="E102" s="613" t="s">
        <v>2652</v>
      </c>
      <c r="F102" s="616"/>
      <c r="G102" s="616"/>
      <c r="H102" s="637">
        <v>0</v>
      </c>
      <c r="I102" s="616">
        <v>3.7</v>
      </c>
      <c r="J102" s="616">
        <v>9397.6849999999995</v>
      </c>
      <c r="K102" s="637">
        <v>1</v>
      </c>
      <c r="L102" s="616">
        <v>3.7</v>
      </c>
      <c r="M102" s="617">
        <v>9397.6849999999995</v>
      </c>
    </row>
    <row r="103" spans="1:13" ht="14.4" customHeight="1" x14ac:dyDescent="0.3">
      <c r="A103" s="612" t="s">
        <v>518</v>
      </c>
      <c r="B103" s="613" t="s">
        <v>2653</v>
      </c>
      <c r="C103" s="613" t="s">
        <v>2320</v>
      </c>
      <c r="D103" s="613" t="s">
        <v>2321</v>
      </c>
      <c r="E103" s="613" t="s">
        <v>2639</v>
      </c>
      <c r="F103" s="616">
        <v>4</v>
      </c>
      <c r="G103" s="616">
        <v>638</v>
      </c>
      <c r="H103" s="637">
        <v>5.830903790087464E-2</v>
      </c>
      <c r="I103" s="616">
        <v>64.600000000000009</v>
      </c>
      <c r="J103" s="616">
        <v>10303.699999999999</v>
      </c>
      <c r="K103" s="637">
        <v>0.94169096209912539</v>
      </c>
      <c r="L103" s="616">
        <v>68.600000000000009</v>
      </c>
      <c r="M103" s="617">
        <v>10941.699999999999</v>
      </c>
    </row>
    <row r="104" spans="1:13" ht="14.4" customHeight="1" x14ac:dyDescent="0.3">
      <c r="A104" s="612" t="s">
        <v>518</v>
      </c>
      <c r="B104" s="613" t="s">
        <v>2653</v>
      </c>
      <c r="C104" s="613" t="s">
        <v>2323</v>
      </c>
      <c r="D104" s="613" t="s">
        <v>2321</v>
      </c>
      <c r="E104" s="613" t="s">
        <v>2640</v>
      </c>
      <c r="F104" s="616"/>
      <c r="G104" s="616"/>
      <c r="H104" s="637">
        <v>0</v>
      </c>
      <c r="I104" s="616">
        <v>28.5</v>
      </c>
      <c r="J104" s="616">
        <v>8778</v>
      </c>
      <c r="K104" s="637">
        <v>1</v>
      </c>
      <c r="L104" s="616">
        <v>28.5</v>
      </c>
      <c r="M104" s="617">
        <v>8778</v>
      </c>
    </row>
    <row r="105" spans="1:13" ht="14.4" customHeight="1" x14ac:dyDescent="0.3">
      <c r="A105" s="612" t="s">
        <v>518</v>
      </c>
      <c r="B105" s="613" t="s">
        <v>2653</v>
      </c>
      <c r="C105" s="613" t="s">
        <v>2287</v>
      </c>
      <c r="D105" s="613" t="s">
        <v>2654</v>
      </c>
      <c r="E105" s="613" t="s">
        <v>2341</v>
      </c>
      <c r="F105" s="616">
        <v>123</v>
      </c>
      <c r="G105" s="616">
        <v>3716.7885627779997</v>
      </c>
      <c r="H105" s="637">
        <v>0.52238140479366424</v>
      </c>
      <c r="I105" s="616">
        <v>112</v>
      </c>
      <c r="J105" s="616">
        <v>3398.2973278579739</v>
      </c>
      <c r="K105" s="637">
        <v>0.47761859520633576</v>
      </c>
      <c r="L105" s="616">
        <v>235</v>
      </c>
      <c r="M105" s="617">
        <v>7115.0858906359736</v>
      </c>
    </row>
    <row r="106" spans="1:13" ht="14.4" customHeight="1" x14ac:dyDescent="0.3">
      <c r="A106" s="612" t="s">
        <v>518</v>
      </c>
      <c r="B106" s="613" t="s">
        <v>2655</v>
      </c>
      <c r="C106" s="613" t="s">
        <v>2313</v>
      </c>
      <c r="D106" s="613" t="s">
        <v>2314</v>
      </c>
      <c r="E106" s="613" t="s">
        <v>2656</v>
      </c>
      <c r="F106" s="616"/>
      <c r="G106" s="616"/>
      <c r="H106" s="637">
        <v>0</v>
      </c>
      <c r="I106" s="616">
        <v>127</v>
      </c>
      <c r="J106" s="616">
        <v>364116.85354011506</v>
      </c>
      <c r="K106" s="637">
        <v>1</v>
      </c>
      <c r="L106" s="616">
        <v>127</v>
      </c>
      <c r="M106" s="617">
        <v>364116.85354011506</v>
      </c>
    </row>
    <row r="107" spans="1:13" ht="14.4" customHeight="1" x14ac:dyDescent="0.3">
      <c r="A107" s="612" t="s">
        <v>518</v>
      </c>
      <c r="B107" s="613" t="s">
        <v>2657</v>
      </c>
      <c r="C107" s="613" t="s">
        <v>2317</v>
      </c>
      <c r="D107" s="613" t="s">
        <v>2318</v>
      </c>
      <c r="E107" s="613" t="s">
        <v>2658</v>
      </c>
      <c r="F107" s="616"/>
      <c r="G107" s="616"/>
      <c r="H107" s="637">
        <v>0</v>
      </c>
      <c r="I107" s="616">
        <v>20</v>
      </c>
      <c r="J107" s="616">
        <v>114338</v>
      </c>
      <c r="K107" s="637">
        <v>1</v>
      </c>
      <c r="L107" s="616">
        <v>20</v>
      </c>
      <c r="M107" s="617">
        <v>114338</v>
      </c>
    </row>
    <row r="108" spans="1:13" ht="14.4" customHeight="1" x14ac:dyDescent="0.3">
      <c r="A108" s="612" t="s">
        <v>518</v>
      </c>
      <c r="B108" s="613" t="s">
        <v>2659</v>
      </c>
      <c r="C108" s="613" t="s">
        <v>1858</v>
      </c>
      <c r="D108" s="613" t="s">
        <v>1771</v>
      </c>
      <c r="E108" s="613" t="s">
        <v>2660</v>
      </c>
      <c r="F108" s="616"/>
      <c r="G108" s="616"/>
      <c r="H108" s="637">
        <v>0</v>
      </c>
      <c r="I108" s="616">
        <v>1</v>
      </c>
      <c r="J108" s="616">
        <v>58.740000000000023</v>
      </c>
      <c r="K108" s="637">
        <v>1</v>
      </c>
      <c r="L108" s="616">
        <v>1</v>
      </c>
      <c r="M108" s="617">
        <v>58.740000000000023</v>
      </c>
    </row>
    <row r="109" spans="1:13" ht="14.4" customHeight="1" x14ac:dyDescent="0.3">
      <c r="A109" s="612" t="s">
        <v>518</v>
      </c>
      <c r="B109" s="613" t="s">
        <v>2659</v>
      </c>
      <c r="C109" s="613" t="s">
        <v>1770</v>
      </c>
      <c r="D109" s="613" t="s">
        <v>1771</v>
      </c>
      <c r="E109" s="613" t="s">
        <v>1644</v>
      </c>
      <c r="F109" s="616"/>
      <c r="G109" s="616"/>
      <c r="H109" s="637">
        <v>0</v>
      </c>
      <c r="I109" s="616">
        <v>4</v>
      </c>
      <c r="J109" s="616">
        <v>420.44888757243251</v>
      </c>
      <c r="K109" s="637">
        <v>1</v>
      </c>
      <c r="L109" s="616">
        <v>4</v>
      </c>
      <c r="M109" s="617">
        <v>420.44888757243251</v>
      </c>
    </row>
    <row r="110" spans="1:13" ht="14.4" customHeight="1" x14ac:dyDescent="0.3">
      <c r="A110" s="612" t="s">
        <v>518</v>
      </c>
      <c r="B110" s="613" t="s">
        <v>2659</v>
      </c>
      <c r="C110" s="613" t="s">
        <v>525</v>
      </c>
      <c r="D110" s="613" t="s">
        <v>526</v>
      </c>
      <c r="E110" s="613" t="s">
        <v>2661</v>
      </c>
      <c r="F110" s="616">
        <v>7</v>
      </c>
      <c r="G110" s="616">
        <v>628.54824245985287</v>
      </c>
      <c r="H110" s="637">
        <v>1</v>
      </c>
      <c r="I110" s="616"/>
      <c r="J110" s="616"/>
      <c r="K110" s="637">
        <v>0</v>
      </c>
      <c r="L110" s="616">
        <v>7</v>
      </c>
      <c r="M110" s="617">
        <v>628.54824245985287</v>
      </c>
    </row>
    <row r="111" spans="1:13" ht="14.4" customHeight="1" x14ac:dyDescent="0.3">
      <c r="A111" s="612" t="s">
        <v>518</v>
      </c>
      <c r="B111" s="613" t="s">
        <v>2662</v>
      </c>
      <c r="C111" s="613" t="s">
        <v>1958</v>
      </c>
      <c r="D111" s="613" t="s">
        <v>2663</v>
      </c>
      <c r="E111" s="613" t="s">
        <v>2664</v>
      </c>
      <c r="F111" s="616"/>
      <c r="G111" s="616"/>
      <c r="H111" s="637">
        <v>0</v>
      </c>
      <c r="I111" s="616">
        <v>30</v>
      </c>
      <c r="J111" s="616">
        <v>20743.483252777951</v>
      </c>
      <c r="K111" s="637">
        <v>1</v>
      </c>
      <c r="L111" s="616">
        <v>30</v>
      </c>
      <c r="M111" s="617">
        <v>20743.483252777951</v>
      </c>
    </row>
    <row r="112" spans="1:13" ht="14.4" customHeight="1" x14ac:dyDescent="0.3">
      <c r="A112" s="612" t="s">
        <v>518</v>
      </c>
      <c r="B112" s="613" t="s">
        <v>2662</v>
      </c>
      <c r="C112" s="613" t="s">
        <v>529</v>
      </c>
      <c r="D112" s="613" t="s">
        <v>2665</v>
      </c>
      <c r="E112" s="613" t="s">
        <v>2666</v>
      </c>
      <c r="F112" s="616">
        <v>145</v>
      </c>
      <c r="G112" s="616">
        <v>36229.597958622238</v>
      </c>
      <c r="H112" s="637">
        <v>1</v>
      </c>
      <c r="I112" s="616"/>
      <c r="J112" s="616"/>
      <c r="K112" s="637">
        <v>0</v>
      </c>
      <c r="L112" s="616">
        <v>145</v>
      </c>
      <c r="M112" s="617">
        <v>36229.597958622238</v>
      </c>
    </row>
    <row r="113" spans="1:13" ht="14.4" customHeight="1" x14ac:dyDescent="0.3">
      <c r="A113" s="612" t="s">
        <v>518</v>
      </c>
      <c r="B113" s="613" t="s">
        <v>2667</v>
      </c>
      <c r="C113" s="613" t="s">
        <v>1552</v>
      </c>
      <c r="D113" s="613" t="s">
        <v>1553</v>
      </c>
      <c r="E113" s="613" t="s">
        <v>2668</v>
      </c>
      <c r="F113" s="616">
        <v>1</v>
      </c>
      <c r="G113" s="616">
        <v>900.00070203790347</v>
      </c>
      <c r="H113" s="637">
        <v>1</v>
      </c>
      <c r="I113" s="616"/>
      <c r="J113" s="616"/>
      <c r="K113" s="637">
        <v>0</v>
      </c>
      <c r="L113" s="616">
        <v>1</v>
      </c>
      <c r="M113" s="617">
        <v>900.00070203790347</v>
      </c>
    </row>
    <row r="114" spans="1:13" ht="14.4" customHeight="1" x14ac:dyDescent="0.3">
      <c r="A114" s="612" t="s">
        <v>518</v>
      </c>
      <c r="B114" s="613" t="s">
        <v>2667</v>
      </c>
      <c r="C114" s="613" t="s">
        <v>1152</v>
      </c>
      <c r="D114" s="613" t="s">
        <v>1153</v>
      </c>
      <c r="E114" s="613" t="s">
        <v>2668</v>
      </c>
      <c r="F114" s="616"/>
      <c r="G114" s="616"/>
      <c r="H114" s="637">
        <v>0</v>
      </c>
      <c r="I114" s="616">
        <v>55.5</v>
      </c>
      <c r="J114" s="616">
        <v>47573.326608505005</v>
      </c>
      <c r="K114" s="637">
        <v>1</v>
      </c>
      <c r="L114" s="616">
        <v>55.5</v>
      </c>
      <c r="M114" s="617">
        <v>47573.326608505005</v>
      </c>
    </row>
    <row r="115" spans="1:13" ht="14.4" customHeight="1" x14ac:dyDescent="0.3">
      <c r="A115" s="612" t="s">
        <v>518</v>
      </c>
      <c r="B115" s="613" t="s">
        <v>2669</v>
      </c>
      <c r="C115" s="613" t="s">
        <v>1972</v>
      </c>
      <c r="D115" s="613" t="s">
        <v>1973</v>
      </c>
      <c r="E115" s="613" t="s">
        <v>1974</v>
      </c>
      <c r="F115" s="616"/>
      <c r="G115" s="616"/>
      <c r="H115" s="637">
        <v>0</v>
      </c>
      <c r="I115" s="616">
        <v>1</v>
      </c>
      <c r="J115" s="616">
        <v>252.25</v>
      </c>
      <c r="K115" s="637">
        <v>1</v>
      </c>
      <c r="L115" s="616">
        <v>1</v>
      </c>
      <c r="M115" s="617">
        <v>252.25</v>
      </c>
    </row>
    <row r="116" spans="1:13" ht="14.4" customHeight="1" x14ac:dyDescent="0.3">
      <c r="A116" s="612" t="s">
        <v>518</v>
      </c>
      <c r="B116" s="613" t="s">
        <v>2670</v>
      </c>
      <c r="C116" s="613" t="s">
        <v>1911</v>
      </c>
      <c r="D116" s="613" t="s">
        <v>1912</v>
      </c>
      <c r="E116" s="613" t="s">
        <v>2671</v>
      </c>
      <c r="F116" s="616"/>
      <c r="G116" s="616"/>
      <c r="H116" s="637">
        <v>0</v>
      </c>
      <c r="I116" s="616">
        <v>1</v>
      </c>
      <c r="J116" s="616">
        <v>504.82004643752504</v>
      </c>
      <c r="K116" s="637">
        <v>1</v>
      </c>
      <c r="L116" s="616">
        <v>1</v>
      </c>
      <c r="M116" s="617">
        <v>504.82004643752504</v>
      </c>
    </row>
    <row r="117" spans="1:13" ht="14.4" customHeight="1" x14ac:dyDescent="0.3">
      <c r="A117" s="612" t="s">
        <v>518</v>
      </c>
      <c r="B117" s="613" t="s">
        <v>2670</v>
      </c>
      <c r="C117" s="613" t="s">
        <v>1930</v>
      </c>
      <c r="D117" s="613" t="s">
        <v>2672</v>
      </c>
      <c r="E117" s="613" t="s">
        <v>2673</v>
      </c>
      <c r="F117" s="616"/>
      <c r="G117" s="616"/>
      <c r="H117" s="637">
        <v>0</v>
      </c>
      <c r="I117" s="616">
        <v>4</v>
      </c>
      <c r="J117" s="616">
        <v>322.08000000000004</v>
      </c>
      <c r="K117" s="637">
        <v>1</v>
      </c>
      <c r="L117" s="616">
        <v>4</v>
      </c>
      <c r="M117" s="617">
        <v>322.08000000000004</v>
      </c>
    </row>
    <row r="118" spans="1:13" ht="14.4" customHeight="1" x14ac:dyDescent="0.3">
      <c r="A118" s="612" t="s">
        <v>518</v>
      </c>
      <c r="B118" s="613" t="s">
        <v>2670</v>
      </c>
      <c r="C118" s="613" t="s">
        <v>2674</v>
      </c>
      <c r="D118" s="613" t="s">
        <v>2675</v>
      </c>
      <c r="E118" s="613" t="s">
        <v>2676</v>
      </c>
      <c r="F118" s="616"/>
      <c r="G118" s="616"/>
      <c r="H118" s="637">
        <v>0</v>
      </c>
      <c r="I118" s="616">
        <v>1</v>
      </c>
      <c r="J118" s="616">
        <v>322.49</v>
      </c>
      <c r="K118" s="637">
        <v>1</v>
      </c>
      <c r="L118" s="616">
        <v>1</v>
      </c>
      <c r="M118" s="617">
        <v>322.49</v>
      </c>
    </row>
    <row r="119" spans="1:13" ht="14.4" customHeight="1" x14ac:dyDescent="0.3">
      <c r="A119" s="612" t="s">
        <v>518</v>
      </c>
      <c r="B119" s="613" t="s">
        <v>2677</v>
      </c>
      <c r="C119" s="613" t="s">
        <v>1965</v>
      </c>
      <c r="D119" s="613" t="s">
        <v>1966</v>
      </c>
      <c r="E119" s="613" t="s">
        <v>1967</v>
      </c>
      <c r="F119" s="616"/>
      <c r="G119" s="616"/>
      <c r="H119" s="637">
        <v>0</v>
      </c>
      <c r="I119" s="616">
        <v>1</v>
      </c>
      <c r="J119" s="616">
        <v>220.95000000000002</v>
      </c>
      <c r="K119" s="637">
        <v>1</v>
      </c>
      <c r="L119" s="616">
        <v>1</v>
      </c>
      <c r="M119" s="617">
        <v>220.95000000000002</v>
      </c>
    </row>
    <row r="120" spans="1:13" ht="14.4" customHeight="1" x14ac:dyDescent="0.3">
      <c r="A120" s="612" t="s">
        <v>518</v>
      </c>
      <c r="B120" s="613" t="s">
        <v>2678</v>
      </c>
      <c r="C120" s="613" t="s">
        <v>1024</v>
      </c>
      <c r="D120" s="613" t="s">
        <v>1025</v>
      </c>
      <c r="E120" s="613" t="s">
        <v>2679</v>
      </c>
      <c r="F120" s="616"/>
      <c r="G120" s="616"/>
      <c r="H120" s="637">
        <v>0</v>
      </c>
      <c r="I120" s="616">
        <v>3</v>
      </c>
      <c r="J120" s="616">
        <v>717.71833333333336</v>
      </c>
      <c r="K120" s="637">
        <v>1</v>
      </c>
      <c r="L120" s="616">
        <v>3</v>
      </c>
      <c r="M120" s="617">
        <v>717.71833333333336</v>
      </c>
    </row>
    <row r="121" spans="1:13" ht="14.4" customHeight="1" x14ac:dyDescent="0.3">
      <c r="A121" s="612" t="s">
        <v>518</v>
      </c>
      <c r="B121" s="613" t="s">
        <v>2680</v>
      </c>
      <c r="C121" s="613" t="s">
        <v>1638</v>
      </c>
      <c r="D121" s="613" t="s">
        <v>1639</v>
      </c>
      <c r="E121" s="613" t="s">
        <v>1640</v>
      </c>
      <c r="F121" s="616">
        <v>1</v>
      </c>
      <c r="G121" s="616">
        <v>262.31787954179947</v>
      </c>
      <c r="H121" s="637">
        <v>1</v>
      </c>
      <c r="I121" s="616"/>
      <c r="J121" s="616"/>
      <c r="K121" s="637">
        <v>0</v>
      </c>
      <c r="L121" s="616">
        <v>1</v>
      </c>
      <c r="M121" s="617">
        <v>262.31787954179947</v>
      </c>
    </row>
    <row r="122" spans="1:13" ht="14.4" customHeight="1" x14ac:dyDescent="0.3">
      <c r="A122" s="612" t="s">
        <v>518</v>
      </c>
      <c r="B122" s="613" t="s">
        <v>2680</v>
      </c>
      <c r="C122" s="613" t="s">
        <v>1617</v>
      </c>
      <c r="D122" s="613" t="s">
        <v>1618</v>
      </c>
      <c r="E122" s="613" t="s">
        <v>1619</v>
      </c>
      <c r="F122" s="616">
        <v>1</v>
      </c>
      <c r="G122" s="616">
        <v>184.16</v>
      </c>
      <c r="H122" s="637">
        <v>1</v>
      </c>
      <c r="I122" s="616"/>
      <c r="J122" s="616"/>
      <c r="K122" s="637">
        <v>0</v>
      </c>
      <c r="L122" s="616">
        <v>1</v>
      </c>
      <c r="M122" s="617">
        <v>184.16</v>
      </c>
    </row>
    <row r="123" spans="1:13" ht="14.4" customHeight="1" x14ac:dyDescent="0.3">
      <c r="A123" s="612" t="s">
        <v>518</v>
      </c>
      <c r="B123" s="613" t="s">
        <v>2681</v>
      </c>
      <c r="C123" s="613" t="s">
        <v>1887</v>
      </c>
      <c r="D123" s="613" t="s">
        <v>2682</v>
      </c>
      <c r="E123" s="613" t="s">
        <v>2683</v>
      </c>
      <c r="F123" s="616"/>
      <c r="G123" s="616"/>
      <c r="H123" s="637">
        <v>0</v>
      </c>
      <c r="I123" s="616">
        <v>4</v>
      </c>
      <c r="J123" s="616">
        <v>359.72735832831233</v>
      </c>
      <c r="K123" s="637">
        <v>1</v>
      </c>
      <c r="L123" s="616">
        <v>4</v>
      </c>
      <c r="M123" s="617">
        <v>359.72735832831233</v>
      </c>
    </row>
    <row r="124" spans="1:13" ht="14.4" customHeight="1" x14ac:dyDescent="0.3">
      <c r="A124" s="612" t="s">
        <v>518</v>
      </c>
      <c r="B124" s="613" t="s">
        <v>2681</v>
      </c>
      <c r="C124" s="613" t="s">
        <v>1822</v>
      </c>
      <c r="D124" s="613" t="s">
        <v>2684</v>
      </c>
      <c r="E124" s="613" t="s">
        <v>2685</v>
      </c>
      <c r="F124" s="616"/>
      <c r="G124" s="616"/>
      <c r="H124" s="637">
        <v>0</v>
      </c>
      <c r="I124" s="616">
        <v>2</v>
      </c>
      <c r="J124" s="616">
        <v>94.18</v>
      </c>
      <c r="K124" s="637">
        <v>1</v>
      </c>
      <c r="L124" s="616">
        <v>2</v>
      </c>
      <c r="M124" s="617">
        <v>94.18</v>
      </c>
    </row>
    <row r="125" spans="1:13" ht="14.4" customHeight="1" x14ac:dyDescent="0.3">
      <c r="A125" s="612" t="s">
        <v>518</v>
      </c>
      <c r="B125" s="613" t="s">
        <v>2681</v>
      </c>
      <c r="C125" s="613" t="s">
        <v>1924</v>
      </c>
      <c r="D125" s="613" t="s">
        <v>2686</v>
      </c>
      <c r="E125" s="613" t="s">
        <v>2687</v>
      </c>
      <c r="F125" s="616"/>
      <c r="G125" s="616"/>
      <c r="H125" s="637">
        <v>0</v>
      </c>
      <c r="I125" s="616">
        <v>3</v>
      </c>
      <c r="J125" s="616">
        <v>180.49999745650177</v>
      </c>
      <c r="K125" s="637">
        <v>1</v>
      </c>
      <c r="L125" s="616">
        <v>3</v>
      </c>
      <c r="M125" s="617">
        <v>180.49999745650177</v>
      </c>
    </row>
    <row r="126" spans="1:13" ht="14.4" customHeight="1" x14ac:dyDescent="0.3">
      <c r="A126" s="612" t="s">
        <v>518</v>
      </c>
      <c r="B126" s="613" t="s">
        <v>2688</v>
      </c>
      <c r="C126" s="613" t="s">
        <v>544</v>
      </c>
      <c r="D126" s="613" t="s">
        <v>545</v>
      </c>
      <c r="E126" s="613" t="s">
        <v>2689</v>
      </c>
      <c r="F126" s="616">
        <v>7</v>
      </c>
      <c r="G126" s="616">
        <v>3495.8229999999999</v>
      </c>
      <c r="H126" s="637">
        <v>1</v>
      </c>
      <c r="I126" s="616"/>
      <c r="J126" s="616"/>
      <c r="K126" s="637">
        <v>0</v>
      </c>
      <c r="L126" s="616">
        <v>7</v>
      </c>
      <c r="M126" s="617">
        <v>3495.8229999999999</v>
      </c>
    </row>
    <row r="127" spans="1:13" ht="14.4" customHeight="1" x14ac:dyDescent="0.3">
      <c r="A127" s="612" t="s">
        <v>518</v>
      </c>
      <c r="B127" s="613" t="s">
        <v>2688</v>
      </c>
      <c r="C127" s="613" t="s">
        <v>1785</v>
      </c>
      <c r="D127" s="613" t="s">
        <v>1786</v>
      </c>
      <c r="E127" s="613" t="s">
        <v>2690</v>
      </c>
      <c r="F127" s="616"/>
      <c r="G127" s="616"/>
      <c r="H127" s="637">
        <v>0</v>
      </c>
      <c r="I127" s="616">
        <v>6</v>
      </c>
      <c r="J127" s="616">
        <v>829.5</v>
      </c>
      <c r="K127" s="637">
        <v>1</v>
      </c>
      <c r="L127" s="616">
        <v>6</v>
      </c>
      <c r="M127" s="617">
        <v>829.5</v>
      </c>
    </row>
    <row r="128" spans="1:13" ht="14.4" customHeight="1" x14ac:dyDescent="0.3">
      <c r="A128" s="612" t="s">
        <v>518</v>
      </c>
      <c r="B128" s="613" t="s">
        <v>2688</v>
      </c>
      <c r="C128" s="613" t="s">
        <v>1938</v>
      </c>
      <c r="D128" s="613" t="s">
        <v>2691</v>
      </c>
      <c r="E128" s="613" t="s">
        <v>2692</v>
      </c>
      <c r="F128" s="616"/>
      <c r="G128" s="616"/>
      <c r="H128" s="637">
        <v>0</v>
      </c>
      <c r="I128" s="616">
        <v>3</v>
      </c>
      <c r="J128" s="616">
        <v>510.72</v>
      </c>
      <c r="K128" s="637">
        <v>1</v>
      </c>
      <c r="L128" s="616">
        <v>3</v>
      </c>
      <c r="M128" s="617">
        <v>510.72</v>
      </c>
    </row>
    <row r="129" spans="1:13" ht="14.4" customHeight="1" x14ac:dyDescent="0.3">
      <c r="A129" s="612" t="s">
        <v>518</v>
      </c>
      <c r="B129" s="613" t="s">
        <v>2688</v>
      </c>
      <c r="C129" s="613" t="s">
        <v>1962</v>
      </c>
      <c r="D129" s="613" t="s">
        <v>2693</v>
      </c>
      <c r="E129" s="613" t="s">
        <v>2694</v>
      </c>
      <c r="F129" s="616"/>
      <c r="G129" s="616"/>
      <c r="H129" s="637">
        <v>0</v>
      </c>
      <c r="I129" s="616">
        <v>37</v>
      </c>
      <c r="J129" s="616">
        <v>37918.875959821919</v>
      </c>
      <c r="K129" s="637">
        <v>1</v>
      </c>
      <c r="L129" s="616">
        <v>37</v>
      </c>
      <c r="M129" s="617">
        <v>37918.875959821919</v>
      </c>
    </row>
    <row r="130" spans="1:13" ht="14.4" customHeight="1" x14ac:dyDescent="0.3">
      <c r="A130" s="612" t="s">
        <v>518</v>
      </c>
      <c r="B130" s="613" t="s">
        <v>2688</v>
      </c>
      <c r="C130" s="613" t="s">
        <v>1908</v>
      </c>
      <c r="D130" s="613" t="s">
        <v>1786</v>
      </c>
      <c r="E130" s="613" t="s">
        <v>2695</v>
      </c>
      <c r="F130" s="616"/>
      <c r="G130" s="616"/>
      <c r="H130" s="637">
        <v>0</v>
      </c>
      <c r="I130" s="616">
        <v>1</v>
      </c>
      <c r="J130" s="616">
        <v>141.02000000000004</v>
      </c>
      <c r="K130" s="637">
        <v>1</v>
      </c>
      <c r="L130" s="616">
        <v>1</v>
      </c>
      <c r="M130" s="617">
        <v>141.02000000000004</v>
      </c>
    </row>
    <row r="131" spans="1:13" ht="14.4" customHeight="1" x14ac:dyDescent="0.3">
      <c r="A131" s="612" t="s">
        <v>518</v>
      </c>
      <c r="B131" s="613" t="s">
        <v>2696</v>
      </c>
      <c r="C131" s="613" t="s">
        <v>1861</v>
      </c>
      <c r="D131" s="613" t="s">
        <v>1862</v>
      </c>
      <c r="E131" s="613" t="s">
        <v>1835</v>
      </c>
      <c r="F131" s="616"/>
      <c r="G131" s="616"/>
      <c r="H131" s="637">
        <v>0</v>
      </c>
      <c r="I131" s="616">
        <v>3</v>
      </c>
      <c r="J131" s="616">
        <v>118.98000000000002</v>
      </c>
      <c r="K131" s="637">
        <v>1</v>
      </c>
      <c r="L131" s="616">
        <v>3</v>
      </c>
      <c r="M131" s="617">
        <v>118.98000000000002</v>
      </c>
    </row>
    <row r="132" spans="1:13" ht="14.4" customHeight="1" x14ac:dyDescent="0.3">
      <c r="A132" s="612" t="s">
        <v>518</v>
      </c>
      <c r="B132" s="613" t="s">
        <v>2696</v>
      </c>
      <c r="C132" s="613" t="s">
        <v>2697</v>
      </c>
      <c r="D132" s="613" t="s">
        <v>1782</v>
      </c>
      <c r="E132" s="613" t="s">
        <v>905</v>
      </c>
      <c r="F132" s="616"/>
      <c r="G132" s="616"/>
      <c r="H132" s="637">
        <v>0</v>
      </c>
      <c r="I132" s="616">
        <v>1</v>
      </c>
      <c r="J132" s="616">
        <v>97.320000000000022</v>
      </c>
      <c r="K132" s="637">
        <v>1</v>
      </c>
      <c r="L132" s="616">
        <v>1</v>
      </c>
      <c r="M132" s="617">
        <v>97.320000000000022</v>
      </c>
    </row>
    <row r="133" spans="1:13" ht="14.4" customHeight="1" x14ac:dyDescent="0.3">
      <c r="A133" s="612" t="s">
        <v>518</v>
      </c>
      <c r="B133" s="613" t="s">
        <v>2696</v>
      </c>
      <c r="C133" s="613" t="s">
        <v>1781</v>
      </c>
      <c r="D133" s="613" t="s">
        <v>1782</v>
      </c>
      <c r="E133" s="613" t="s">
        <v>1783</v>
      </c>
      <c r="F133" s="616"/>
      <c r="G133" s="616"/>
      <c r="H133" s="637">
        <v>0</v>
      </c>
      <c r="I133" s="616">
        <v>1</v>
      </c>
      <c r="J133" s="616">
        <v>198.74873491384761</v>
      </c>
      <c r="K133" s="637">
        <v>1</v>
      </c>
      <c r="L133" s="616">
        <v>1</v>
      </c>
      <c r="M133" s="617">
        <v>198.74873491384761</v>
      </c>
    </row>
    <row r="134" spans="1:13" ht="14.4" customHeight="1" x14ac:dyDescent="0.3">
      <c r="A134" s="612" t="s">
        <v>518</v>
      </c>
      <c r="B134" s="613" t="s">
        <v>2698</v>
      </c>
      <c r="C134" s="613" t="s">
        <v>1850</v>
      </c>
      <c r="D134" s="613" t="s">
        <v>1851</v>
      </c>
      <c r="E134" s="613" t="s">
        <v>1852</v>
      </c>
      <c r="F134" s="616"/>
      <c r="G134" s="616"/>
      <c r="H134" s="637">
        <v>0</v>
      </c>
      <c r="I134" s="616">
        <v>1</v>
      </c>
      <c r="J134" s="616">
        <v>98.949258425228962</v>
      </c>
      <c r="K134" s="637">
        <v>1</v>
      </c>
      <c r="L134" s="616">
        <v>1</v>
      </c>
      <c r="M134" s="617">
        <v>98.949258425228962</v>
      </c>
    </row>
    <row r="135" spans="1:13" ht="14.4" customHeight="1" x14ac:dyDescent="0.3">
      <c r="A135" s="612" t="s">
        <v>518</v>
      </c>
      <c r="B135" s="613" t="s">
        <v>2699</v>
      </c>
      <c r="C135" s="613" t="s">
        <v>1901</v>
      </c>
      <c r="D135" s="613" t="s">
        <v>1902</v>
      </c>
      <c r="E135" s="613" t="s">
        <v>1835</v>
      </c>
      <c r="F135" s="616"/>
      <c r="G135" s="616"/>
      <c r="H135" s="637">
        <v>0</v>
      </c>
      <c r="I135" s="616">
        <v>2</v>
      </c>
      <c r="J135" s="616">
        <v>170.30893500283867</v>
      </c>
      <c r="K135" s="637">
        <v>1</v>
      </c>
      <c r="L135" s="616">
        <v>2</v>
      </c>
      <c r="M135" s="617">
        <v>170.30893500283867</v>
      </c>
    </row>
    <row r="136" spans="1:13" ht="14.4" customHeight="1" x14ac:dyDescent="0.3">
      <c r="A136" s="612" t="s">
        <v>518</v>
      </c>
      <c r="B136" s="613" t="s">
        <v>2700</v>
      </c>
      <c r="C136" s="613" t="s">
        <v>1934</v>
      </c>
      <c r="D136" s="613" t="s">
        <v>1935</v>
      </c>
      <c r="E136" s="613" t="s">
        <v>1936</v>
      </c>
      <c r="F136" s="616">
        <v>1</v>
      </c>
      <c r="G136" s="616">
        <v>100.18</v>
      </c>
      <c r="H136" s="637">
        <v>1</v>
      </c>
      <c r="I136" s="616"/>
      <c r="J136" s="616"/>
      <c r="K136" s="637">
        <v>0</v>
      </c>
      <c r="L136" s="616">
        <v>1</v>
      </c>
      <c r="M136" s="617">
        <v>100.18</v>
      </c>
    </row>
    <row r="137" spans="1:13" ht="14.4" customHeight="1" x14ac:dyDescent="0.3">
      <c r="A137" s="612" t="s">
        <v>518</v>
      </c>
      <c r="B137" s="613" t="s">
        <v>2701</v>
      </c>
      <c r="C137" s="613" t="s">
        <v>1766</v>
      </c>
      <c r="D137" s="613" t="s">
        <v>1767</v>
      </c>
      <c r="E137" s="613" t="s">
        <v>1768</v>
      </c>
      <c r="F137" s="616"/>
      <c r="G137" s="616"/>
      <c r="H137" s="637">
        <v>0</v>
      </c>
      <c r="I137" s="616">
        <v>1</v>
      </c>
      <c r="J137" s="616">
        <v>90.379547628806037</v>
      </c>
      <c r="K137" s="637">
        <v>1</v>
      </c>
      <c r="L137" s="616">
        <v>1</v>
      </c>
      <c r="M137" s="617">
        <v>90.379547628806037</v>
      </c>
    </row>
    <row r="138" spans="1:13" ht="14.4" customHeight="1" x14ac:dyDescent="0.3">
      <c r="A138" s="612" t="s">
        <v>518</v>
      </c>
      <c r="B138" s="613" t="s">
        <v>2702</v>
      </c>
      <c r="C138" s="613" t="s">
        <v>1868</v>
      </c>
      <c r="D138" s="613" t="s">
        <v>1869</v>
      </c>
      <c r="E138" s="613" t="s">
        <v>2703</v>
      </c>
      <c r="F138" s="616"/>
      <c r="G138" s="616"/>
      <c r="H138" s="637">
        <v>0</v>
      </c>
      <c r="I138" s="616">
        <v>1</v>
      </c>
      <c r="J138" s="616">
        <v>47.88000000000001</v>
      </c>
      <c r="K138" s="637">
        <v>1</v>
      </c>
      <c r="L138" s="616">
        <v>1</v>
      </c>
      <c r="M138" s="617">
        <v>47.88000000000001</v>
      </c>
    </row>
    <row r="139" spans="1:13" ht="14.4" customHeight="1" x14ac:dyDescent="0.3">
      <c r="A139" s="612" t="s">
        <v>518</v>
      </c>
      <c r="B139" s="613" t="s">
        <v>2702</v>
      </c>
      <c r="C139" s="613" t="s">
        <v>1811</v>
      </c>
      <c r="D139" s="613" t="s">
        <v>1812</v>
      </c>
      <c r="E139" s="613" t="s">
        <v>841</v>
      </c>
      <c r="F139" s="616"/>
      <c r="G139" s="616"/>
      <c r="H139" s="637">
        <v>0</v>
      </c>
      <c r="I139" s="616">
        <v>106</v>
      </c>
      <c r="J139" s="616">
        <v>8337.7532722398391</v>
      </c>
      <c r="K139" s="637">
        <v>1</v>
      </c>
      <c r="L139" s="616">
        <v>106</v>
      </c>
      <c r="M139" s="617">
        <v>8337.7532722398391</v>
      </c>
    </row>
    <row r="140" spans="1:13" ht="14.4" customHeight="1" x14ac:dyDescent="0.3">
      <c r="A140" s="612" t="s">
        <v>518</v>
      </c>
      <c r="B140" s="613" t="s">
        <v>2704</v>
      </c>
      <c r="C140" s="613" t="s">
        <v>1875</v>
      </c>
      <c r="D140" s="613" t="s">
        <v>1876</v>
      </c>
      <c r="E140" s="613" t="s">
        <v>2705</v>
      </c>
      <c r="F140" s="616"/>
      <c r="G140" s="616"/>
      <c r="H140" s="637">
        <v>0</v>
      </c>
      <c r="I140" s="616">
        <v>1</v>
      </c>
      <c r="J140" s="616">
        <v>743.05567845043777</v>
      </c>
      <c r="K140" s="637">
        <v>1</v>
      </c>
      <c r="L140" s="616">
        <v>1</v>
      </c>
      <c r="M140" s="617">
        <v>743.05567845043777</v>
      </c>
    </row>
    <row r="141" spans="1:13" ht="14.4" customHeight="1" x14ac:dyDescent="0.3">
      <c r="A141" s="612" t="s">
        <v>518</v>
      </c>
      <c r="B141" s="613" t="s">
        <v>2706</v>
      </c>
      <c r="C141" s="613" t="s">
        <v>548</v>
      </c>
      <c r="D141" s="613" t="s">
        <v>549</v>
      </c>
      <c r="E141" s="613" t="s">
        <v>550</v>
      </c>
      <c r="F141" s="616">
        <v>1</v>
      </c>
      <c r="G141" s="616">
        <v>128.37</v>
      </c>
      <c r="H141" s="637">
        <v>1</v>
      </c>
      <c r="I141" s="616"/>
      <c r="J141" s="616"/>
      <c r="K141" s="637">
        <v>0</v>
      </c>
      <c r="L141" s="616">
        <v>1</v>
      </c>
      <c r="M141" s="617">
        <v>128.37</v>
      </c>
    </row>
    <row r="142" spans="1:13" ht="14.4" customHeight="1" x14ac:dyDescent="0.3">
      <c r="A142" s="612" t="s">
        <v>518</v>
      </c>
      <c r="B142" s="613" t="s">
        <v>2706</v>
      </c>
      <c r="C142" s="613" t="s">
        <v>560</v>
      </c>
      <c r="D142" s="613" t="s">
        <v>549</v>
      </c>
      <c r="E142" s="613" t="s">
        <v>561</v>
      </c>
      <c r="F142" s="616">
        <v>1</v>
      </c>
      <c r="G142" s="616">
        <v>141.99775518254714</v>
      </c>
      <c r="H142" s="637">
        <v>1</v>
      </c>
      <c r="I142" s="616"/>
      <c r="J142" s="616"/>
      <c r="K142" s="637">
        <v>0</v>
      </c>
      <c r="L142" s="616">
        <v>1</v>
      </c>
      <c r="M142" s="617">
        <v>141.99775518254714</v>
      </c>
    </row>
    <row r="143" spans="1:13" ht="14.4" customHeight="1" x14ac:dyDescent="0.3">
      <c r="A143" s="612" t="s">
        <v>518</v>
      </c>
      <c r="B143" s="613" t="s">
        <v>2706</v>
      </c>
      <c r="C143" s="613" t="s">
        <v>1815</v>
      </c>
      <c r="D143" s="613" t="s">
        <v>1816</v>
      </c>
      <c r="E143" s="613" t="s">
        <v>1835</v>
      </c>
      <c r="F143" s="616"/>
      <c r="G143" s="616"/>
      <c r="H143" s="637">
        <v>0</v>
      </c>
      <c r="I143" s="616">
        <v>3</v>
      </c>
      <c r="J143" s="616">
        <v>132.86000443733764</v>
      </c>
      <c r="K143" s="637">
        <v>1</v>
      </c>
      <c r="L143" s="616">
        <v>3</v>
      </c>
      <c r="M143" s="617">
        <v>132.86000443733764</v>
      </c>
    </row>
    <row r="144" spans="1:13" ht="14.4" customHeight="1" x14ac:dyDescent="0.3">
      <c r="A144" s="612" t="s">
        <v>518</v>
      </c>
      <c r="B144" s="613" t="s">
        <v>2707</v>
      </c>
      <c r="C144" s="613" t="s">
        <v>1844</v>
      </c>
      <c r="D144" s="613" t="s">
        <v>1845</v>
      </c>
      <c r="E144" s="613" t="s">
        <v>1260</v>
      </c>
      <c r="F144" s="616"/>
      <c r="G144" s="616"/>
      <c r="H144" s="637">
        <v>0</v>
      </c>
      <c r="I144" s="616">
        <v>1</v>
      </c>
      <c r="J144" s="616">
        <v>50.989999999999988</v>
      </c>
      <c r="K144" s="637">
        <v>1</v>
      </c>
      <c r="L144" s="616">
        <v>1</v>
      </c>
      <c r="M144" s="617">
        <v>50.989999999999988</v>
      </c>
    </row>
    <row r="145" spans="1:13" ht="14.4" customHeight="1" x14ac:dyDescent="0.3">
      <c r="A145" s="612" t="s">
        <v>518</v>
      </c>
      <c r="B145" s="613" t="s">
        <v>2707</v>
      </c>
      <c r="C145" s="613" t="s">
        <v>1919</v>
      </c>
      <c r="D145" s="613" t="s">
        <v>1845</v>
      </c>
      <c r="E145" s="613" t="s">
        <v>1839</v>
      </c>
      <c r="F145" s="616"/>
      <c r="G145" s="616"/>
      <c r="H145" s="637">
        <v>0</v>
      </c>
      <c r="I145" s="616">
        <v>1</v>
      </c>
      <c r="J145" s="616">
        <v>155.51999358474146</v>
      </c>
      <c r="K145" s="637">
        <v>1</v>
      </c>
      <c r="L145" s="616">
        <v>1</v>
      </c>
      <c r="M145" s="617">
        <v>155.51999358474146</v>
      </c>
    </row>
    <row r="146" spans="1:13" ht="14.4" customHeight="1" x14ac:dyDescent="0.3">
      <c r="A146" s="612" t="s">
        <v>518</v>
      </c>
      <c r="B146" s="613" t="s">
        <v>2708</v>
      </c>
      <c r="C146" s="613" t="s">
        <v>1995</v>
      </c>
      <c r="D146" s="613" t="s">
        <v>1996</v>
      </c>
      <c r="E146" s="613" t="s">
        <v>1997</v>
      </c>
      <c r="F146" s="616">
        <v>55</v>
      </c>
      <c r="G146" s="616">
        <v>13167.403333333332</v>
      </c>
      <c r="H146" s="637">
        <v>1</v>
      </c>
      <c r="I146" s="616"/>
      <c r="J146" s="616"/>
      <c r="K146" s="637">
        <v>0</v>
      </c>
      <c r="L146" s="616">
        <v>55</v>
      </c>
      <c r="M146" s="617">
        <v>13167.403333333332</v>
      </c>
    </row>
    <row r="147" spans="1:13" ht="14.4" customHeight="1" x14ac:dyDescent="0.3">
      <c r="A147" s="612" t="s">
        <v>518</v>
      </c>
      <c r="B147" s="613" t="s">
        <v>2708</v>
      </c>
      <c r="C147" s="613" t="s">
        <v>2043</v>
      </c>
      <c r="D147" s="613" t="s">
        <v>2709</v>
      </c>
      <c r="E147" s="613" t="s">
        <v>1997</v>
      </c>
      <c r="F147" s="616"/>
      <c r="G147" s="616"/>
      <c r="H147" s="637">
        <v>0</v>
      </c>
      <c r="I147" s="616">
        <v>136</v>
      </c>
      <c r="J147" s="616">
        <v>29448.026489655629</v>
      </c>
      <c r="K147" s="637">
        <v>1</v>
      </c>
      <c r="L147" s="616">
        <v>136</v>
      </c>
      <c r="M147" s="617">
        <v>29448.026489655629</v>
      </c>
    </row>
    <row r="148" spans="1:13" ht="14.4" customHeight="1" x14ac:dyDescent="0.3">
      <c r="A148" s="612" t="s">
        <v>518</v>
      </c>
      <c r="B148" s="613" t="s">
        <v>2708</v>
      </c>
      <c r="C148" s="613" t="s">
        <v>2020</v>
      </c>
      <c r="D148" s="613" t="s">
        <v>2710</v>
      </c>
      <c r="E148" s="613" t="s">
        <v>2022</v>
      </c>
      <c r="F148" s="616"/>
      <c r="G148" s="616"/>
      <c r="H148" s="637">
        <v>0</v>
      </c>
      <c r="I148" s="616">
        <v>35</v>
      </c>
      <c r="J148" s="616">
        <v>1418.039993156641</v>
      </c>
      <c r="K148" s="637">
        <v>1</v>
      </c>
      <c r="L148" s="616">
        <v>35</v>
      </c>
      <c r="M148" s="617">
        <v>1418.039993156641</v>
      </c>
    </row>
    <row r="149" spans="1:13" ht="14.4" customHeight="1" x14ac:dyDescent="0.3">
      <c r="A149" s="612" t="s">
        <v>518</v>
      </c>
      <c r="B149" s="613" t="s">
        <v>2708</v>
      </c>
      <c r="C149" s="613" t="s">
        <v>2024</v>
      </c>
      <c r="D149" s="613" t="s">
        <v>2025</v>
      </c>
      <c r="E149" s="613" t="s">
        <v>2022</v>
      </c>
      <c r="F149" s="616"/>
      <c r="G149" s="616"/>
      <c r="H149" s="637">
        <v>0</v>
      </c>
      <c r="I149" s="616">
        <v>44</v>
      </c>
      <c r="J149" s="616">
        <v>1993.3986674718572</v>
      </c>
      <c r="K149" s="637">
        <v>1</v>
      </c>
      <c r="L149" s="616">
        <v>44</v>
      </c>
      <c r="M149" s="617">
        <v>1993.3986674718572</v>
      </c>
    </row>
    <row r="150" spans="1:13" ht="14.4" customHeight="1" x14ac:dyDescent="0.3">
      <c r="A150" s="612" t="s">
        <v>518</v>
      </c>
      <c r="B150" s="613" t="s">
        <v>2708</v>
      </c>
      <c r="C150" s="613" t="s">
        <v>2027</v>
      </c>
      <c r="D150" s="613" t="s">
        <v>2028</v>
      </c>
      <c r="E150" s="613" t="s">
        <v>2022</v>
      </c>
      <c r="F150" s="616"/>
      <c r="G150" s="616"/>
      <c r="H150" s="637">
        <v>0</v>
      </c>
      <c r="I150" s="616">
        <v>162</v>
      </c>
      <c r="J150" s="616">
        <v>7457.9378101257134</v>
      </c>
      <c r="K150" s="637">
        <v>1</v>
      </c>
      <c r="L150" s="616">
        <v>162</v>
      </c>
      <c r="M150" s="617">
        <v>7457.9378101257134</v>
      </c>
    </row>
    <row r="151" spans="1:13" ht="14.4" customHeight="1" x14ac:dyDescent="0.3">
      <c r="A151" s="612" t="s">
        <v>518</v>
      </c>
      <c r="B151" s="613" t="s">
        <v>2708</v>
      </c>
      <c r="C151" s="613" t="s">
        <v>2030</v>
      </c>
      <c r="D151" s="613" t="s">
        <v>2711</v>
      </c>
      <c r="E151" s="613" t="s">
        <v>2022</v>
      </c>
      <c r="F151" s="616"/>
      <c r="G151" s="616"/>
      <c r="H151" s="637">
        <v>0</v>
      </c>
      <c r="I151" s="616">
        <v>74</v>
      </c>
      <c r="J151" s="616">
        <v>3393.3198965062757</v>
      </c>
      <c r="K151" s="637">
        <v>1</v>
      </c>
      <c r="L151" s="616">
        <v>74</v>
      </c>
      <c r="M151" s="617">
        <v>3393.3198965062757</v>
      </c>
    </row>
    <row r="152" spans="1:13" ht="14.4" customHeight="1" x14ac:dyDescent="0.3">
      <c r="A152" s="612" t="s">
        <v>518</v>
      </c>
      <c r="B152" s="613" t="s">
        <v>2708</v>
      </c>
      <c r="C152" s="613" t="s">
        <v>2033</v>
      </c>
      <c r="D152" s="613" t="s">
        <v>2712</v>
      </c>
      <c r="E152" s="613" t="s">
        <v>2022</v>
      </c>
      <c r="F152" s="616"/>
      <c r="G152" s="616"/>
      <c r="H152" s="637">
        <v>0</v>
      </c>
      <c r="I152" s="616">
        <v>70</v>
      </c>
      <c r="J152" s="616">
        <v>3263.1992481343514</v>
      </c>
      <c r="K152" s="637">
        <v>1</v>
      </c>
      <c r="L152" s="616">
        <v>70</v>
      </c>
      <c r="M152" s="617">
        <v>3263.1992481343514</v>
      </c>
    </row>
    <row r="153" spans="1:13" ht="14.4" customHeight="1" x14ac:dyDescent="0.3">
      <c r="A153" s="612" t="s">
        <v>518</v>
      </c>
      <c r="B153" s="613" t="s">
        <v>2708</v>
      </c>
      <c r="C153" s="613" t="s">
        <v>2001</v>
      </c>
      <c r="D153" s="613" t="s">
        <v>2713</v>
      </c>
      <c r="E153" s="613" t="s">
        <v>2714</v>
      </c>
      <c r="F153" s="616">
        <v>11</v>
      </c>
      <c r="G153" s="616">
        <v>2015.2705444751014</v>
      </c>
      <c r="H153" s="637">
        <v>1</v>
      </c>
      <c r="I153" s="616"/>
      <c r="J153" s="616"/>
      <c r="K153" s="637">
        <v>0</v>
      </c>
      <c r="L153" s="616">
        <v>11</v>
      </c>
      <c r="M153" s="617">
        <v>2015.2705444751014</v>
      </c>
    </row>
    <row r="154" spans="1:13" ht="14.4" customHeight="1" x14ac:dyDescent="0.3">
      <c r="A154" s="612" t="s">
        <v>518</v>
      </c>
      <c r="B154" s="613" t="s">
        <v>2708</v>
      </c>
      <c r="C154" s="613" t="s">
        <v>2052</v>
      </c>
      <c r="D154" s="613" t="s">
        <v>2715</v>
      </c>
      <c r="E154" s="613" t="s">
        <v>2048</v>
      </c>
      <c r="F154" s="616"/>
      <c r="G154" s="616"/>
      <c r="H154" s="637">
        <v>0</v>
      </c>
      <c r="I154" s="616">
        <v>10</v>
      </c>
      <c r="J154" s="616">
        <v>2181.8991980698693</v>
      </c>
      <c r="K154" s="637">
        <v>1</v>
      </c>
      <c r="L154" s="616">
        <v>10</v>
      </c>
      <c r="M154" s="617">
        <v>2181.8991980698693</v>
      </c>
    </row>
    <row r="155" spans="1:13" ht="14.4" customHeight="1" x14ac:dyDescent="0.3">
      <c r="A155" s="612" t="s">
        <v>518</v>
      </c>
      <c r="B155" s="613" t="s">
        <v>2708</v>
      </c>
      <c r="C155" s="613" t="s">
        <v>2056</v>
      </c>
      <c r="D155" s="613" t="s">
        <v>2057</v>
      </c>
      <c r="E155" s="613" t="s">
        <v>2048</v>
      </c>
      <c r="F155" s="616"/>
      <c r="G155" s="616"/>
      <c r="H155" s="637">
        <v>0</v>
      </c>
      <c r="I155" s="616">
        <v>73</v>
      </c>
      <c r="J155" s="616">
        <v>25100.987485818183</v>
      </c>
      <c r="K155" s="637">
        <v>1</v>
      </c>
      <c r="L155" s="616">
        <v>73</v>
      </c>
      <c r="M155" s="617">
        <v>25100.987485818183</v>
      </c>
    </row>
    <row r="156" spans="1:13" ht="14.4" customHeight="1" x14ac:dyDescent="0.3">
      <c r="A156" s="612" t="s">
        <v>518</v>
      </c>
      <c r="B156" s="613" t="s">
        <v>2708</v>
      </c>
      <c r="C156" s="613" t="s">
        <v>2046</v>
      </c>
      <c r="D156" s="613" t="s">
        <v>2047</v>
      </c>
      <c r="E156" s="613" t="s">
        <v>2048</v>
      </c>
      <c r="F156" s="616"/>
      <c r="G156" s="616"/>
      <c r="H156" s="637">
        <v>0</v>
      </c>
      <c r="I156" s="616">
        <v>15</v>
      </c>
      <c r="J156" s="616">
        <v>6395.0994423920874</v>
      </c>
      <c r="K156" s="637">
        <v>1</v>
      </c>
      <c r="L156" s="616">
        <v>15</v>
      </c>
      <c r="M156" s="617">
        <v>6395.0994423920874</v>
      </c>
    </row>
    <row r="157" spans="1:13" ht="14.4" customHeight="1" x14ac:dyDescent="0.3">
      <c r="A157" s="612" t="s">
        <v>518</v>
      </c>
      <c r="B157" s="613" t="s">
        <v>2708</v>
      </c>
      <c r="C157" s="613" t="s">
        <v>2036</v>
      </c>
      <c r="D157" s="613" t="s">
        <v>2037</v>
      </c>
      <c r="E157" s="613" t="s">
        <v>2022</v>
      </c>
      <c r="F157" s="616"/>
      <c r="G157" s="616"/>
      <c r="H157" s="637">
        <v>0</v>
      </c>
      <c r="I157" s="616">
        <v>16</v>
      </c>
      <c r="J157" s="616">
        <v>537.11963468871625</v>
      </c>
      <c r="K157" s="637">
        <v>1</v>
      </c>
      <c r="L157" s="616">
        <v>16</v>
      </c>
      <c r="M157" s="617">
        <v>537.11963468871625</v>
      </c>
    </row>
    <row r="158" spans="1:13" ht="14.4" customHeight="1" x14ac:dyDescent="0.3">
      <c r="A158" s="612" t="s">
        <v>518</v>
      </c>
      <c r="B158" s="613" t="s">
        <v>2708</v>
      </c>
      <c r="C158" s="613" t="s">
        <v>1998</v>
      </c>
      <c r="D158" s="613" t="s">
        <v>1999</v>
      </c>
      <c r="E158" s="613" t="s">
        <v>1997</v>
      </c>
      <c r="F158" s="616">
        <v>40</v>
      </c>
      <c r="G158" s="616">
        <v>4503.5990041570731</v>
      </c>
      <c r="H158" s="637">
        <v>1</v>
      </c>
      <c r="I158" s="616"/>
      <c r="J158" s="616"/>
      <c r="K158" s="637">
        <v>0</v>
      </c>
      <c r="L158" s="616">
        <v>40</v>
      </c>
      <c r="M158" s="617">
        <v>4503.5990041570731</v>
      </c>
    </row>
    <row r="159" spans="1:13" ht="14.4" customHeight="1" x14ac:dyDescent="0.3">
      <c r="A159" s="612" t="s">
        <v>518</v>
      </c>
      <c r="B159" s="613" t="s">
        <v>2708</v>
      </c>
      <c r="C159" s="613" t="s">
        <v>2049</v>
      </c>
      <c r="D159" s="613" t="s">
        <v>2050</v>
      </c>
      <c r="E159" s="613" t="s">
        <v>2048</v>
      </c>
      <c r="F159" s="616"/>
      <c r="G159" s="616"/>
      <c r="H159" s="637">
        <v>0</v>
      </c>
      <c r="I159" s="616">
        <v>568</v>
      </c>
      <c r="J159" s="616">
        <v>95819.336897843605</v>
      </c>
      <c r="K159" s="637">
        <v>1</v>
      </c>
      <c r="L159" s="616">
        <v>568</v>
      </c>
      <c r="M159" s="617">
        <v>95819.336897843605</v>
      </c>
    </row>
    <row r="160" spans="1:13" ht="14.4" customHeight="1" x14ac:dyDescent="0.3">
      <c r="A160" s="612" t="s">
        <v>518</v>
      </c>
      <c r="B160" s="613" t="s">
        <v>2708</v>
      </c>
      <c r="C160" s="613" t="s">
        <v>2039</v>
      </c>
      <c r="D160" s="613" t="s">
        <v>2040</v>
      </c>
      <c r="E160" s="613" t="s">
        <v>2048</v>
      </c>
      <c r="F160" s="616"/>
      <c r="G160" s="616"/>
      <c r="H160" s="637">
        <v>0</v>
      </c>
      <c r="I160" s="616">
        <v>10</v>
      </c>
      <c r="J160" s="616">
        <v>2076.5591579247562</v>
      </c>
      <c r="K160" s="637">
        <v>1</v>
      </c>
      <c r="L160" s="616">
        <v>10</v>
      </c>
      <c r="M160" s="617">
        <v>2076.5591579247562</v>
      </c>
    </row>
    <row r="161" spans="1:13" ht="14.4" customHeight="1" x14ac:dyDescent="0.3">
      <c r="A161" s="612" t="s">
        <v>518</v>
      </c>
      <c r="B161" s="613" t="s">
        <v>2708</v>
      </c>
      <c r="C161" s="613" t="s">
        <v>2069</v>
      </c>
      <c r="D161" s="613" t="s">
        <v>2070</v>
      </c>
      <c r="E161" s="613" t="s">
        <v>2061</v>
      </c>
      <c r="F161" s="616"/>
      <c r="G161" s="616"/>
      <c r="H161" s="637">
        <v>0</v>
      </c>
      <c r="I161" s="616">
        <v>21</v>
      </c>
      <c r="J161" s="616">
        <v>2419.7485348661212</v>
      </c>
      <c r="K161" s="637">
        <v>1</v>
      </c>
      <c r="L161" s="616">
        <v>21</v>
      </c>
      <c r="M161" s="617">
        <v>2419.7485348661212</v>
      </c>
    </row>
    <row r="162" spans="1:13" ht="14.4" customHeight="1" x14ac:dyDescent="0.3">
      <c r="A162" s="612" t="s">
        <v>518</v>
      </c>
      <c r="B162" s="613" t="s">
        <v>2708</v>
      </c>
      <c r="C162" s="613" t="s">
        <v>2059</v>
      </c>
      <c r="D162" s="613" t="s">
        <v>2060</v>
      </c>
      <c r="E162" s="613" t="s">
        <v>2061</v>
      </c>
      <c r="F162" s="616"/>
      <c r="G162" s="616"/>
      <c r="H162" s="637">
        <v>0</v>
      </c>
      <c r="I162" s="616">
        <v>16</v>
      </c>
      <c r="J162" s="616">
        <v>1842.798492649415</v>
      </c>
      <c r="K162" s="637">
        <v>1</v>
      </c>
      <c r="L162" s="616">
        <v>16</v>
      </c>
      <c r="M162" s="617">
        <v>1842.798492649415</v>
      </c>
    </row>
    <row r="163" spans="1:13" ht="14.4" customHeight="1" x14ac:dyDescent="0.3">
      <c r="A163" s="612" t="s">
        <v>518</v>
      </c>
      <c r="B163" s="613" t="s">
        <v>2708</v>
      </c>
      <c r="C163" s="613" t="s">
        <v>2062</v>
      </c>
      <c r="D163" s="613" t="s">
        <v>2063</v>
      </c>
      <c r="E163" s="613" t="s">
        <v>2061</v>
      </c>
      <c r="F163" s="616"/>
      <c r="G163" s="616"/>
      <c r="H163" s="637">
        <v>0</v>
      </c>
      <c r="I163" s="616">
        <v>21</v>
      </c>
      <c r="J163" s="616">
        <v>2411.1498178985894</v>
      </c>
      <c r="K163" s="637">
        <v>1</v>
      </c>
      <c r="L163" s="616">
        <v>21</v>
      </c>
      <c r="M163" s="617">
        <v>2411.1498178985894</v>
      </c>
    </row>
    <row r="164" spans="1:13" ht="14.4" customHeight="1" x14ac:dyDescent="0.3">
      <c r="A164" s="612" t="s">
        <v>518</v>
      </c>
      <c r="B164" s="613" t="s">
        <v>2708</v>
      </c>
      <c r="C164" s="613" t="s">
        <v>2065</v>
      </c>
      <c r="D164" s="613" t="s">
        <v>2716</v>
      </c>
      <c r="E164" s="613" t="s">
        <v>2061</v>
      </c>
      <c r="F164" s="616"/>
      <c r="G164" s="616"/>
      <c r="H164" s="637">
        <v>0</v>
      </c>
      <c r="I164" s="616">
        <v>9</v>
      </c>
      <c r="J164" s="616">
        <v>1033.3501601566431</v>
      </c>
      <c r="K164" s="637">
        <v>1</v>
      </c>
      <c r="L164" s="616">
        <v>9</v>
      </c>
      <c r="M164" s="617">
        <v>1033.3501601566431</v>
      </c>
    </row>
    <row r="165" spans="1:13" ht="14.4" customHeight="1" x14ac:dyDescent="0.3">
      <c r="A165" s="612" t="s">
        <v>518</v>
      </c>
      <c r="B165" s="613" t="s">
        <v>2708</v>
      </c>
      <c r="C165" s="613" t="s">
        <v>2071</v>
      </c>
      <c r="D165" s="613" t="s">
        <v>2072</v>
      </c>
      <c r="E165" s="613" t="s">
        <v>2007</v>
      </c>
      <c r="F165" s="616"/>
      <c r="G165" s="616"/>
      <c r="H165" s="637">
        <v>0</v>
      </c>
      <c r="I165" s="616">
        <v>1</v>
      </c>
      <c r="J165" s="616">
        <v>191.21999999999997</v>
      </c>
      <c r="K165" s="637">
        <v>1</v>
      </c>
      <c r="L165" s="616">
        <v>1</v>
      </c>
      <c r="M165" s="617">
        <v>191.21999999999997</v>
      </c>
    </row>
    <row r="166" spans="1:13" ht="14.4" customHeight="1" x14ac:dyDescent="0.3">
      <c r="A166" s="612" t="s">
        <v>518</v>
      </c>
      <c r="B166" s="613" t="s">
        <v>2708</v>
      </c>
      <c r="C166" s="613" t="s">
        <v>2075</v>
      </c>
      <c r="D166" s="613" t="s">
        <v>2076</v>
      </c>
      <c r="E166" s="613" t="s">
        <v>2007</v>
      </c>
      <c r="F166" s="616"/>
      <c r="G166" s="616"/>
      <c r="H166" s="637">
        <v>0</v>
      </c>
      <c r="I166" s="616">
        <v>37</v>
      </c>
      <c r="J166" s="616">
        <v>5636.622086724974</v>
      </c>
      <c r="K166" s="637">
        <v>1</v>
      </c>
      <c r="L166" s="616">
        <v>37</v>
      </c>
      <c r="M166" s="617">
        <v>5636.622086724974</v>
      </c>
    </row>
    <row r="167" spans="1:13" ht="14.4" customHeight="1" x14ac:dyDescent="0.3">
      <c r="A167" s="612" t="s">
        <v>518</v>
      </c>
      <c r="B167" s="613" t="s">
        <v>2708</v>
      </c>
      <c r="C167" s="613" t="s">
        <v>2073</v>
      </c>
      <c r="D167" s="613" t="s">
        <v>2074</v>
      </c>
      <c r="E167" s="613" t="s">
        <v>2007</v>
      </c>
      <c r="F167" s="616"/>
      <c r="G167" s="616"/>
      <c r="H167" s="637">
        <v>0</v>
      </c>
      <c r="I167" s="616">
        <v>46</v>
      </c>
      <c r="J167" s="616">
        <v>7057.970813719252</v>
      </c>
      <c r="K167" s="637">
        <v>1</v>
      </c>
      <c r="L167" s="616">
        <v>46</v>
      </c>
      <c r="M167" s="617">
        <v>7057.970813719252</v>
      </c>
    </row>
    <row r="168" spans="1:13" ht="14.4" customHeight="1" x14ac:dyDescent="0.3">
      <c r="A168" s="612" t="s">
        <v>518</v>
      </c>
      <c r="B168" s="613" t="s">
        <v>2708</v>
      </c>
      <c r="C168" s="613" t="s">
        <v>2077</v>
      </c>
      <c r="D168" s="613" t="s">
        <v>2037</v>
      </c>
      <c r="E168" s="613" t="s">
        <v>2007</v>
      </c>
      <c r="F168" s="616"/>
      <c r="G168" s="616"/>
      <c r="H168" s="637">
        <v>0</v>
      </c>
      <c r="I168" s="616">
        <v>40.5</v>
      </c>
      <c r="J168" s="616">
        <v>5441.5335363948543</v>
      </c>
      <c r="K168" s="637">
        <v>1</v>
      </c>
      <c r="L168" s="616">
        <v>40.5</v>
      </c>
      <c r="M168" s="617">
        <v>5441.5335363948543</v>
      </c>
    </row>
    <row r="169" spans="1:13" ht="14.4" customHeight="1" x14ac:dyDescent="0.3">
      <c r="A169" s="612" t="s">
        <v>518</v>
      </c>
      <c r="B169" s="613" t="s">
        <v>2708</v>
      </c>
      <c r="C169" s="613" t="s">
        <v>2081</v>
      </c>
      <c r="D169" s="613" t="s">
        <v>2082</v>
      </c>
      <c r="E169" s="613" t="s">
        <v>2022</v>
      </c>
      <c r="F169" s="616"/>
      <c r="G169" s="616"/>
      <c r="H169" s="637">
        <v>0</v>
      </c>
      <c r="I169" s="616">
        <v>11</v>
      </c>
      <c r="J169" s="616">
        <v>337.37002478605802</v>
      </c>
      <c r="K169" s="637">
        <v>1</v>
      </c>
      <c r="L169" s="616">
        <v>11</v>
      </c>
      <c r="M169" s="617">
        <v>337.37002478605802</v>
      </c>
    </row>
    <row r="170" spans="1:13" ht="14.4" customHeight="1" x14ac:dyDescent="0.3">
      <c r="A170" s="612" t="s">
        <v>518</v>
      </c>
      <c r="B170" s="613" t="s">
        <v>2708</v>
      </c>
      <c r="C170" s="613" t="s">
        <v>2078</v>
      </c>
      <c r="D170" s="613" t="s">
        <v>2079</v>
      </c>
      <c r="E170" s="613" t="s">
        <v>2022</v>
      </c>
      <c r="F170" s="616">
        <v>76</v>
      </c>
      <c r="G170" s="616">
        <v>3093.959257612727</v>
      </c>
      <c r="H170" s="637">
        <v>0.76136340894522792</v>
      </c>
      <c r="I170" s="616">
        <v>29</v>
      </c>
      <c r="J170" s="616">
        <v>969.74963785286138</v>
      </c>
      <c r="K170" s="637">
        <v>0.23863659105477214</v>
      </c>
      <c r="L170" s="616">
        <v>105</v>
      </c>
      <c r="M170" s="617">
        <v>4063.7088954655883</v>
      </c>
    </row>
    <row r="171" spans="1:13" ht="14.4" customHeight="1" thickBot="1" x14ac:dyDescent="0.35">
      <c r="A171" s="618" t="s">
        <v>518</v>
      </c>
      <c r="B171" s="619" t="s">
        <v>2708</v>
      </c>
      <c r="C171" s="619" t="s">
        <v>2005</v>
      </c>
      <c r="D171" s="619" t="s">
        <v>2006</v>
      </c>
      <c r="E171" s="619" t="s">
        <v>2007</v>
      </c>
      <c r="F171" s="622">
        <v>12</v>
      </c>
      <c r="G171" s="622">
        <v>1553.88</v>
      </c>
      <c r="H171" s="630">
        <v>1</v>
      </c>
      <c r="I171" s="622"/>
      <c r="J171" s="622"/>
      <c r="K171" s="630">
        <v>0</v>
      </c>
      <c r="L171" s="622">
        <v>12</v>
      </c>
      <c r="M171" s="623">
        <v>1553.88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18" bestFit="1" customWidth="1"/>
    <col min="3" max="3" width="6.109375" style="318" bestFit="1" customWidth="1"/>
    <col min="4" max="4" width="7.44140625" style="318" bestFit="1" customWidth="1"/>
    <col min="5" max="5" width="6.21875" style="318" bestFit="1" customWidth="1"/>
    <col min="6" max="6" width="6.33203125" style="321" bestFit="1" customWidth="1"/>
    <col min="7" max="7" width="6.109375" style="321" bestFit="1" customWidth="1"/>
    <col min="8" max="8" width="7.44140625" style="321" bestFit="1" customWidth="1"/>
    <col min="9" max="9" width="6.21875" style="321" bestFit="1" customWidth="1"/>
    <col min="10" max="10" width="5.44140625" style="318" bestFit="1" customWidth="1"/>
    <col min="11" max="11" width="6.109375" style="318" bestFit="1" customWidth="1"/>
    <col min="12" max="12" width="7.44140625" style="318" bestFit="1" customWidth="1"/>
    <col min="13" max="13" width="6.21875" style="318" bestFit="1" customWidth="1"/>
    <col min="14" max="14" width="5.33203125" style="321" bestFit="1" customWidth="1"/>
    <col min="15" max="15" width="6.109375" style="321" bestFit="1" customWidth="1"/>
    <col min="16" max="16" width="7.44140625" style="321" bestFit="1" customWidth="1"/>
    <col min="17" max="17" width="6.21875" style="321" bestFit="1" customWidth="1"/>
    <col min="18" max="16384" width="8.88671875" style="238"/>
  </cols>
  <sheetData>
    <row r="1" spans="1:17" ht="18.600000000000001" customHeight="1" thickBot="1" x14ac:dyDescent="0.4">
      <c r="A1" s="489" t="s">
        <v>267</v>
      </c>
      <c r="B1" s="489"/>
      <c r="C1" s="489"/>
      <c r="D1" s="489"/>
      <c r="E1" s="489"/>
      <c r="F1" s="452"/>
      <c r="G1" s="452"/>
      <c r="H1" s="452"/>
      <c r="I1" s="45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60" t="s">
        <v>306</v>
      </c>
      <c r="B2" s="325"/>
      <c r="C2" s="325"/>
      <c r="D2" s="325"/>
      <c r="E2" s="325"/>
    </row>
    <row r="3" spans="1:17" ht="14.4" customHeight="1" thickBot="1" x14ac:dyDescent="0.35">
      <c r="A3" s="432" t="s">
        <v>3</v>
      </c>
      <c r="B3" s="436">
        <f>SUM(B6:B1048576)</f>
        <v>2711</v>
      </c>
      <c r="C3" s="437">
        <f>SUM(C6:C1048576)</f>
        <v>1390</v>
      </c>
      <c r="D3" s="437">
        <f>SUM(D6:D1048576)</f>
        <v>1501</v>
      </c>
      <c r="E3" s="438">
        <f>SUM(E6:E1048576)</f>
        <v>0</v>
      </c>
      <c r="F3" s="435">
        <f>IF(SUM($B3:$E3)=0,"",B3/SUM($B3:$E3))</f>
        <v>0.48393430917529456</v>
      </c>
      <c r="G3" s="433">
        <f t="shared" ref="G3:I3" si="0">IF(SUM($B3:$E3)=0,"",C3/SUM($B3:$E3))</f>
        <v>0.24812566940378436</v>
      </c>
      <c r="H3" s="433">
        <f t="shared" si="0"/>
        <v>0.2679400214209211</v>
      </c>
      <c r="I3" s="434">
        <f t="shared" si="0"/>
        <v>0</v>
      </c>
      <c r="J3" s="437">
        <f>SUM(J6:J1048576)</f>
        <v>154</v>
      </c>
      <c r="K3" s="437">
        <f>SUM(K6:K1048576)</f>
        <v>441</v>
      </c>
      <c r="L3" s="437">
        <f>SUM(L6:L1048576)</f>
        <v>1501</v>
      </c>
      <c r="M3" s="438">
        <f>SUM(M6:M1048576)</f>
        <v>0</v>
      </c>
      <c r="N3" s="435">
        <f>IF(SUM($J3:$M3)=0,"",J3/SUM($J3:$M3))</f>
        <v>7.3473282442748089E-2</v>
      </c>
      <c r="O3" s="433">
        <f t="shared" ref="O3:Q3" si="1">IF(SUM($J3:$M3)=0,"",K3/SUM($J3:$M3))</f>
        <v>0.21040076335877864</v>
      </c>
      <c r="P3" s="433">
        <f t="shared" si="1"/>
        <v>0.71612595419847325</v>
      </c>
      <c r="Q3" s="434">
        <f t="shared" si="1"/>
        <v>0</v>
      </c>
    </row>
    <row r="4" spans="1:17" ht="14.4" customHeight="1" thickBot="1" x14ac:dyDescent="0.35">
      <c r="A4" s="431"/>
      <c r="B4" s="502" t="s">
        <v>269</v>
      </c>
      <c r="C4" s="503"/>
      <c r="D4" s="503"/>
      <c r="E4" s="504"/>
      <c r="F4" s="499" t="s">
        <v>274</v>
      </c>
      <c r="G4" s="500"/>
      <c r="H4" s="500"/>
      <c r="I4" s="501"/>
      <c r="J4" s="502" t="s">
        <v>275</v>
      </c>
      <c r="K4" s="503"/>
      <c r="L4" s="503"/>
      <c r="M4" s="504"/>
      <c r="N4" s="499" t="s">
        <v>276</v>
      </c>
      <c r="O4" s="500"/>
      <c r="P4" s="500"/>
      <c r="Q4" s="501"/>
    </row>
    <row r="5" spans="1:17" ht="14.4" customHeight="1" thickBot="1" x14ac:dyDescent="0.35">
      <c r="A5" s="647" t="s">
        <v>268</v>
      </c>
      <c r="B5" s="648" t="s">
        <v>270</v>
      </c>
      <c r="C5" s="648" t="s">
        <v>271</v>
      </c>
      <c r="D5" s="648" t="s">
        <v>272</v>
      </c>
      <c r="E5" s="649" t="s">
        <v>273</v>
      </c>
      <c r="F5" s="650" t="s">
        <v>270</v>
      </c>
      <c r="G5" s="651" t="s">
        <v>271</v>
      </c>
      <c r="H5" s="651" t="s">
        <v>272</v>
      </c>
      <c r="I5" s="652" t="s">
        <v>273</v>
      </c>
      <c r="J5" s="648" t="s">
        <v>270</v>
      </c>
      <c r="K5" s="648" t="s">
        <v>271</v>
      </c>
      <c r="L5" s="648" t="s">
        <v>272</v>
      </c>
      <c r="M5" s="649" t="s">
        <v>273</v>
      </c>
      <c r="N5" s="650" t="s">
        <v>270</v>
      </c>
      <c r="O5" s="651" t="s">
        <v>271</v>
      </c>
      <c r="P5" s="651" t="s">
        <v>272</v>
      </c>
      <c r="Q5" s="652" t="s">
        <v>273</v>
      </c>
    </row>
    <row r="6" spans="1:17" ht="14.4" customHeight="1" x14ac:dyDescent="0.3">
      <c r="A6" s="655" t="s">
        <v>2718</v>
      </c>
      <c r="B6" s="659"/>
      <c r="C6" s="610"/>
      <c r="D6" s="610"/>
      <c r="E6" s="611"/>
      <c r="F6" s="657"/>
      <c r="G6" s="629"/>
      <c r="H6" s="629"/>
      <c r="I6" s="661"/>
      <c r="J6" s="659"/>
      <c r="K6" s="610"/>
      <c r="L6" s="610"/>
      <c r="M6" s="611"/>
      <c r="N6" s="657"/>
      <c r="O6" s="629"/>
      <c r="P6" s="629"/>
      <c r="Q6" s="653"/>
    </row>
    <row r="7" spans="1:17" ht="14.4" customHeight="1" thickBot="1" x14ac:dyDescent="0.35">
      <c r="A7" s="656" t="s">
        <v>2719</v>
      </c>
      <c r="B7" s="660">
        <v>2711</v>
      </c>
      <c r="C7" s="622">
        <v>1390</v>
      </c>
      <c r="D7" s="622">
        <v>1501</v>
      </c>
      <c r="E7" s="623"/>
      <c r="F7" s="658">
        <v>0.48393430917529456</v>
      </c>
      <c r="G7" s="630">
        <v>0.24812566940378436</v>
      </c>
      <c r="H7" s="630">
        <v>0.2679400214209211</v>
      </c>
      <c r="I7" s="662">
        <v>0</v>
      </c>
      <c r="J7" s="660">
        <v>154</v>
      </c>
      <c r="K7" s="622">
        <v>441</v>
      </c>
      <c r="L7" s="622">
        <v>1501</v>
      </c>
      <c r="M7" s="623"/>
      <c r="N7" s="658">
        <v>7.3473282442748089E-2</v>
      </c>
      <c r="O7" s="630">
        <v>0.21040076335877864</v>
      </c>
      <c r="P7" s="630">
        <v>0.71612595419847325</v>
      </c>
      <c r="Q7" s="65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0" t="s">
        <v>159</v>
      </c>
      <c r="B1" s="481"/>
      <c r="C1" s="481"/>
      <c r="D1" s="481"/>
      <c r="E1" s="481"/>
      <c r="F1" s="481"/>
      <c r="G1" s="452"/>
      <c r="H1" s="482"/>
      <c r="I1" s="482"/>
    </row>
    <row r="2" spans="1:10" ht="14.4" customHeight="1" thickBot="1" x14ac:dyDescent="0.35">
      <c r="A2" s="360" t="s">
        <v>306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18">
        <v>2013</v>
      </c>
      <c r="D3" s="419">
        <v>2014</v>
      </c>
      <c r="E3" s="11"/>
      <c r="F3" s="475">
        <v>2015</v>
      </c>
      <c r="G3" s="476"/>
      <c r="H3" s="476"/>
      <c r="I3" s="477"/>
    </row>
    <row r="4" spans="1:10" ht="14.4" customHeight="1" thickBot="1" x14ac:dyDescent="0.35">
      <c r="A4" s="423" t="s">
        <v>0</v>
      </c>
      <c r="B4" s="424" t="s">
        <v>264</v>
      </c>
      <c r="C4" s="478" t="s">
        <v>81</v>
      </c>
      <c r="D4" s="479"/>
      <c r="E4" s="425"/>
      <c r="F4" s="420" t="s">
        <v>81</v>
      </c>
      <c r="G4" s="421" t="s">
        <v>82</v>
      </c>
      <c r="H4" s="421" t="s">
        <v>56</v>
      </c>
      <c r="I4" s="422" t="s">
        <v>83</v>
      </c>
    </row>
    <row r="5" spans="1:10" ht="14.4" customHeight="1" x14ac:dyDescent="0.3">
      <c r="A5" s="594" t="s">
        <v>513</v>
      </c>
      <c r="B5" s="595" t="s">
        <v>514</v>
      </c>
      <c r="C5" s="596" t="s">
        <v>515</v>
      </c>
      <c r="D5" s="596" t="s">
        <v>515</v>
      </c>
      <c r="E5" s="596"/>
      <c r="F5" s="596" t="s">
        <v>515</v>
      </c>
      <c r="G5" s="596" t="s">
        <v>515</v>
      </c>
      <c r="H5" s="596" t="s">
        <v>515</v>
      </c>
      <c r="I5" s="597" t="s">
        <v>515</v>
      </c>
      <c r="J5" s="598" t="s">
        <v>61</v>
      </c>
    </row>
    <row r="6" spans="1:10" ht="14.4" customHeight="1" x14ac:dyDescent="0.3">
      <c r="A6" s="594" t="s">
        <v>513</v>
      </c>
      <c r="B6" s="595" t="s">
        <v>328</v>
      </c>
      <c r="C6" s="596">
        <v>284.96645000000001</v>
      </c>
      <c r="D6" s="596">
        <v>343.69386999999995</v>
      </c>
      <c r="E6" s="596"/>
      <c r="F6" s="596">
        <v>551.10703999999987</v>
      </c>
      <c r="G6" s="596">
        <v>629.99998658203197</v>
      </c>
      <c r="H6" s="596">
        <v>-78.892946582032096</v>
      </c>
      <c r="I6" s="597">
        <v>0.8747730979963132</v>
      </c>
      <c r="J6" s="598" t="s">
        <v>1</v>
      </c>
    </row>
    <row r="7" spans="1:10" ht="14.4" customHeight="1" x14ac:dyDescent="0.3">
      <c r="A7" s="594" t="s">
        <v>513</v>
      </c>
      <c r="B7" s="595" t="s">
        <v>329</v>
      </c>
      <c r="C7" s="596">
        <v>0.73479000000000005</v>
      </c>
      <c r="D7" s="596">
        <v>0.36951999999999996</v>
      </c>
      <c r="E7" s="596"/>
      <c r="F7" s="596">
        <v>1.1046899999999999</v>
      </c>
      <c r="G7" s="596">
        <v>0.36951998836099997</v>
      </c>
      <c r="H7" s="596">
        <v>0.73517001163899998</v>
      </c>
      <c r="I7" s="597">
        <v>2.989527048049105</v>
      </c>
      <c r="J7" s="598" t="s">
        <v>1</v>
      </c>
    </row>
    <row r="8" spans="1:10" ht="14.4" customHeight="1" x14ac:dyDescent="0.3">
      <c r="A8" s="594" t="s">
        <v>513</v>
      </c>
      <c r="B8" s="595" t="s">
        <v>330</v>
      </c>
      <c r="C8" s="596">
        <v>359.50360999999896</v>
      </c>
      <c r="D8" s="596">
        <v>374.51211999999992</v>
      </c>
      <c r="E8" s="596"/>
      <c r="F8" s="596">
        <v>372.94107999999994</v>
      </c>
      <c r="G8" s="596">
        <v>382.999987936428</v>
      </c>
      <c r="H8" s="596">
        <v>-10.058907936428056</v>
      </c>
      <c r="I8" s="597">
        <v>0.97373653197582433</v>
      </c>
      <c r="J8" s="598" t="s">
        <v>1</v>
      </c>
    </row>
    <row r="9" spans="1:10" ht="14.4" customHeight="1" x14ac:dyDescent="0.3">
      <c r="A9" s="594" t="s">
        <v>513</v>
      </c>
      <c r="B9" s="595" t="s">
        <v>331</v>
      </c>
      <c r="C9" s="596">
        <v>2123.8936200000012</v>
      </c>
      <c r="D9" s="596">
        <v>2001.1269800000009</v>
      </c>
      <c r="E9" s="596"/>
      <c r="F9" s="596">
        <v>2281.1239400000009</v>
      </c>
      <c r="G9" s="596">
        <v>2381.9999434933502</v>
      </c>
      <c r="H9" s="596">
        <v>-100.87600349334934</v>
      </c>
      <c r="I9" s="597">
        <v>0.95765071121479184</v>
      </c>
      <c r="J9" s="598" t="s">
        <v>1</v>
      </c>
    </row>
    <row r="10" spans="1:10" ht="14.4" customHeight="1" x14ac:dyDescent="0.3">
      <c r="A10" s="594" t="s">
        <v>513</v>
      </c>
      <c r="B10" s="595" t="s">
        <v>332</v>
      </c>
      <c r="C10" s="596">
        <v>173.50251999999898</v>
      </c>
      <c r="D10" s="596">
        <v>94.015999999999991</v>
      </c>
      <c r="E10" s="596"/>
      <c r="F10" s="596">
        <v>111.18277999999898</v>
      </c>
      <c r="G10" s="596">
        <v>87.999997228213005</v>
      </c>
      <c r="H10" s="596">
        <v>23.18278277178598</v>
      </c>
      <c r="I10" s="597">
        <v>1.2634407216134949</v>
      </c>
      <c r="J10" s="598" t="s">
        <v>1</v>
      </c>
    </row>
    <row r="11" spans="1:10" ht="14.4" customHeight="1" x14ac:dyDescent="0.3">
      <c r="A11" s="594" t="s">
        <v>513</v>
      </c>
      <c r="B11" s="595" t="s">
        <v>333</v>
      </c>
      <c r="C11" s="596">
        <v>20.39629</v>
      </c>
      <c r="D11" s="596">
        <v>9.5498399999999997</v>
      </c>
      <c r="E11" s="596"/>
      <c r="F11" s="596">
        <v>26.712510000000005</v>
      </c>
      <c r="G11" s="596">
        <v>19.999999370047998</v>
      </c>
      <c r="H11" s="596">
        <v>6.712510629952007</v>
      </c>
      <c r="I11" s="597">
        <v>1.3356255420689995</v>
      </c>
      <c r="J11" s="598" t="s">
        <v>1</v>
      </c>
    </row>
    <row r="12" spans="1:10" ht="14.4" customHeight="1" x14ac:dyDescent="0.3">
      <c r="A12" s="594" t="s">
        <v>513</v>
      </c>
      <c r="B12" s="595" t="s">
        <v>334</v>
      </c>
      <c r="C12" s="596">
        <v>17.398979999999</v>
      </c>
      <c r="D12" s="596">
        <v>18.566770000000002</v>
      </c>
      <c r="E12" s="596"/>
      <c r="F12" s="596">
        <v>26.344360000000002</v>
      </c>
      <c r="G12" s="596">
        <v>23.999999244057999</v>
      </c>
      <c r="H12" s="596">
        <v>2.3443607559420023</v>
      </c>
      <c r="I12" s="597">
        <v>1.0976817012409876</v>
      </c>
      <c r="J12" s="598" t="s">
        <v>1</v>
      </c>
    </row>
    <row r="13" spans="1:10" ht="14.4" customHeight="1" x14ac:dyDescent="0.3">
      <c r="A13" s="594" t="s">
        <v>513</v>
      </c>
      <c r="B13" s="595" t="s">
        <v>335</v>
      </c>
      <c r="C13" s="596">
        <v>164.51249999999999</v>
      </c>
      <c r="D13" s="596">
        <v>168.75314</v>
      </c>
      <c r="E13" s="596"/>
      <c r="F13" s="596">
        <v>203.56461999999999</v>
      </c>
      <c r="G13" s="596">
        <v>179.99999433043601</v>
      </c>
      <c r="H13" s="596">
        <v>23.564625669563981</v>
      </c>
      <c r="I13" s="597">
        <v>1.1309145911766256</v>
      </c>
      <c r="J13" s="598" t="s">
        <v>1</v>
      </c>
    </row>
    <row r="14" spans="1:10" ht="14.4" customHeight="1" x14ac:dyDescent="0.3">
      <c r="A14" s="594" t="s">
        <v>513</v>
      </c>
      <c r="B14" s="595" t="s">
        <v>336</v>
      </c>
      <c r="C14" s="596">
        <v>170.59527</v>
      </c>
      <c r="D14" s="596">
        <v>150.43680999999998</v>
      </c>
      <c r="E14" s="596"/>
      <c r="F14" s="596">
        <v>229.80733999999998</v>
      </c>
      <c r="G14" s="596">
        <v>198.99999467690901</v>
      </c>
      <c r="H14" s="596">
        <v>30.807345323090971</v>
      </c>
      <c r="I14" s="597">
        <v>1.1548107846591098</v>
      </c>
      <c r="J14" s="598" t="s">
        <v>1</v>
      </c>
    </row>
    <row r="15" spans="1:10" ht="14.4" customHeight="1" x14ac:dyDescent="0.3">
      <c r="A15" s="594" t="s">
        <v>513</v>
      </c>
      <c r="B15" s="595" t="s">
        <v>337</v>
      </c>
      <c r="C15" s="596" t="s">
        <v>515</v>
      </c>
      <c r="D15" s="596" t="s">
        <v>515</v>
      </c>
      <c r="E15" s="596"/>
      <c r="F15" s="596">
        <v>177.44334000000003</v>
      </c>
      <c r="G15" s="596">
        <v>0</v>
      </c>
      <c r="H15" s="596">
        <v>177.44334000000003</v>
      </c>
      <c r="I15" s="597" t="s">
        <v>515</v>
      </c>
      <c r="J15" s="598" t="s">
        <v>1</v>
      </c>
    </row>
    <row r="16" spans="1:10" ht="14.4" customHeight="1" x14ac:dyDescent="0.3">
      <c r="A16" s="594" t="s">
        <v>513</v>
      </c>
      <c r="B16" s="595" t="s">
        <v>339</v>
      </c>
      <c r="C16" s="596">
        <v>3.0585</v>
      </c>
      <c r="D16" s="596">
        <v>3.5675900000000009</v>
      </c>
      <c r="E16" s="596"/>
      <c r="F16" s="596">
        <v>2.8614199999999999</v>
      </c>
      <c r="G16" s="596">
        <v>2.9999999055069999</v>
      </c>
      <c r="H16" s="596">
        <v>-0.13857990550700006</v>
      </c>
      <c r="I16" s="597">
        <v>0.95380669670935203</v>
      </c>
      <c r="J16" s="598" t="s">
        <v>1</v>
      </c>
    </row>
    <row r="17" spans="1:10" ht="14.4" customHeight="1" x14ac:dyDescent="0.3">
      <c r="A17" s="594" t="s">
        <v>513</v>
      </c>
      <c r="B17" s="595" t="s">
        <v>516</v>
      </c>
      <c r="C17" s="596">
        <v>3318.5625299999979</v>
      </c>
      <c r="D17" s="596">
        <v>3164.5926400000008</v>
      </c>
      <c r="E17" s="596"/>
      <c r="F17" s="596">
        <v>3984.1931199999999</v>
      </c>
      <c r="G17" s="596">
        <v>3909.3694227553424</v>
      </c>
      <c r="H17" s="596">
        <v>74.823697244657524</v>
      </c>
      <c r="I17" s="597">
        <v>1.0191395821559175</v>
      </c>
      <c r="J17" s="598" t="s">
        <v>517</v>
      </c>
    </row>
    <row r="19" spans="1:10" ht="14.4" customHeight="1" x14ac:dyDescent="0.3">
      <c r="A19" s="594" t="s">
        <v>513</v>
      </c>
      <c r="B19" s="595" t="s">
        <v>514</v>
      </c>
      <c r="C19" s="596" t="s">
        <v>515</v>
      </c>
      <c r="D19" s="596" t="s">
        <v>515</v>
      </c>
      <c r="E19" s="596"/>
      <c r="F19" s="596" t="s">
        <v>515</v>
      </c>
      <c r="G19" s="596" t="s">
        <v>515</v>
      </c>
      <c r="H19" s="596" t="s">
        <v>515</v>
      </c>
      <c r="I19" s="597" t="s">
        <v>515</v>
      </c>
      <c r="J19" s="598" t="s">
        <v>61</v>
      </c>
    </row>
    <row r="20" spans="1:10" ht="14.4" customHeight="1" x14ac:dyDescent="0.3">
      <c r="A20" s="594" t="s">
        <v>518</v>
      </c>
      <c r="B20" s="595" t="s">
        <v>519</v>
      </c>
      <c r="C20" s="596" t="s">
        <v>515</v>
      </c>
      <c r="D20" s="596" t="s">
        <v>515</v>
      </c>
      <c r="E20" s="596"/>
      <c r="F20" s="596" t="s">
        <v>515</v>
      </c>
      <c r="G20" s="596" t="s">
        <v>515</v>
      </c>
      <c r="H20" s="596" t="s">
        <v>515</v>
      </c>
      <c r="I20" s="597" t="s">
        <v>515</v>
      </c>
      <c r="J20" s="598" t="s">
        <v>0</v>
      </c>
    </row>
    <row r="21" spans="1:10" ht="14.4" customHeight="1" x14ac:dyDescent="0.3">
      <c r="A21" s="594" t="s">
        <v>518</v>
      </c>
      <c r="B21" s="595" t="s">
        <v>328</v>
      </c>
      <c r="C21" s="596">
        <v>284.96645000000001</v>
      </c>
      <c r="D21" s="596">
        <v>343.69386999999995</v>
      </c>
      <c r="E21" s="596"/>
      <c r="F21" s="596">
        <v>551.10703999999987</v>
      </c>
      <c r="G21" s="596">
        <v>629.99998658203197</v>
      </c>
      <c r="H21" s="596">
        <v>-78.892946582032096</v>
      </c>
      <c r="I21" s="597">
        <v>0.8747730979963132</v>
      </c>
      <c r="J21" s="598" t="s">
        <v>1</v>
      </c>
    </row>
    <row r="22" spans="1:10" ht="14.4" customHeight="1" x14ac:dyDescent="0.3">
      <c r="A22" s="594" t="s">
        <v>518</v>
      </c>
      <c r="B22" s="595" t="s">
        <v>329</v>
      </c>
      <c r="C22" s="596">
        <v>0.73479000000000005</v>
      </c>
      <c r="D22" s="596">
        <v>0.36951999999999996</v>
      </c>
      <c r="E22" s="596"/>
      <c r="F22" s="596">
        <v>1.1046899999999999</v>
      </c>
      <c r="G22" s="596">
        <v>0.36951998836099997</v>
      </c>
      <c r="H22" s="596">
        <v>0.73517001163899998</v>
      </c>
      <c r="I22" s="597">
        <v>2.989527048049105</v>
      </c>
      <c r="J22" s="598" t="s">
        <v>1</v>
      </c>
    </row>
    <row r="23" spans="1:10" ht="14.4" customHeight="1" x14ac:dyDescent="0.3">
      <c r="A23" s="594" t="s">
        <v>518</v>
      </c>
      <c r="B23" s="595" t="s">
        <v>330</v>
      </c>
      <c r="C23" s="596">
        <v>359.50360999999896</v>
      </c>
      <c r="D23" s="596">
        <v>374.51211999999992</v>
      </c>
      <c r="E23" s="596"/>
      <c r="F23" s="596">
        <v>372.94107999999994</v>
      </c>
      <c r="G23" s="596">
        <v>382.999987936428</v>
      </c>
      <c r="H23" s="596">
        <v>-10.058907936428056</v>
      </c>
      <c r="I23" s="597">
        <v>0.97373653197582433</v>
      </c>
      <c r="J23" s="598" t="s">
        <v>1</v>
      </c>
    </row>
    <row r="24" spans="1:10" ht="14.4" customHeight="1" x14ac:dyDescent="0.3">
      <c r="A24" s="594" t="s">
        <v>518</v>
      </c>
      <c r="B24" s="595" t="s">
        <v>331</v>
      </c>
      <c r="C24" s="596">
        <v>2123.8936200000012</v>
      </c>
      <c r="D24" s="596">
        <v>2001.1269800000009</v>
      </c>
      <c r="E24" s="596"/>
      <c r="F24" s="596">
        <v>2281.1239400000009</v>
      </c>
      <c r="G24" s="596">
        <v>2381.9999434933502</v>
      </c>
      <c r="H24" s="596">
        <v>-100.87600349334934</v>
      </c>
      <c r="I24" s="597">
        <v>0.95765071121479184</v>
      </c>
      <c r="J24" s="598" t="s">
        <v>1</v>
      </c>
    </row>
    <row r="25" spans="1:10" ht="14.4" customHeight="1" x14ac:dyDescent="0.3">
      <c r="A25" s="594" t="s">
        <v>518</v>
      </c>
      <c r="B25" s="595" t="s">
        <v>332</v>
      </c>
      <c r="C25" s="596">
        <v>173.50251999999898</v>
      </c>
      <c r="D25" s="596">
        <v>94.015999999999991</v>
      </c>
      <c r="E25" s="596"/>
      <c r="F25" s="596">
        <v>111.18277999999898</v>
      </c>
      <c r="G25" s="596">
        <v>87.999997228213005</v>
      </c>
      <c r="H25" s="596">
        <v>23.18278277178598</v>
      </c>
      <c r="I25" s="597">
        <v>1.2634407216134949</v>
      </c>
      <c r="J25" s="598" t="s">
        <v>1</v>
      </c>
    </row>
    <row r="26" spans="1:10" ht="14.4" customHeight="1" x14ac:dyDescent="0.3">
      <c r="A26" s="594" t="s">
        <v>518</v>
      </c>
      <c r="B26" s="595" t="s">
        <v>333</v>
      </c>
      <c r="C26" s="596">
        <v>20.39629</v>
      </c>
      <c r="D26" s="596">
        <v>9.5498399999999997</v>
      </c>
      <c r="E26" s="596"/>
      <c r="F26" s="596">
        <v>26.712510000000005</v>
      </c>
      <c r="G26" s="596">
        <v>19.999999370047998</v>
      </c>
      <c r="H26" s="596">
        <v>6.712510629952007</v>
      </c>
      <c r="I26" s="597">
        <v>1.3356255420689995</v>
      </c>
      <c r="J26" s="598" t="s">
        <v>1</v>
      </c>
    </row>
    <row r="27" spans="1:10" ht="14.4" customHeight="1" x14ac:dyDescent="0.3">
      <c r="A27" s="594" t="s">
        <v>518</v>
      </c>
      <c r="B27" s="595" t="s">
        <v>334</v>
      </c>
      <c r="C27" s="596">
        <v>17.398979999999</v>
      </c>
      <c r="D27" s="596">
        <v>18.566770000000002</v>
      </c>
      <c r="E27" s="596"/>
      <c r="F27" s="596">
        <v>26.344360000000002</v>
      </c>
      <c r="G27" s="596">
        <v>23.999999244057999</v>
      </c>
      <c r="H27" s="596">
        <v>2.3443607559420023</v>
      </c>
      <c r="I27" s="597">
        <v>1.0976817012409876</v>
      </c>
      <c r="J27" s="598" t="s">
        <v>1</v>
      </c>
    </row>
    <row r="28" spans="1:10" ht="14.4" customHeight="1" x14ac:dyDescent="0.3">
      <c r="A28" s="594" t="s">
        <v>518</v>
      </c>
      <c r="B28" s="595" t="s">
        <v>335</v>
      </c>
      <c r="C28" s="596">
        <v>164.51249999999999</v>
      </c>
      <c r="D28" s="596">
        <v>168.75314</v>
      </c>
      <c r="E28" s="596"/>
      <c r="F28" s="596">
        <v>203.56461999999999</v>
      </c>
      <c r="G28" s="596">
        <v>179.99999433043601</v>
      </c>
      <c r="H28" s="596">
        <v>23.564625669563981</v>
      </c>
      <c r="I28" s="597">
        <v>1.1309145911766256</v>
      </c>
      <c r="J28" s="598" t="s">
        <v>1</v>
      </c>
    </row>
    <row r="29" spans="1:10" ht="14.4" customHeight="1" x14ac:dyDescent="0.3">
      <c r="A29" s="594" t="s">
        <v>518</v>
      </c>
      <c r="B29" s="595" t="s">
        <v>336</v>
      </c>
      <c r="C29" s="596">
        <v>170.59527</v>
      </c>
      <c r="D29" s="596">
        <v>150.43680999999998</v>
      </c>
      <c r="E29" s="596"/>
      <c r="F29" s="596">
        <v>229.80733999999998</v>
      </c>
      <c r="G29" s="596">
        <v>198.99999467690901</v>
      </c>
      <c r="H29" s="596">
        <v>30.807345323090971</v>
      </c>
      <c r="I29" s="597">
        <v>1.1548107846591098</v>
      </c>
      <c r="J29" s="598" t="s">
        <v>1</v>
      </c>
    </row>
    <row r="30" spans="1:10" ht="14.4" customHeight="1" x14ac:dyDescent="0.3">
      <c r="A30" s="594" t="s">
        <v>518</v>
      </c>
      <c r="B30" s="595" t="s">
        <v>337</v>
      </c>
      <c r="C30" s="596" t="s">
        <v>515</v>
      </c>
      <c r="D30" s="596" t="s">
        <v>515</v>
      </c>
      <c r="E30" s="596"/>
      <c r="F30" s="596">
        <v>177.44334000000003</v>
      </c>
      <c r="G30" s="596">
        <v>0</v>
      </c>
      <c r="H30" s="596">
        <v>177.44334000000003</v>
      </c>
      <c r="I30" s="597" t="s">
        <v>515</v>
      </c>
      <c r="J30" s="598" t="s">
        <v>1</v>
      </c>
    </row>
    <row r="31" spans="1:10" ht="14.4" customHeight="1" x14ac:dyDescent="0.3">
      <c r="A31" s="594" t="s">
        <v>518</v>
      </c>
      <c r="B31" s="595" t="s">
        <v>339</v>
      </c>
      <c r="C31" s="596">
        <v>3.0585</v>
      </c>
      <c r="D31" s="596">
        <v>3.5675900000000009</v>
      </c>
      <c r="E31" s="596"/>
      <c r="F31" s="596">
        <v>2.8614199999999999</v>
      </c>
      <c r="G31" s="596">
        <v>2.9999999055069999</v>
      </c>
      <c r="H31" s="596">
        <v>-0.13857990550700006</v>
      </c>
      <c r="I31" s="597">
        <v>0.95380669670935203</v>
      </c>
      <c r="J31" s="598" t="s">
        <v>1</v>
      </c>
    </row>
    <row r="32" spans="1:10" ht="14.4" customHeight="1" x14ac:dyDescent="0.3">
      <c r="A32" s="594" t="s">
        <v>518</v>
      </c>
      <c r="B32" s="595" t="s">
        <v>520</v>
      </c>
      <c r="C32" s="596">
        <v>3318.5625299999979</v>
      </c>
      <c r="D32" s="596">
        <v>3164.5926400000008</v>
      </c>
      <c r="E32" s="596"/>
      <c r="F32" s="596">
        <v>3984.1931199999999</v>
      </c>
      <c r="G32" s="596">
        <v>3909.3694227553424</v>
      </c>
      <c r="H32" s="596">
        <v>74.823697244657524</v>
      </c>
      <c r="I32" s="597">
        <v>1.0191395821559175</v>
      </c>
      <c r="J32" s="598" t="s">
        <v>521</v>
      </c>
    </row>
    <row r="33" spans="1:10" ht="14.4" customHeight="1" x14ac:dyDescent="0.3">
      <c r="A33" s="594" t="s">
        <v>515</v>
      </c>
      <c r="B33" s="595" t="s">
        <v>515</v>
      </c>
      <c r="C33" s="596" t="s">
        <v>515</v>
      </c>
      <c r="D33" s="596" t="s">
        <v>515</v>
      </c>
      <c r="E33" s="596"/>
      <c r="F33" s="596" t="s">
        <v>515</v>
      </c>
      <c r="G33" s="596" t="s">
        <v>515</v>
      </c>
      <c r="H33" s="596" t="s">
        <v>515</v>
      </c>
      <c r="I33" s="597" t="s">
        <v>515</v>
      </c>
      <c r="J33" s="598" t="s">
        <v>522</v>
      </c>
    </row>
    <row r="34" spans="1:10" ht="14.4" customHeight="1" x14ac:dyDescent="0.3">
      <c r="A34" s="594" t="s">
        <v>513</v>
      </c>
      <c r="B34" s="595" t="s">
        <v>516</v>
      </c>
      <c r="C34" s="596">
        <v>3318.5625299999979</v>
      </c>
      <c r="D34" s="596">
        <v>3164.5926400000008</v>
      </c>
      <c r="E34" s="596"/>
      <c r="F34" s="596">
        <v>3984.1931199999999</v>
      </c>
      <c r="G34" s="596">
        <v>3909.3694227553424</v>
      </c>
      <c r="H34" s="596">
        <v>74.823697244657524</v>
      </c>
      <c r="I34" s="597">
        <v>1.0191395821559175</v>
      </c>
      <c r="J34" s="598" t="s">
        <v>517</v>
      </c>
    </row>
  </sheetData>
  <mergeCells count="3">
    <mergeCell ref="A1:I1"/>
    <mergeCell ref="F3:I3"/>
    <mergeCell ref="C4:D4"/>
  </mergeCells>
  <conditionalFormatting sqref="F18 F35:F65537">
    <cfRule type="cellIs" dxfId="37" priority="18" stopIfTrue="1" operator="greaterThan">
      <formula>1</formula>
    </cfRule>
  </conditionalFormatting>
  <conditionalFormatting sqref="H5:H17">
    <cfRule type="expression" dxfId="36" priority="14">
      <formula>$H5&gt;0</formula>
    </cfRule>
  </conditionalFormatting>
  <conditionalFormatting sqref="I5:I17">
    <cfRule type="expression" dxfId="35" priority="15">
      <formula>$I5&gt;1</formula>
    </cfRule>
  </conditionalFormatting>
  <conditionalFormatting sqref="B5:B17">
    <cfRule type="expression" dxfId="34" priority="11">
      <formula>OR($J5="NS",$J5="SumaNS",$J5="Účet")</formula>
    </cfRule>
  </conditionalFormatting>
  <conditionalFormatting sqref="F5:I17 B5:D17">
    <cfRule type="expression" dxfId="33" priority="17">
      <formula>AND($J5&lt;&gt;"",$J5&lt;&gt;"mezeraKL")</formula>
    </cfRule>
  </conditionalFormatting>
  <conditionalFormatting sqref="B5:D17 F5:I1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1" priority="13">
      <formula>OR($J5="SumaNS",$J5="NS")</formula>
    </cfRule>
  </conditionalFormatting>
  <conditionalFormatting sqref="A5:A17">
    <cfRule type="expression" dxfId="30" priority="9">
      <formula>AND($J5&lt;&gt;"mezeraKL",$J5&lt;&gt;"")</formula>
    </cfRule>
  </conditionalFormatting>
  <conditionalFormatting sqref="A5:A17">
    <cfRule type="expression" dxfId="29" priority="10">
      <formula>AND($J5&lt;&gt;"",$J5&lt;&gt;"mezeraKL")</formula>
    </cfRule>
  </conditionalFormatting>
  <conditionalFormatting sqref="H19:H34">
    <cfRule type="expression" dxfId="28" priority="5">
      <formula>$H19&gt;0</formula>
    </cfRule>
  </conditionalFormatting>
  <conditionalFormatting sqref="A19:A34">
    <cfRule type="expression" dxfId="27" priority="2">
      <formula>AND($J19&lt;&gt;"mezeraKL",$J19&lt;&gt;"")</formula>
    </cfRule>
  </conditionalFormatting>
  <conditionalFormatting sqref="I19:I34">
    <cfRule type="expression" dxfId="26" priority="6">
      <formula>$I19&gt;1</formula>
    </cfRule>
  </conditionalFormatting>
  <conditionalFormatting sqref="B19:B34">
    <cfRule type="expression" dxfId="25" priority="1">
      <formula>OR($J19="NS",$J19="SumaNS",$J19="Účet")</formula>
    </cfRule>
  </conditionalFormatting>
  <conditionalFormatting sqref="A19:D34 F19:I34">
    <cfRule type="expression" dxfId="24" priority="8">
      <formula>AND($J19&lt;&gt;"",$J19&lt;&gt;"mezeraKL")</formula>
    </cfRule>
  </conditionalFormatting>
  <conditionalFormatting sqref="B19:D34 F19:I34">
    <cfRule type="expression" dxfId="23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2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12.44140625" style="320" hidden="1" customWidth="1" outlineLevel="1"/>
    <col min="8" max="8" width="25.77734375" style="320" customWidth="1" collapsed="1"/>
    <col min="9" max="9" width="7.77734375" style="318" customWidth="1"/>
    <col min="10" max="10" width="10" style="318" customWidth="1"/>
    <col min="11" max="11" width="11.109375" style="318" customWidth="1"/>
    <col min="12" max="16384" width="8.88671875" style="238"/>
  </cols>
  <sheetData>
    <row r="1" spans="1:11" ht="18.600000000000001" customHeight="1" thickBot="1" x14ac:dyDescent="0.4">
      <c r="A1" s="487" t="s">
        <v>3536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</row>
    <row r="2" spans="1:11" ht="14.4" customHeight="1" thickBot="1" x14ac:dyDescent="0.35">
      <c r="A2" s="360" t="s">
        <v>306</v>
      </c>
      <c r="B2" s="66"/>
      <c r="C2" s="322"/>
      <c r="D2" s="322"/>
      <c r="E2" s="322"/>
      <c r="F2" s="322"/>
      <c r="G2" s="322"/>
      <c r="H2" s="322"/>
      <c r="I2" s="323"/>
      <c r="J2" s="323"/>
      <c r="K2" s="323"/>
    </row>
    <row r="3" spans="1:11" ht="14.4" customHeight="1" thickBot="1" x14ac:dyDescent="0.35">
      <c r="A3" s="66"/>
      <c r="B3" s="66"/>
      <c r="C3" s="483"/>
      <c r="D3" s="484"/>
      <c r="E3" s="484"/>
      <c r="F3" s="484"/>
      <c r="G3" s="484"/>
      <c r="H3" s="251" t="s">
        <v>142</v>
      </c>
      <c r="I3" s="192">
        <f>IF(J3&lt;&gt;0,K3/J3,0)</f>
        <v>5.7510482517114268</v>
      </c>
      <c r="J3" s="192">
        <f>SUBTOTAL(9,J5:J1048576)</f>
        <v>693063.5</v>
      </c>
      <c r="K3" s="193">
        <f>SUBTOTAL(9,K5:K1048576)</f>
        <v>3985841.6300000022</v>
      </c>
    </row>
    <row r="4" spans="1:11" s="319" customFormat="1" ht="14.4" customHeight="1" thickBot="1" x14ac:dyDescent="0.35">
      <c r="A4" s="599" t="s">
        <v>4</v>
      </c>
      <c r="B4" s="600" t="s">
        <v>5</v>
      </c>
      <c r="C4" s="600" t="s">
        <v>0</v>
      </c>
      <c r="D4" s="600" t="s">
        <v>6</v>
      </c>
      <c r="E4" s="600" t="s">
        <v>7</v>
      </c>
      <c r="F4" s="600" t="s">
        <v>1</v>
      </c>
      <c r="G4" s="600" t="s">
        <v>77</v>
      </c>
      <c r="H4" s="601" t="s">
        <v>11</v>
      </c>
      <c r="I4" s="602" t="s">
        <v>165</v>
      </c>
      <c r="J4" s="602" t="s">
        <v>13</v>
      </c>
      <c r="K4" s="603" t="s">
        <v>176</v>
      </c>
    </row>
    <row r="5" spans="1:11" ht="14.4" customHeight="1" x14ac:dyDescent="0.3">
      <c r="A5" s="606" t="s">
        <v>513</v>
      </c>
      <c r="B5" s="607" t="s">
        <v>2425</v>
      </c>
      <c r="C5" s="608" t="s">
        <v>518</v>
      </c>
      <c r="D5" s="609" t="s">
        <v>2426</v>
      </c>
      <c r="E5" s="608" t="s">
        <v>3514</v>
      </c>
      <c r="F5" s="609" t="s">
        <v>3515</v>
      </c>
      <c r="G5" s="608" t="s">
        <v>2720</v>
      </c>
      <c r="H5" s="608" t="s">
        <v>2721</v>
      </c>
      <c r="I5" s="610">
        <v>156.11500000000001</v>
      </c>
      <c r="J5" s="610">
        <v>2</v>
      </c>
      <c r="K5" s="611">
        <v>312.23</v>
      </c>
    </row>
    <row r="6" spans="1:11" ht="14.4" customHeight="1" x14ac:dyDescent="0.3">
      <c r="A6" s="612" t="s">
        <v>513</v>
      </c>
      <c r="B6" s="613" t="s">
        <v>2425</v>
      </c>
      <c r="C6" s="614" t="s">
        <v>518</v>
      </c>
      <c r="D6" s="615" t="s">
        <v>2426</v>
      </c>
      <c r="E6" s="614" t="s">
        <v>3514</v>
      </c>
      <c r="F6" s="615" t="s">
        <v>3515</v>
      </c>
      <c r="G6" s="614" t="s">
        <v>2722</v>
      </c>
      <c r="H6" s="614" t="s">
        <v>2723</v>
      </c>
      <c r="I6" s="616">
        <v>4.3</v>
      </c>
      <c r="J6" s="616">
        <v>96</v>
      </c>
      <c r="K6" s="617">
        <v>412.8</v>
      </c>
    </row>
    <row r="7" spans="1:11" ht="14.4" customHeight="1" x14ac:dyDescent="0.3">
      <c r="A7" s="612" t="s">
        <v>513</v>
      </c>
      <c r="B7" s="613" t="s">
        <v>2425</v>
      </c>
      <c r="C7" s="614" t="s">
        <v>518</v>
      </c>
      <c r="D7" s="615" t="s">
        <v>2426</v>
      </c>
      <c r="E7" s="614" t="s">
        <v>3514</v>
      </c>
      <c r="F7" s="615" t="s">
        <v>3515</v>
      </c>
      <c r="G7" s="614" t="s">
        <v>2724</v>
      </c>
      <c r="H7" s="614" t="s">
        <v>2725</v>
      </c>
      <c r="I7" s="616">
        <v>4.7950000000000008</v>
      </c>
      <c r="J7" s="616">
        <v>850</v>
      </c>
      <c r="K7" s="617">
        <v>4061.35</v>
      </c>
    </row>
    <row r="8" spans="1:11" ht="14.4" customHeight="1" x14ac:dyDescent="0.3">
      <c r="A8" s="612" t="s">
        <v>513</v>
      </c>
      <c r="B8" s="613" t="s">
        <v>2425</v>
      </c>
      <c r="C8" s="614" t="s">
        <v>518</v>
      </c>
      <c r="D8" s="615" t="s">
        <v>2426</v>
      </c>
      <c r="E8" s="614" t="s">
        <v>3514</v>
      </c>
      <c r="F8" s="615" t="s">
        <v>3515</v>
      </c>
      <c r="G8" s="614" t="s">
        <v>2726</v>
      </c>
      <c r="H8" s="614" t="s">
        <v>2727</v>
      </c>
      <c r="I8" s="616">
        <v>88.318000000000012</v>
      </c>
      <c r="J8" s="616">
        <v>38</v>
      </c>
      <c r="K8" s="617">
        <v>3399.3</v>
      </c>
    </row>
    <row r="9" spans="1:11" ht="14.4" customHeight="1" x14ac:dyDescent="0.3">
      <c r="A9" s="612" t="s">
        <v>513</v>
      </c>
      <c r="B9" s="613" t="s">
        <v>2425</v>
      </c>
      <c r="C9" s="614" t="s">
        <v>518</v>
      </c>
      <c r="D9" s="615" t="s">
        <v>2426</v>
      </c>
      <c r="E9" s="614" t="s">
        <v>3514</v>
      </c>
      <c r="F9" s="615" t="s">
        <v>3515</v>
      </c>
      <c r="G9" s="614" t="s">
        <v>2728</v>
      </c>
      <c r="H9" s="614" t="s">
        <v>2729</v>
      </c>
      <c r="I9" s="616">
        <v>2.5057142857142858</v>
      </c>
      <c r="J9" s="616">
        <v>280</v>
      </c>
      <c r="K9" s="617">
        <v>701.59999999999991</v>
      </c>
    </row>
    <row r="10" spans="1:11" ht="14.4" customHeight="1" x14ac:dyDescent="0.3">
      <c r="A10" s="612" t="s">
        <v>513</v>
      </c>
      <c r="B10" s="613" t="s">
        <v>2425</v>
      </c>
      <c r="C10" s="614" t="s">
        <v>518</v>
      </c>
      <c r="D10" s="615" t="s">
        <v>2426</v>
      </c>
      <c r="E10" s="614" t="s">
        <v>3514</v>
      </c>
      <c r="F10" s="615" t="s">
        <v>3515</v>
      </c>
      <c r="G10" s="614" t="s">
        <v>2730</v>
      </c>
      <c r="H10" s="614" t="s">
        <v>2731</v>
      </c>
      <c r="I10" s="616">
        <v>3.2649999999999997</v>
      </c>
      <c r="J10" s="616">
        <v>160</v>
      </c>
      <c r="K10" s="617">
        <v>522.6</v>
      </c>
    </row>
    <row r="11" spans="1:11" ht="14.4" customHeight="1" x14ac:dyDescent="0.3">
      <c r="A11" s="612" t="s">
        <v>513</v>
      </c>
      <c r="B11" s="613" t="s">
        <v>2425</v>
      </c>
      <c r="C11" s="614" t="s">
        <v>518</v>
      </c>
      <c r="D11" s="615" t="s">
        <v>2426</v>
      </c>
      <c r="E11" s="614" t="s">
        <v>3514</v>
      </c>
      <c r="F11" s="615" t="s">
        <v>3515</v>
      </c>
      <c r="G11" s="614" t="s">
        <v>2732</v>
      </c>
      <c r="H11" s="614" t="s">
        <v>2733</v>
      </c>
      <c r="I11" s="616">
        <v>3.9200000000000004</v>
      </c>
      <c r="J11" s="616">
        <v>220</v>
      </c>
      <c r="K11" s="617">
        <v>861.59999999999991</v>
      </c>
    </row>
    <row r="12" spans="1:11" ht="14.4" customHeight="1" x14ac:dyDescent="0.3">
      <c r="A12" s="612" t="s">
        <v>513</v>
      </c>
      <c r="B12" s="613" t="s">
        <v>2425</v>
      </c>
      <c r="C12" s="614" t="s">
        <v>518</v>
      </c>
      <c r="D12" s="615" t="s">
        <v>2426</v>
      </c>
      <c r="E12" s="614" t="s">
        <v>3514</v>
      </c>
      <c r="F12" s="615" t="s">
        <v>3515</v>
      </c>
      <c r="G12" s="614" t="s">
        <v>2734</v>
      </c>
      <c r="H12" s="614" t="s">
        <v>2735</v>
      </c>
      <c r="I12" s="616">
        <v>9.2970000000000006</v>
      </c>
      <c r="J12" s="616">
        <v>550</v>
      </c>
      <c r="K12" s="617">
        <v>5113.6399999999994</v>
      </c>
    </row>
    <row r="13" spans="1:11" ht="14.4" customHeight="1" x14ac:dyDescent="0.3">
      <c r="A13" s="612" t="s">
        <v>513</v>
      </c>
      <c r="B13" s="613" t="s">
        <v>2425</v>
      </c>
      <c r="C13" s="614" t="s">
        <v>518</v>
      </c>
      <c r="D13" s="615" t="s">
        <v>2426</v>
      </c>
      <c r="E13" s="614" t="s">
        <v>3514</v>
      </c>
      <c r="F13" s="615" t="s">
        <v>3515</v>
      </c>
      <c r="G13" s="614" t="s">
        <v>2736</v>
      </c>
      <c r="H13" s="614" t="s">
        <v>2737</v>
      </c>
      <c r="I13" s="616">
        <v>67.760000000000005</v>
      </c>
      <c r="J13" s="616">
        <v>72</v>
      </c>
      <c r="K13" s="617">
        <v>4878.72</v>
      </c>
    </row>
    <row r="14" spans="1:11" ht="14.4" customHeight="1" x14ac:dyDescent="0.3">
      <c r="A14" s="612" t="s">
        <v>513</v>
      </c>
      <c r="B14" s="613" t="s">
        <v>2425</v>
      </c>
      <c r="C14" s="614" t="s">
        <v>518</v>
      </c>
      <c r="D14" s="615" t="s">
        <v>2426</v>
      </c>
      <c r="E14" s="614" t="s">
        <v>3514</v>
      </c>
      <c r="F14" s="615" t="s">
        <v>3515</v>
      </c>
      <c r="G14" s="614" t="s">
        <v>2738</v>
      </c>
      <c r="H14" s="614" t="s">
        <v>2739</v>
      </c>
      <c r="I14" s="616">
        <v>13.37</v>
      </c>
      <c r="J14" s="616">
        <v>110</v>
      </c>
      <c r="K14" s="617">
        <v>1470.6999999999998</v>
      </c>
    </row>
    <row r="15" spans="1:11" ht="14.4" customHeight="1" x14ac:dyDescent="0.3">
      <c r="A15" s="612" t="s">
        <v>513</v>
      </c>
      <c r="B15" s="613" t="s">
        <v>2425</v>
      </c>
      <c r="C15" s="614" t="s">
        <v>518</v>
      </c>
      <c r="D15" s="615" t="s">
        <v>2426</v>
      </c>
      <c r="E15" s="614" t="s">
        <v>3514</v>
      </c>
      <c r="F15" s="615" t="s">
        <v>3515</v>
      </c>
      <c r="G15" s="614" t="s">
        <v>2740</v>
      </c>
      <c r="H15" s="614" t="s">
        <v>2741</v>
      </c>
      <c r="I15" s="616">
        <v>14.207999999999998</v>
      </c>
      <c r="J15" s="616">
        <v>250</v>
      </c>
      <c r="K15" s="617">
        <v>3552</v>
      </c>
    </row>
    <row r="16" spans="1:11" ht="14.4" customHeight="1" x14ac:dyDescent="0.3">
      <c r="A16" s="612" t="s">
        <v>513</v>
      </c>
      <c r="B16" s="613" t="s">
        <v>2425</v>
      </c>
      <c r="C16" s="614" t="s">
        <v>518</v>
      </c>
      <c r="D16" s="615" t="s">
        <v>2426</v>
      </c>
      <c r="E16" s="614" t="s">
        <v>3514</v>
      </c>
      <c r="F16" s="615" t="s">
        <v>3515</v>
      </c>
      <c r="G16" s="614" t="s">
        <v>2742</v>
      </c>
      <c r="H16" s="614" t="s">
        <v>2743</v>
      </c>
      <c r="I16" s="616">
        <v>18.21</v>
      </c>
      <c r="J16" s="616">
        <v>30</v>
      </c>
      <c r="K16" s="617">
        <v>546.29999999999995</v>
      </c>
    </row>
    <row r="17" spans="1:11" ht="14.4" customHeight="1" x14ac:dyDescent="0.3">
      <c r="A17" s="612" t="s">
        <v>513</v>
      </c>
      <c r="B17" s="613" t="s">
        <v>2425</v>
      </c>
      <c r="C17" s="614" t="s">
        <v>518</v>
      </c>
      <c r="D17" s="615" t="s">
        <v>2426</v>
      </c>
      <c r="E17" s="614" t="s">
        <v>3514</v>
      </c>
      <c r="F17" s="615" t="s">
        <v>3515</v>
      </c>
      <c r="G17" s="614" t="s">
        <v>2744</v>
      </c>
      <c r="H17" s="614" t="s">
        <v>2745</v>
      </c>
      <c r="I17" s="616">
        <v>9.9699999999999989</v>
      </c>
      <c r="J17" s="616">
        <v>12</v>
      </c>
      <c r="K17" s="617">
        <v>108.12</v>
      </c>
    </row>
    <row r="18" spans="1:11" ht="14.4" customHeight="1" x14ac:dyDescent="0.3">
      <c r="A18" s="612" t="s">
        <v>513</v>
      </c>
      <c r="B18" s="613" t="s">
        <v>2425</v>
      </c>
      <c r="C18" s="614" t="s">
        <v>518</v>
      </c>
      <c r="D18" s="615" t="s">
        <v>2426</v>
      </c>
      <c r="E18" s="614" t="s">
        <v>3514</v>
      </c>
      <c r="F18" s="615" t="s">
        <v>3515</v>
      </c>
      <c r="G18" s="614" t="s">
        <v>2746</v>
      </c>
      <c r="H18" s="614" t="s">
        <v>2747</v>
      </c>
      <c r="I18" s="616">
        <v>0.41571428571428565</v>
      </c>
      <c r="J18" s="616">
        <v>29000</v>
      </c>
      <c r="K18" s="617">
        <v>12040</v>
      </c>
    </row>
    <row r="19" spans="1:11" ht="14.4" customHeight="1" x14ac:dyDescent="0.3">
      <c r="A19" s="612" t="s">
        <v>513</v>
      </c>
      <c r="B19" s="613" t="s">
        <v>2425</v>
      </c>
      <c r="C19" s="614" t="s">
        <v>518</v>
      </c>
      <c r="D19" s="615" t="s">
        <v>2426</v>
      </c>
      <c r="E19" s="614" t="s">
        <v>3514</v>
      </c>
      <c r="F19" s="615" t="s">
        <v>3515</v>
      </c>
      <c r="G19" s="614" t="s">
        <v>2748</v>
      </c>
      <c r="H19" s="614" t="s">
        <v>2749</v>
      </c>
      <c r="I19" s="616">
        <v>28.502500000000001</v>
      </c>
      <c r="J19" s="616">
        <v>828</v>
      </c>
      <c r="K19" s="617">
        <v>23591.88</v>
      </c>
    </row>
    <row r="20" spans="1:11" ht="14.4" customHeight="1" x14ac:dyDescent="0.3">
      <c r="A20" s="612" t="s">
        <v>513</v>
      </c>
      <c r="B20" s="613" t="s">
        <v>2425</v>
      </c>
      <c r="C20" s="614" t="s">
        <v>518</v>
      </c>
      <c r="D20" s="615" t="s">
        <v>2426</v>
      </c>
      <c r="E20" s="614" t="s">
        <v>3514</v>
      </c>
      <c r="F20" s="615" t="s">
        <v>3515</v>
      </c>
      <c r="G20" s="614" t="s">
        <v>2750</v>
      </c>
      <c r="H20" s="614" t="s">
        <v>2751</v>
      </c>
      <c r="I20" s="616">
        <v>14.81</v>
      </c>
      <c r="J20" s="616">
        <v>5</v>
      </c>
      <c r="K20" s="617">
        <v>74.05</v>
      </c>
    </row>
    <row r="21" spans="1:11" ht="14.4" customHeight="1" x14ac:dyDescent="0.3">
      <c r="A21" s="612" t="s">
        <v>513</v>
      </c>
      <c r="B21" s="613" t="s">
        <v>2425</v>
      </c>
      <c r="C21" s="614" t="s">
        <v>518</v>
      </c>
      <c r="D21" s="615" t="s">
        <v>2426</v>
      </c>
      <c r="E21" s="614" t="s">
        <v>3514</v>
      </c>
      <c r="F21" s="615" t="s">
        <v>3515</v>
      </c>
      <c r="G21" s="614" t="s">
        <v>2752</v>
      </c>
      <c r="H21" s="614" t="s">
        <v>2753</v>
      </c>
      <c r="I21" s="616">
        <v>39.657499999999999</v>
      </c>
      <c r="J21" s="616">
        <v>19</v>
      </c>
      <c r="K21" s="617">
        <v>753.48</v>
      </c>
    </row>
    <row r="22" spans="1:11" ht="14.4" customHeight="1" x14ac:dyDescent="0.3">
      <c r="A22" s="612" t="s">
        <v>513</v>
      </c>
      <c r="B22" s="613" t="s">
        <v>2425</v>
      </c>
      <c r="C22" s="614" t="s">
        <v>518</v>
      </c>
      <c r="D22" s="615" t="s">
        <v>2426</v>
      </c>
      <c r="E22" s="614" t="s">
        <v>3514</v>
      </c>
      <c r="F22" s="615" t="s">
        <v>3515</v>
      </c>
      <c r="G22" s="614" t="s">
        <v>2752</v>
      </c>
      <c r="H22" s="614" t="s">
        <v>2754</v>
      </c>
      <c r="I22" s="616">
        <v>46.31</v>
      </c>
      <c r="J22" s="616">
        <v>39</v>
      </c>
      <c r="K22" s="617">
        <v>1806.0900000000001</v>
      </c>
    </row>
    <row r="23" spans="1:11" ht="14.4" customHeight="1" x14ac:dyDescent="0.3">
      <c r="A23" s="612" t="s">
        <v>513</v>
      </c>
      <c r="B23" s="613" t="s">
        <v>2425</v>
      </c>
      <c r="C23" s="614" t="s">
        <v>518</v>
      </c>
      <c r="D23" s="615" t="s">
        <v>2426</v>
      </c>
      <c r="E23" s="614" t="s">
        <v>3514</v>
      </c>
      <c r="F23" s="615" t="s">
        <v>3515</v>
      </c>
      <c r="G23" s="614" t="s">
        <v>2755</v>
      </c>
      <c r="H23" s="614" t="s">
        <v>2756</v>
      </c>
      <c r="I23" s="616">
        <v>4.1050000000000004</v>
      </c>
      <c r="J23" s="616">
        <v>1000</v>
      </c>
      <c r="K23" s="617">
        <v>4105</v>
      </c>
    </row>
    <row r="24" spans="1:11" ht="14.4" customHeight="1" x14ac:dyDescent="0.3">
      <c r="A24" s="612" t="s">
        <v>513</v>
      </c>
      <c r="B24" s="613" t="s">
        <v>2425</v>
      </c>
      <c r="C24" s="614" t="s">
        <v>518</v>
      </c>
      <c r="D24" s="615" t="s">
        <v>2426</v>
      </c>
      <c r="E24" s="614" t="s">
        <v>3514</v>
      </c>
      <c r="F24" s="615" t="s">
        <v>3515</v>
      </c>
      <c r="G24" s="614" t="s">
        <v>2757</v>
      </c>
      <c r="H24" s="614" t="s">
        <v>2758</v>
      </c>
      <c r="I24" s="616">
        <v>5.9475000000000007</v>
      </c>
      <c r="J24" s="616">
        <v>760</v>
      </c>
      <c r="K24" s="617">
        <v>4520</v>
      </c>
    </row>
    <row r="25" spans="1:11" ht="14.4" customHeight="1" x14ac:dyDescent="0.3">
      <c r="A25" s="612" t="s">
        <v>513</v>
      </c>
      <c r="B25" s="613" t="s">
        <v>2425</v>
      </c>
      <c r="C25" s="614" t="s">
        <v>518</v>
      </c>
      <c r="D25" s="615" t="s">
        <v>2426</v>
      </c>
      <c r="E25" s="614" t="s">
        <v>3514</v>
      </c>
      <c r="F25" s="615" t="s">
        <v>3515</v>
      </c>
      <c r="G25" s="614" t="s">
        <v>2759</v>
      </c>
      <c r="H25" s="614" t="s">
        <v>2760</v>
      </c>
      <c r="I25" s="616">
        <v>1.4258333333333333</v>
      </c>
      <c r="J25" s="616">
        <v>2400</v>
      </c>
      <c r="K25" s="617">
        <v>3421.7</v>
      </c>
    </row>
    <row r="26" spans="1:11" ht="14.4" customHeight="1" x14ac:dyDescent="0.3">
      <c r="A26" s="612" t="s">
        <v>513</v>
      </c>
      <c r="B26" s="613" t="s">
        <v>2425</v>
      </c>
      <c r="C26" s="614" t="s">
        <v>518</v>
      </c>
      <c r="D26" s="615" t="s">
        <v>2426</v>
      </c>
      <c r="E26" s="614" t="s">
        <v>3514</v>
      </c>
      <c r="F26" s="615" t="s">
        <v>3515</v>
      </c>
      <c r="G26" s="614" t="s">
        <v>2761</v>
      </c>
      <c r="H26" s="614" t="s">
        <v>2762</v>
      </c>
      <c r="I26" s="616">
        <v>86.38</v>
      </c>
      <c r="J26" s="616">
        <v>60</v>
      </c>
      <c r="K26" s="617">
        <v>5182.5700000000006</v>
      </c>
    </row>
    <row r="27" spans="1:11" ht="14.4" customHeight="1" x14ac:dyDescent="0.3">
      <c r="A27" s="612" t="s">
        <v>513</v>
      </c>
      <c r="B27" s="613" t="s">
        <v>2425</v>
      </c>
      <c r="C27" s="614" t="s">
        <v>518</v>
      </c>
      <c r="D27" s="615" t="s">
        <v>2426</v>
      </c>
      <c r="E27" s="614" t="s">
        <v>3514</v>
      </c>
      <c r="F27" s="615" t="s">
        <v>3515</v>
      </c>
      <c r="G27" s="614" t="s">
        <v>2761</v>
      </c>
      <c r="H27" s="614" t="s">
        <v>2763</v>
      </c>
      <c r="I27" s="616">
        <v>86.37</v>
      </c>
      <c r="J27" s="616">
        <v>10</v>
      </c>
      <c r="K27" s="617">
        <v>863.7</v>
      </c>
    </row>
    <row r="28" spans="1:11" ht="14.4" customHeight="1" x14ac:dyDescent="0.3">
      <c r="A28" s="612" t="s">
        <v>513</v>
      </c>
      <c r="B28" s="613" t="s">
        <v>2425</v>
      </c>
      <c r="C28" s="614" t="s">
        <v>518</v>
      </c>
      <c r="D28" s="615" t="s">
        <v>2426</v>
      </c>
      <c r="E28" s="614" t="s">
        <v>3514</v>
      </c>
      <c r="F28" s="615" t="s">
        <v>3515</v>
      </c>
      <c r="G28" s="614" t="s">
        <v>2764</v>
      </c>
      <c r="H28" s="614" t="s">
        <v>2765</v>
      </c>
      <c r="I28" s="616">
        <v>11.36</v>
      </c>
      <c r="J28" s="616">
        <v>70</v>
      </c>
      <c r="K28" s="617">
        <v>795.24</v>
      </c>
    </row>
    <row r="29" spans="1:11" ht="14.4" customHeight="1" x14ac:dyDescent="0.3">
      <c r="A29" s="612" t="s">
        <v>513</v>
      </c>
      <c r="B29" s="613" t="s">
        <v>2425</v>
      </c>
      <c r="C29" s="614" t="s">
        <v>518</v>
      </c>
      <c r="D29" s="615" t="s">
        <v>2426</v>
      </c>
      <c r="E29" s="614" t="s">
        <v>3514</v>
      </c>
      <c r="F29" s="615" t="s">
        <v>3515</v>
      </c>
      <c r="G29" s="614" t="s">
        <v>2766</v>
      </c>
      <c r="H29" s="614" t="s">
        <v>2767</v>
      </c>
      <c r="I29" s="616">
        <v>61.52</v>
      </c>
      <c r="J29" s="616">
        <v>100</v>
      </c>
      <c r="K29" s="617">
        <v>6152.5</v>
      </c>
    </row>
    <row r="30" spans="1:11" ht="14.4" customHeight="1" x14ac:dyDescent="0.3">
      <c r="A30" s="612" t="s">
        <v>513</v>
      </c>
      <c r="B30" s="613" t="s">
        <v>2425</v>
      </c>
      <c r="C30" s="614" t="s">
        <v>518</v>
      </c>
      <c r="D30" s="615" t="s">
        <v>2426</v>
      </c>
      <c r="E30" s="614" t="s">
        <v>3514</v>
      </c>
      <c r="F30" s="615" t="s">
        <v>3515</v>
      </c>
      <c r="G30" s="614" t="s">
        <v>2768</v>
      </c>
      <c r="H30" s="614" t="s">
        <v>2769</v>
      </c>
      <c r="I30" s="616">
        <v>0.43333333333333335</v>
      </c>
      <c r="J30" s="616">
        <v>5000</v>
      </c>
      <c r="K30" s="617">
        <v>2165</v>
      </c>
    </row>
    <row r="31" spans="1:11" ht="14.4" customHeight="1" x14ac:dyDescent="0.3">
      <c r="A31" s="612" t="s">
        <v>513</v>
      </c>
      <c r="B31" s="613" t="s">
        <v>2425</v>
      </c>
      <c r="C31" s="614" t="s">
        <v>518</v>
      </c>
      <c r="D31" s="615" t="s">
        <v>2426</v>
      </c>
      <c r="E31" s="614" t="s">
        <v>3514</v>
      </c>
      <c r="F31" s="615" t="s">
        <v>3515</v>
      </c>
      <c r="G31" s="614" t="s">
        <v>2770</v>
      </c>
      <c r="H31" s="614" t="s">
        <v>2771</v>
      </c>
      <c r="I31" s="616">
        <v>25.56</v>
      </c>
      <c r="J31" s="616">
        <v>24</v>
      </c>
      <c r="K31" s="617">
        <v>613.32000000000005</v>
      </c>
    </row>
    <row r="32" spans="1:11" ht="14.4" customHeight="1" x14ac:dyDescent="0.3">
      <c r="A32" s="612" t="s">
        <v>513</v>
      </c>
      <c r="B32" s="613" t="s">
        <v>2425</v>
      </c>
      <c r="C32" s="614" t="s">
        <v>518</v>
      </c>
      <c r="D32" s="615" t="s">
        <v>2426</v>
      </c>
      <c r="E32" s="614" t="s">
        <v>3514</v>
      </c>
      <c r="F32" s="615" t="s">
        <v>3515</v>
      </c>
      <c r="G32" s="614" t="s">
        <v>2772</v>
      </c>
      <c r="H32" s="614" t="s">
        <v>2773</v>
      </c>
      <c r="I32" s="616">
        <v>22.150000000000002</v>
      </c>
      <c r="J32" s="616">
        <v>700</v>
      </c>
      <c r="K32" s="617">
        <v>15505</v>
      </c>
    </row>
    <row r="33" spans="1:11" ht="14.4" customHeight="1" x14ac:dyDescent="0.3">
      <c r="A33" s="612" t="s">
        <v>513</v>
      </c>
      <c r="B33" s="613" t="s">
        <v>2425</v>
      </c>
      <c r="C33" s="614" t="s">
        <v>518</v>
      </c>
      <c r="D33" s="615" t="s">
        <v>2426</v>
      </c>
      <c r="E33" s="614" t="s">
        <v>3514</v>
      </c>
      <c r="F33" s="615" t="s">
        <v>3515</v>
      </c>
      <c r="G33" s="614" t="s">
        <v>2774</v>
      </c>
      <c r="H33" s="614" t="s">
        <v>2775</v>
      </c>
      <c r="I33" s="616">
        <v>30.176000000000005</v>
      </c>
      <c r="J33" s="616">
        <v>925</v>
      </c>
      <c r="K33" s="617">
        <v>27912.5</v>
      </c>
    </row>
    <row r="34" spans="1:11" ht="14.4" customHeight="1" x14ac:dyDescent="0.3">
      <c r="A34" s="612" t="s">
        <v>513</v>
      </c>
      <c r="B34" s="613" t="s">
        <v>2425</v>
      </c>
      <c r="C34" s="614" t="s">
        <v>518</v>
      </c>
      <c r="D34" s="615" t="s">
        <v>2426</v>
      </c>
      <c r="E34" s="614" t="s">
        <v>3514</v>
      </c>
      <c r="F34" s="615" t="s">
        <v>3515</v>
      </c>
      <c r="G34" s="614" t="s">
        <v>2776</v>
      </c>
      <c r="H34" s="614" t="s">
        <v>2777</v>
      </c>
      <c r="I34" s="616">
        <v>272.44</v>
      </c>
      <c r="J34" s="616">
        <v>6</v>
      </c>
      <c r="K34" s="617">
        <v>1634.61</v>
      </c>
    </row>
    <row r="35" spans="1:11" ht="14.4" customHeight="1" x14ac:dyDescent="0.3">
      <c r="A35" s="612" t="s">
        <v>513</v>
      </c>
      <c r="B35" s="613" t="s">
        <v>2425</v>
      </c>
      <c r="C35" s="614" t="s">
        <v>518</v>
      </c>
      <c r="D35" s="615" t="s">
        <v>2426</v>
      </c>
      <c r="E35" s="614" t="s">
        <v>3514</v>
      </c>
      <c r="F35" s="615" t="s">
        <v>3515</v>
      </c>
      <c r="G35" s="614" t="s">
        <v>2778</v>
      </c>
      <c r="H35" s="614" t="s">
        <v>2779</v>
      </c>
      <c r="I35" s="616">
        <v>1.2528571428571431</v>
      </c>
      <c r="J35" s="616">
        <v>5000</v>
      </c>
      <c r="K35" s="617">
        <v>6271.7800000000007</v>
      </c>
    </row>
    <row r="36" spans="1:11" ht="14.4" customHeight="1" x14ac:dyDescent="0.3">
      <c r="A36" s="612" t="s">
        <v>513</v>
      </c>
      <c r="B36" s="613" t="s">
        <v>2425</v>
      </c>
      <c r="C36" s="614" t="s">
        <v>518</v>
      </c>
      <c r="D36" s="615" t="s">
        <v>2426</v>
      </c>
      <c r="E36" s="614" t="s">
        <v>3514</v>
      </c>
      <c r="F36" s="615" t="s">
        <v>3515</v>
      </c>
      <c r="G36" s="614" t="s">
        <v>2780</v>
      </c>
      <c r="H36" s="614" t="s">
        <v>2781</v>
      </c>
      <c r="I36" s="616">
        <v>12.626666666666665</v>
      </c>
      <c r="J36" s="616">
        <v>710</v>
      </c>
      <c r="K36" s="617">
        <v>8942.2000000000007</v>
      </c>
    </row>
    <row r="37" spans="1:11" ht="14.4" customHeight="1" x14ac:dyDescent="0.3">
      <c r="A37" s="612" t="s">
        <v>513</v>
      </c>
      <c r="B37" s="613" t="s">
        <v>2425</v>
      </c>
      <c r="C37" s="614" t="s">
        <v>518</v>
      </c>
      <c r="D37" s="615" t="s">
        <v>2426</v>
      </c>
      <c r="E37" s="614" t="s">
        <v>3514</v>
      </c>
      <c r="F37" s="615" t="s">
        <v>3515</v>
      </c>
      <c r="G37" s="614" t="s">
        <v>2780</v>
      </c>
      <c r="H37" s="614" t="s">
        <v>2782</v>
      </c>
      <c r="I37" s="616">
        <v>13.04</v>
      </c>
      <c r="J37" s="616">
        <v>470</v>
      </c>
      <c r="K37" s="617">
        <v>6129.32</v>
      </c>
    </row>
    <row r="38" spans="1:11" ht="14.4" customHeight="1" x14ac:dyDescent="0.3">
      <c r="A38" s="612" t="s">
        <v>513</v>
      </c>
      <c r="B38" s="613" t="s">
        <v>2425</v>
      </c>
      <c r="C38" s="614" t="s">
        <v>518</v>
      </c>
      <c r="D38" s="615" t="s">
        <v>2426</v>
      </c>
      <c r="E38" s="614" t="s">
        <v>3514</v>
      </c>
      <c r="F38" s="615" t="s">
        <v>3515</v>
      </c>
      <c r="G38" s="614" t="s">
        <v>2783</v>
      </c>
      <c r="H38" s="614" t="s">
        <v>2784</v>
      </c>
      <c r="I38" s="616">
        <v>1.38</v>
      </c>
      <c r="J38" s="616">
        <v>600</v>
      </c>
      <c r="K38" s="617">
        <v>828</v>
      </c>
    </row>
    <row r="39" spans="1:11" ht="14.4" customHeight="1" x14ac:dyDescent="0.3">
      <c r="A39" s="612" t="s">
        <v>513</v>
      </c>
      <c r="B39" s="613" t="s">
        <v>2425</v>
      </c>
      <c r="C39" s="614" t="s">
        <v>518</v>
      </c>
      <c r="D39" s="615" t="s">
        <v>2426</v>
      </c>
      <c r="E39" s="614" t="s">
        <v>3514</v>
      </c>
      <c r="F39" s="615" t="s">
        <v>3515</v>
      </c>
      <c r="G39" s="614" t="s">
        <v>2785</v>
      </c>
      <c r="H39" s="614" t="s">
        <v>2786</v>
      </c>
      <c r="I39" s="616">
        <v>8.59</v>
      </c>
      <c r="J39" s="616">
        <v>500</v>
      </c>
      <c r="K39" s="617">
        <v>4295.3599999999997</v>
      </c>
    </row>
    <row r="40" spans="1:11" ht="14.4" customHeight="1" x14ac:dyDescent="0.3">
      <c r="A40" s="612" t="s">
        <v>513</v>
      </c>
      <c r="B40" s="613" t="s">
        <v>2425</v>
      </c>
      <c r="C40" s="614" t="s">
        <v>518</v>
      </c>
      <c r="D40" s="615" t="s">
        <v>2426</v>
      </c>
      <c r="E40" s="614" t="s">
        <v>3514</v>
      </c>
      <c r="F40" s="615" t="s">
        <v>3515</v>
      </c>
      <c r="G40" s="614" t="s">
        <v>2787</v>
      </c>
      <c r="H40" s="614" t="s">
        <v>2788</v>
      </c>
      <c r="I40" s="616">
        <v>109.31</v>
      </c>
      <c r="J40" s="616">
        <v>2</v>
      </c>
      <c r="K40" s="617">
        <v>218.62</v>
      </c>
    </row>
    <row r="41" spans="1:11" ht="14.4" customHeight="1" x14ac:dyDescent="0.3">
      <c r="A41" s="612" t="s">
        <v>513</v>
      </c>
      <c r="B41" s="613" t="s">
        <v>2425</v>
      </c>
      <c r="C41" s="614" t="s">
        <v>518</v>
      </c>
      <c r="D41" s="615" t="s">
        <v>2426</v>
      </c>
      <c r="E41" s="614" t="s">
        <v>3514</v>
      </c>
      <c r="F41" s="615" t="s">
        <v>3515</v>
      </c>
      <c r="G41" s="614" t="s">
        <v>2789</v>
      </c>
      <c r="H41" s="614" t="s">
        <v>2790</v>
      </c>
      <c r="I41" s="616">
        <v>3.9399999999999995</v>
      </c>
      <c r="J41" s="616">
        <v>3970</v>
      </c>
      <c r="K41" s="617">
        <v>15656.759999999998</v>
      </c>
    </row>
    <row r="42" spans="1:11" ht="14.4" customHeight="1" x14ac:dyDescent="0.3">
      <c r="A42" s="612" t="s">
        <v>513</v>
      </c>
      <c r="B42" s="613" t="s">
        <v>2425</v>
      </c>
      <c r="C42" s="614" t="s">
        <v>518</v>
      </c>
      <c r="D42" s="615" t="s">
        <v>2426</v>
      </c>
      <c r="E42" s="614" t="s">
        <v>3514</v>
      </c>
      <c r="F42" s="615" t="s">
        <v>3515</v>
      </c>
      <c r="G42" s="614" t="s">
        <v>2791</v>
      </c>
      <c r="H42" s="614" t="s">
        <v>2792</v>
      </c>
      <c r="I42" s="616">
        <v>0.44000000000000011</v>
      </c>
      <c r="J42" s="616">
        <v>5800</v>
      </c>
      <c r="K42" s="617">
        <v>2552</v>
      </c>
    </row>
    <row r="43" spans="1:11" ht="14.4" customHeight="1" x14ac:dyDescent="0.3">
      <c r="A43" s="612" t="s">
        <v>513</v>
      </c>
      <c r="B43" s="613" t="s">
        <v>2425</v>
      </c>
      <c r="C43" s="614" t="s">
        <v>518</v>
      </c>
      <c r="D43" s="615" t="s">
        <v>2426</v>
      </c>
      <c r="E43" s="614" t="s">
        <v>3514</v>
      </c>
      <c r="F43" s="615" t="s">
        <v>3515</v>
      </c>
      <c r="G43" s="614" t="s">
        <v>2793</v>
      </c>
      <c r="H43" s="614" t="s">
        <v>2794</v>
      </c>
      <c r="I43" s="616">
        <v>450</v>
      </c>
      <c r="J43" s="616">
        <v>9</v>
      </c>
      <c r="K43" s="617">
        <v>4049.9700000000003</v>
      </c>
    </row>
    <row r="44" spans="1:11" ht="14.4" customHeight="1" x14ac:dyDescent="0.3">
      <c r="A44" s="612" t="s">
        <v>513</v>
      </c>
      <c r="B44" s="613" t="s">
        <v>2425</v>
      </c>
      <c r="C44" s="614" t="s">
        <v>518</v>
      </c>
      <c r="D44" s="615" t="s">
        <v>2426</v>
      </c>
      <c r="E44" s="614" t="s">
        <v>3514</v>
      </c>
      <c r="F44" s="615" t="s">
        <v>3515</v>
      </c>
      <c r="G44" s="614" t="s">
        <v>2795</v>
      </c>
      <c r="H44" s="614" t="s">
        <v>2796</v>
      </c>
      <c r="I44" s="616">
        <v>8.5768421052631592</v>
      </c>
      <c r="J44" s="616">
        <v>666</v>
      </c>
      <c r="K44" s="617">
        <v>5712.4800000000014</v>
      </c>
    </row>
    <row r="45" spans="1:11" ht="14.4" customHeight="1" x14ac:dyDescent="0.3">
      <c r="A45" s="612" t="s">
        <v>513</v>
      </c>
      <c r="B45" s="613" t="s">
        <v>2425</v>
      </c>
      <c r="C45" s="614" t="s">
        <v>518</v>
      </c>
      <c r="D45" s="615" t="s">
        <v>2426</v>
      </c>
      <c r="E45" s="614" t="s">
        <v>3514</v>
      </c>
      <c r="F45" s="615" t="s">
        <v>3515</v>
      </c>
      <c r="G45" s="614" t="s">
        <v>2797</v>
      </c>
      <c r="H45" s="614" t="s">
        <v>2798</v>
      </c>
      <c r="I45" s="616">
        <v>13.02</v>
      </c>
      <c r="J45" s="616">
        <v>1</v>
      </c>
      <c r="K45" s="617">
        <v>13.02</v>
      </c>
    </row>
    <row r="46" spans="1:11" ht="14.4" customHeight="1" x14ac:dyDescent="0.3">
      <c r="A46" s="612" t="s">
        <v>513</v>
      </c>
      <c r="B46" s="613" t="s">
        <v>2425</v>
      </c>
      <c r="C46" s="614" t="s">
        <v>518</v>
      </c>
      <c r="D46" s="615" t="s">
        <v>2426</v>
      </c>
      <c r="E46" s="614" t="s">
        <v>3514</v>
      </c>
      <c r="F46" s="615" t="s">
        <v>3515</v>
      </c>
      <c r="G46" s="614" t="s">
        <v>2799</v>
      </c>
      <c r="H46" s="614" t="s">
        <v>2800</v>
      </c>
      <c r="I46" s="616">
        <v>28.619999999999997</v>
      </c>
      <c r="J46" s="616">
        <v>70</v>
      </c>
      <c r="K46" s="617">
        <v>2007.8999999999999</v>
      </c>
    </row>
    <row r="47" spans="1:11" ht="14.4" customHeight="1" x14ac:dyDescent="0.3">
      <c r="A47" s="612" t="s">
        <v>513</v>
      </c>
      <c r="B47" s="613" t="s">
        <v>2425</v>
      </c>
      <c r="C47" s="614" t="s">
        <v>518</v>
      </c>
      <c r="D47" s="615" t="s">
        <v>2426</v>
      </c>
      <c r="E47" s="614" t="s">
        <v>3514</v>
      </c>
      <c r="F47" s="615" t="s">
        <v>3515</v>
      </c>
      <c r="G47" s="614" t="s">
        <v>2801</v>
      </c>
      <c r="H47" s="614" t="s">
        <v>2802</v>
      </c>
      <c r="I47" s="616">
        <v>0.61599999999999999</v>
      </c>
      <c r="J47" s="616">
        <v>9200</v>
      </c>
      <c r="K47" s="617">
        <v>5614</v>
      </c>
    </row>
    <row r="48" spans="1:11" ht="14.4" customHeight="1" x14ac:dyDescent="0.3">
      <c r="A48" s="612" t="s">
        <v>513</v>
      </c>
      <c r="B48" s="613" t="s">
        <v>2425</v>
      </c>
      <c r="C48" s="614" t="s">
        <v>518</v>
      </c>
      <c r="D48" s="615" t="s">
        <v>2426</v>
      </c>
      <c r="E48" s="614" t="s">
        <v>3514</v>
      </c>
      <c r="F48" s="615" t="s">
        <v>3515</v>
      </c>
      <c r="G48" s="614" t="s">
        <v>2801</v>
      </c>
      <c r="H48" s="614" t="s">
        <v>2803</v>
      </c>
      <c r="I48" s="616">
        <v>0.62874999999999992</v>
      </c>
      <c r="J48" s="616">
        <v>15200</v>
      </c>
      <c r="K48" s="617">
        <v>9526</v>
      </c>
    </row>
    <row r="49" spans="1:11" ht="14.4" customHeight="1" x14ac:dyDescent="0.3">
      <c r="A49" s="612" t="s">
        <v>513</v>
      </c>
      <c r="B49" s="613" t="s">
        <v>2425</v>
      </c>
      <c r="C49" s="614" t="s">
        <v>518</v>
      </c>
      <c r="D49" s="615" t="s">
        <v>2426</v>
      </c>
      <c r="E49" s="614" t="s">
        <v>3514</v>
      </c>
      <c r="F49" s="615" t="s">
        <v>3515</v>
      </c>
      <c r="G49" s="614" t="s">
        <v>2804</v>
      </c>
      <c r="H49" s="614" t="s">
        <v>2805</v>
      </c>
      <c r="I49" s="616">
        <v>3.2450000000000001</v>
      </c>
      <c r="J49" s="616">
        <v>200</v>
      </c>
      <c r="K49" s="617">
        <v>649</v>
      </c>
    </row>
    <row r="50" spans="1:11" ht="14.4" customHeight="1" x14ac:dyDescent="0.3">
      <c r="A50" s="612" t="s">
        <v>513</v>
      </c>
      <c r="B50" s="613" t="s">
        <v>2425</v>
      </c>
      <c r="C50" s="614" t="s">
        <v>518</v>
      </c>
      <c r="D50" s="615" t="s">
        <v>2426</v>
      </c>
      <c r="E50" s="614" t="s">
        <v>3514</v>
      </c>
      <c r="F50" s="615" t="s">
        <v>3515</v>
      </c>
      <c r="G50" s="614" t="s">
        <v>2806</v>
      </c>
      <c r="H50" s="614" t="s">
        <v>2807</v>
      </c>
      <c r="I50" s="616">
        <v>1.29</v>
      </c>
      <c r="J50" s="616">
        <v>14200</v>
      </c>
      <c r="K50" s="617">
        <v>18318</v>
      </c>
    </row>
    <row r="51" spans="1:11" ht="14.4" customHeight="1" x14ac:dyDescent="0.3">
      <c r="A51" s="612" t="s">
        <v>513</v>
      </c>
      <c r="B51" s="613" t="s">
        <v>2425</v>
      </c>
      <c r="C51" s="614" t="s">
        <v>518</v>
      </c>
      <c r="D51" s="615" t="s">
        <v>2426</v>
      </c>
      <c r="E51" s="614" t="s">
        <v>3514</v>
      </c>
      <c r="F51" s="615" t="s">
        <v>3515</v>
      </c>
      <c r="G51" s="614" t="s">
        <v>2806</v>
      </c>
      <c r="H51" s="614" t="s">
        <v>2808</v>
      </c>
      <c r="I51" s="616">
        <v>1.2899999999999998</v>
      </c>
      <c r="J51" s="616">
        <v>15005</v>
      </c>
      <c r="K51" s="617">
        <v>19364.21</v>
      </c>
    </row>
    <row r="52" spans="1:11" ht="14.4" customHeight="1" x14ac:dyDescent="0.3">
      <c r="A52" s="612" t="s">
        <v>513</v>
      </c>
      <c r="B52" s="613" t="s">
        <v>2425</v>
      </c>
      <c r="C52" s="614" t="s">
        <v>518</v>
      </c>
      <c r="D52" s="615" t="s">
        <v>2426</v>
      </c>
      <c r="E52" s="614" t="s">
        <v>3514</v>
      </c>
      <c r="F52" s="615" t="s">
        <v>3515</v>
      </c>
      <c r="G52" s="614" t="s">
        <v>2809</v>
      </c>
      <c r="H52" s="614" t="s">
        <v>2810</v>
      </c>
      <c r="I52" s="616">
        <v>9.02</v>
      </c>
      <c r="J52" s="616">
        <v>100</v>
      </c>
      <c r="K52" s="617">
        <v>902</v>
      </c>
    </row>
    <row r="53" spans="1:11" ht="14.4" customHeight="1" x14ac:dyDescent="0.3">
      <c r="A53" s="612" t="s">
        <v>513</v>
      </c>
      <c r="B53" s="613" t="s">
        <v>2425</v>
      </c>
      <c r="C53" s="614" t="s">
        <v>518</v>
      </c>
      <c r="D53" s="615" t="s">
        <v>2426</v>
      </c>
      <c r="E53" s="614" t="s">
        <v>3514</v>
      </c>
      <c r="F53" s="615" t="s">
        <v>3515</v>
      </c>
      <c r="G53" s="614" t="s">
        <v>2809</v>
      </c>
      <c r="H53" s="614" t="s">
        <v>2811</v>
      </c>
      <c r="I53" s="616">
        <v>9.02</v>
      </c>
      <c r="J53" s="616">
        <v>140</v>
      </c>
      <c r="K53" s="617">
        <v>1262.8</v>
      </c>
    </row>
    <row r="54" spans="1:11" ht="14.4" customHeight="1" x14ac:dyDescent="0.3">
      <c r="A54" s="612" t="s">
        <v>513</v>
      </c>
      <c r="B54" s="613" t="s">
        <v>2425</v>
      </c>
      <c r="C54" s="614" t="s">
        <v>518</v>
      </c>
      <c r="D54" s="615" t="s">
        <v>2426</v>
      </c>
      <c r="E54" s="614" t="s">
        <v>3514</v>
      </c>
      <c r="F54" s="615" t="s">
        <v>3515</v>
      </c>
      <c r="G54" s="614" t="s">
        <v>2812</v>
      </c>
      <c r="H54" s="614" t="s">
        <v>2813</v>
      </c>
      <c r="I54" s="616">
        <v>46</v>
      </c>
      <c r="J54" s="616">
        <v>25</v>
      </c>
      <c r="K54" s="617">
        <v>1149.99</v>
      </c>
    </row>
    <row r="55" spans="1:11" ht="14.4" customHeight="1" x14ac:dyDescent="0.3">
      <c r="A55" s="612" t="s">
        <v>513</v>
      </c>
      <c r="B55" s="613" t="s">
        <v>2425</v>
      </c>
      <c r="C55" s="614" t="s">
        <v>518</v>
      </c>
      <c r="D55" s="615" t="s">
        <v>2426</v>
      </c>
      <c r="E55" s="614" t="s">
        <v>3514</v>
      </c>
      <c r="F55" s="615" t="s">
        <v>3515</v>
      </c>
      <c r="G55" s="614" t="s">
        <v>2814</v>
      </c>
      <c r="H55" s="614" t="s">
        <v>2815</v>
      </c>
      <c r="I55" s="616">
        <v>28.06</v>
      </c>
      <c r="J55" s="616">
        <v>70</v>
      </c>
      <c r="K55" s="617">
        <v>1964.1999999999998</v>
      </c>
    </row>
    <row r="56" spans="1:11" ht="14.4" customHeight="1" x14ac:dyDescent="0.3">
      <c r="A56" s="612" t="s">
        <v>513</v>
      </c>
      <c r="B56" s="613" t="s">
        <v>2425</v>
      </c>
      <c r="C56" s="614" t="s">
        <v>518</v>
      </c>
      <c r="D56" s="615" t="s">
        <v>2426</v>
      </c>
      <c r="E56" s="614" t="s">
        <v>3514</v>
      </c>
      <c r="F56" s="615" t="s">
        <v>3515</v>
      </c>
      <c r="G56" s="614" t="s">
        <v>2816</v>
      </c>
      <c r="H56" s="614" t="s">
        <v>2817</v>
      </c>
      <c r="I56" s="616">
        <v>283.02</v>
      </c>
      <c r="J56" s="616">
        <v>5</v>
      </c>
      <c r="K56" s="617">
        <v>1415.1</v>
      </c>
    </row>
    <row r="57" spans="1:11" ht="14.4" customHeight="1" x14ac:dyDescent="0.3">
      <c r="A57" s="612" t="s">
        <v>513</v>
      </c>
      <c r="B57" s="613" t="s">
        <v>2425</v>
      </c>
      <c r="C57" s="614" t="s">
        <v>518</v>
      </c>
      <c r="D57" s="615" t="s">
        <v>2426</v>
      </c>
      <c r="E57" s="614" t="s">
        <v>3514</v>
      </c>
      <c r="F57" s="615" t="s">
        <v>3515</v>
      </c>
      <c r="G57" s="614" t="s">
        <v>2818</v>
      </c>
      <c r="H57" s="614" t="s">
        <v>2819</v>
      </c>
      <c r="I57" s="616">
        <v>123.19</v>
      </c>
      <c r="J57" s="616">
        <v>10</v>
      </c>
      <c r="K57" s="617">
        <v>1231.8599999999999</v>
      </c>
    </row>
    <row r="58" spans="1:11" ht="14.4" customHeight="1" x14ac:dyDescent="0.3">
      <c r="A58" s="612" t="s">
        <v>513</v>
      </c>
      <c r="B58" s="613" t="s">
        <v>2425</v>
      </c>
      <c r="C58" s="614" t="s">
        <v>518</v>
      </c>
      <c r="D58" s="615" t="s">
        <v>2426</v>
      </c>
      <c r="E58" s="614" t="s">
        <v>3514</v>
      </c>
      <c r="F58" s="615" t="s">
        <v>3515</v>
      </c>
      <c r="G58" s="614" t="s">
        <v>2820</v>
      </c>
      <c r="H58" s="614" t="s">
        <v>2821</v>
      </c>
      <c r="I58" s="616">
        <v>7.5114285714285698</v>
      </c>
      <c r="J58" s="616">
        <v>300</v>
      </c>
      <c r="K58" s="617">
        <v>2253.36</v>
      </c>
    </row>
    <row r="59" spans="1:11" ht="14.4" customHeight="1" x14ac:dyDescent="0.3">
      <c r="A59" s="612" t="s">
        <v>513</v>
      </c>
      <c r="B59" s="613" t="s">
        <v>2425</v>
      </c>
      <c r="C59" s="614" t="s">
        <v>518</v>
      </c>
      <c r="D59" s="615" t="s">
        <v>2426</v>
      </c>
      <c r="E59" s="614" t="s">
        <v>3514</v>
      </c>
      <c r="F59" s="615" t="s">
        <v>3515</v>
      </c>
      <c r="G59" s="614" t="s">
        <v>2822</v>
      </c>
      <c r="H59" s="614" t="s">
        <v>2823</v>
      </c>
      <c r="I59" s="616">
        <v>0.8566666666666668</v>
      </c>
      <c r="J59" s="616">
        <v>2300</v>
      </c>
      <c r="K59" s="617">
        <v>1970</v>
      </c>
    </row>
    <row r="60" spans="1:11" ht="14.4" customHeight="1" x14ac:dyDescent="0.3">
      <c r="A60" s="612" t="s">
        <v>513</v>
      </c>
      <c r="B60" s="613" t="s">
        <v>2425</v>
      </c>
      <c r="C60" s="614" t="s">
        <v>518</v>
      </c>
      <c r="D60" s="615" t="s">
        <v>2426</v>
      </c>
      <c r="E60" s="614" t="s">
        <v>3514</v>
      </c>
      <c r="F60" s="615" t="s">
        <v>3515</v>
      </c>
      <c r="G60" s="614" t="s">
        <v>2824</v>
      </c>
      <c r="H60" s="614" t="s">
        <v>2825</v>
      </c>
      <c r="I60" s="616">
        <v>1.5138461538461538</v>
      </c>
      <c r="J60" s="616">
        <v>2100</v>
      </c>
      <c r="K60" s="617">
        <v>3177.5</v>
      </c>
    </row>
    <row r="61" spans="1:11" ht="14.4" customHeight="1" x14ac:dyDescent="0.3">
      <c r="A61" s="612" t="s">
        <v>513</v>
      </c>
      <c r="B61" s="613" t="s">
        <v>2425</v>
      </c>
      <c r="C61" s="614" t="s">
        <v>518</v>
      </c>
      <c r="D61" s="615" t="s">
        <v>2426</v>
      </c>
      <c r="E61" s="614" t="s">
        <v>3514</v>
      </c>
      <c r="F61" s="615" t="s">
        <v>3515</v>
      </c>
      <c r="G61" s="614" t="s">
        <v>2826</v>
      </c>
      <c r="H61" s="614" t="s">
        <v>2827</v>
      </c>
      <c r="I61" s="616">
        <v>2.0642857142857145</v>
      </c>
      <c r="J61" s="616">
        <v>1250</v>
      </c>
      <c r="K61" s="617">
        <v>2581</v>
      </c>
    </row>
    <row r="62" spans="1:11" ht="14.4" customHeight="1" x14ac:dyDescent="0.3">
      <c r="A62" s="612" t="s">
        <v>513</v>
      </c>
      <c r="B62" s="613" t="s">
        <v>2425</v>
      </c>
      <c r="C62" s="614" t="s">
        <v>518</v>
      </c>
      <c r="D62" s="615" t="s">
        <v>2426</v>
      </c>
      <c r="E62" s="614" t="s">
        <v>3514</v>
      </c>
      <c r="F62" s="615" t="s">
        <v>3515</v>
      </c>
      <c r="G62" s="614" t="s">
        <v>2828</v>
      </c>
      <c r="H62" s="614" t="s">
        <v>2829</v>
      </c>
      <c r="I62" s="616">
        <v>3.3675000000000006</v>
      </c>
      <c r="J62" s="616">
        <v>500</v>
      </c>
      <c r="K62" s="617">
        <v>1684.5</v>
      </c>
    </row>
    <row r="63" spans="1:11" ht="14.4" customHeight="1" x14ac:dyDescent="0.3">
      <c r="A63" s="612" t="s">
        <v>513</v>
      </c>
      <c r="B63" s="613" t="s">
        <v>2425</v>
      </c>
      <c r="C63" s="614" t="s">
        <v>518</v>
      </c>
      <c r="D63" s="615" t="s">
        <v>2426</v>
      </c>
      <c r="E63" s="614" t="s">
        <v>3514</v>
      </c>
      <c r="F63" s="615" t="s">
        <v>3515</v>
      </c>
      <c r="G63" s="614" t="s">
        <v>2830</v>
      </c>
      <c r="H63" s="614" t="s">
        <v>2831</v>
      </c>
      <c r="I63" s="616">
        <v>5.87</v>
      </c>
      <c r="J63" s="616">
        <v>50</v>
      </c>
      <c r="K63" s="617">
        <v>293.5</v>
      </c>
    </row>
    <row r="64" spans="1:11" ht="14.4" customHeight="1" x14ac:dyDescent="0.3">
      <c r="A64" s="612" t="s">
        <v>513</v>
      </c>
      <c r="B64" s="613" t="s">
        <v>2425</v>
      </c>
      <c r="C64" s="614" t="s">
        <v>518</v>
      </c>
      <c r="D64" s="615" t="s">
        <v>2426</v>
      </c>
      <c r="E64" s="614" t="s">
        <v>3514</v>
      </c>
      <c r="F64" s="615" t="s">
        <v>3515</v>
      </c>
      <c r="G64" s="614" t="s">
        <v>2832</v>
      </c>
      <c r="H64" s="614" t="s">
        <v>2833</v>
      </c>
      <c r="I64" s="616">
        <v>733.68</v>
      </c>
      <c r="J64" s="616">
        <v>3</v>
      </c>
      <c r="K64" s="617">
        <v>2201.04</v>
      </c>
    </row>
    <row r="65" spans="1:11" ht="14.4" customHeight="1" x14ac:dyDescent="0.3">
      <c r="A65" s="612" t="s">
        <v>513</v>
      </c>
      <c r="B65" s="613" t="s">
        <v>2425</v>
      </c>
      <c r="C65" s="614" t="s">
        <v>518</v>
      </c>
      <c r="D65" s="615" t="s">
        <v>2426</v>
      </c>
      <c r="E65" s="614" t="s">
        <v>3514</v>
      </c>
      <c r="F65" s="615" t="s">
        <v>3515</v>
      </c>
      <c r="G65" s="614" t="s">
        <v>2832</v>
      </c>
      <c r="H65" s="614" t="s">
        <v>2834</v>
      </c>
      <c r="I65" s="616">
        <v>733.68</v>
      </c>
      <c r="J65" s="616">
        <v>4</v>
      </c>
      <c r="K65" s="617">
        <v>2934.71</v>
      </c>
    </row>
    <row r="66" spans="1:11" ht="14.4" customHeight="1" x14ac:dyDescent="0.3">
      <c r="A66" s="612" t="s">
        <v>513</v>
      </c>
      <c r="B66" s="613" t="s">
        <v>2425</v>
      </c>
      <c r="C66" s="614" t="s">
        <v>518</v>
      </c>
      <c r="D66" s="615" t="s">
        <v>2426</v>
      </c>
      <c r="E66" s="614" t="s">
        <v>3514</v>
      </c>
      <c r="F66" s="615" t="s">
        <v>3515</v>
      </c>
      <c r="G66" s="614" t="s">
        <v>2835</v>
      </c>
      <c r="H66" s="614" t="s">
        <v>2836</v>
      </c>
      <c r="I66" s="616">
        <v>243.53</v>
      </c>
      <c r="J66" s="616">
        <v>1</v>
      </c>
      <c r="K66" s="617">
        <v>243.53</v>
      </c>
    </row>
    <row r="67" spans="1:11" ht="14.4" customHeight="1" x14ac:dyDescent="0.3">
      <c r="A67" s="612" t="s">
        <v>513</v>
      </c>
      <c r="B67" s="613" t="s">
        <v>2425</v>
      </c>
      <c r="C67" s="614" t="s">
        <v>518</v>
      </c>
      <c r="D67" s="615" t="s">
        <v>2426</v>
      </c>
      <c r="E67" s="614" t="s">
        <v>3514</v>
      </c>
      <c r="F67" s="615" t="s">
        <v>3515</v>
      </c>
      <c r="G67" s="614" t="s">
        <v>2837</v>
      </c>
      <c r="H67" s="614" t="s">
        <v>2838</v>
      </c>
      <c r="I67" s="616">
        <v>3.01</v>
      </c>
      <c r="J67" s="616">
        <v>100</v>
      </c>
      <c r="K67" s="617">
        <v>300.98</v>
      </c>
    </row>
    <row r="68" spans="1:11" ht="14.4" customHeight="1" x14ac:dyDescent="0.3">
      <c r="A68" s="612" t="s">
        <v>513</v>
      </c>
      <c r="B68" s="613" t="s">
        <v>2425</v>
      </c>
      <c r="C68" s="614" t="s">
        <v>518</v>
      </c>
      <c r="D68" s="615" t="s">
        <v>2426</v>
      </c>
      <c r="E68" s="614" t="s">
        <v>3514</v>
      </c>
      <c r="F68" s="615" t="s">
        <v>3515</v>
      </c>
      <c r="G68" s="614" t="s">
        <v>2839</v>
      </c>
      <c r="H68" s="614" t="s">
        <v>2840</v>
      </c>
      <c r="I68" s="616">
        <v>9.7778571428571421</v>
      </c>
      <c r="J68" s="616">
        <v>550</v>
      </c>
      <c r="K68" s="617">
        <v>5376.4500000000007</v>
      </c>
    </row>
    <row r="69" spans="1:11" ht="14.4" customHeight="1" x14ac:dyDescent="0.3">
      <c r="A69" s="612" t="s">
        <v>513</v>
      </c>
      <c r="B69" s="613" t="s">
        <v>2425</v>
      </c>
      <c r="C69" s="614" t="s">
        <v>518</v>
      </c>
      <c r="D69" s="615" t="s">
        <v>2426</v>
      </c>
      <c r="E69" s="614" t="s">
        <v>3514</v>
      </c>
      <c r="F69" s="615" t="s">
        <v>3515</v>
      </c>
      <c r="G69" s="614" t="s">
        <v>2841</v>
      </c>
      <c r="H69" s="614" t="s">
        <v>2842</v>
      </c>
      <c r="I69" s="616">
        <v>0.3133333333333333</v>
      </c>
      <c r="J69" s="616">
        <v>115</v>
      </c>
      <c r="K69" s="617">
        <v>35.75</v>
      </c>
    </row>
    <row r="70" spans="1:11" ht="14.4" customHeight="1" x14ac:dyDescent="0.3">
      <c r="A70" s="612" t="s">
        <v>513</v>
      </c>
      <c r="B70" s="613" t="s">
        <v>2425</v>
      </c>
      <c r="C70" s="614" t="s">
        <v>518</v>
      </c>
      <c r="D70" s="615" t="s">
        <v>2426</v>
      </c>
      <c r="E70" s="614" t="s">
        <v>3514</v>
      </c>
      <c r="F70" s="615" t="s">
        <v>3515</v>
      </c>
      <c r="G70" s="614" t="s">
        <v>2843</v>
      </c>
      <c r="H70" s="614" t="s">
        <v>2844</v>
      </c>
      <c r="I70" s="616">
        <v>180.86166666666668</v>
      </c>
      <c r="J70" s="616">
        <v>69</v>
      </c>
      <c r="K70" s="617">
        <v>12464.01</v>
      </c>
    </row>
    <row r="71" spans="1:11" ht="14.4" customHeight="1" x14ac:dyDescent="0.3">
      <c r="A71" s="612" t="s">
        <v>513</v>
      </c>
      <c r="B71" s="613" t="s">
        <v>2425</v>
      </c>
      <c r="C71" s="614" t="s">
        <v>518</v>
      </c>
      <c r="D71" s="615" t="s">
        <v>2426</v>
      </c>
      <c r="E71" s="614" t="s">
        <v>3514</v>
      </c>
      <c r="F71" s="615" t="s">
        <v>3515</v>
      </c>
      <c r="G71" s="614" t="s">
        <v>2845</v>
      </c>
      <c r="H71" s="614" t="s">
        <v>2846</v>
      </c>
      <c r="I71" s="616">
        <v>7.1</v>
      </c>
      <c r="J71" s="616">
        <v>3</v>
      </c>
      <c r="K71" s="617">
        <v>21.299999999999997</v>
      </c>
    </row>
    <row r="72" spans="1:11" ht="14.4" customHeight="1" x14ac:dyDescent="0.3">
      <c r="A72" s="612" t="s">
        <v>513</v>
      </c>
      <c r="B72" s="613" t="s">
        <v>2425</v>
      </c>
      <c r="C72" s="614" t="s">
        <v>518</v>
      </c>
      <c r="D72" s="615" t="s">
        <v>2426</v>
      </c>
      <c r="E72" s="614" t="s">
        <v>3514</v>
      </c>
      <c r="F72" s="615" t="s">
        <v>3515</v>
      </c>
      <c r="G72" s="614" t="s">
        <v>2847</v>
      </c>
      <c r="H72" s="614" t="s">
        <v>2848</v>
      </c>
      <c r="I72" s="616">
        <v>713.59</v>
      </c>
      <c r="J72" s="616">
        <v>3</v>
      </c>
      <c r="K72" s="617">
        <v>2140.77</v>
      </c>
    </row>
    <row r="73" spans="1:11" ht="14.4" customHeight="1" x14ac:dyDescent="0.3">
      <c r="A73" s="612" t="s">
        <v>513</v>
      </c>
      <c r="B73" s="613" t="s">
        <v>2425</v>
      </c>
      <c r="C73" s="614" t="s">
        <v>518</v>
      </c>
      <c r="D73" s="615" t="s">
        <v>2426</v>
      </c>
      <c r="E73" s="614" t="s">
        <v>3514</v>
      </c>
      <c r="F73" s="615" t="s">
        <v>3515</v>
      </c>
      <c r="G73" s="614" t="s">
        <v>2849</v>
      </c>
      <c r="H73" s="614" t="s">
        <v>2850</v>
      </c>
      <c r="I73" s="616">
        <v>927.68</v>
      </c>
      <c r="J73" s="616">
        <v>8</v>
      </c>
      <c r="K73" s="617">
        <v>7421.44</v>
      </c>
    </row>
    <row r="74" spans="1:11" ht="14.4" customHeight="1" x14ac:dyDescent="0.3">
      <c r="A74" s="612" t="s">
        <v>513</v>
      </c>
      <c r="B74" s="613" t="s">
        <v>2425</v>
      </c>
      <c r="C74" s="614" t="s">
        <v>518</v>
      </c>
      <c r="D74" s="615" t="s">
        <v>2426</v>
      </c>
      <c r="E74" s="614" t="s">
        <v>3514</v>
      </c>
      <c r="F74" s="615" t="s">
        <v>3515</v>
      </c>
      <c r="G74" s="614" t="s">
        <v>2851</v>
      </c>
      <c r="H74" s="614" t="s">
        <v>2852</v>
      </c>
      <c r="I74" s="616">
        <v>1106.06</v>
      </c>
      <c r="J74" s="616">
        <v>2</v>
      </c>
      <c r="K74" s="617">
        <v>2212.12</v>
      </c>
    </row>
    <row r="75" spans="1:11" ht="14.4" customHeight="1" x14ac:dyDescent="0.3">
      <c r="A75" s="612" t="s">
        <v>513</v>
      </c>
      <c r="B75" s="613" t="s">
        <v>2425</v>
      </c>
      <c r="C75" s="614" t="s">
        <v>518</v>
      </c>
      <c r="D75" s="615" t="s">
        <v>2426</v>
      </c>
      <c r="E75" s="614" t="s">
        <v>3514</v>
      </c>
      <c r="F75" s="615" t="s">
        <v>3515</v>
      </c>
      <c r="G75" s="614" t="s">
        <v>2853</v>
      </c>
      <c r="H75" s="614" t="s">
        <v>2854</v>
      </c>
      <c r="I75" s="616">
        <v>5.92</v>
      </c>
      <c r="J75" s="616">
        <v>1</v>
      </c>
      <c r="K75" s="617">
        <v>5.92</v>
      </c>
    </row>
    <row r="76" spans="1:11" ht="14.4" customHeight="1" x14ac:dyDescent="0.3">
      <c r="A76" s="612" t="s">
        <v>513</v>
      </c>
      <c r="B76" s="613" t="s">
        <v>2425</v>
      </c>
      <c r="C76" s="614" t="s">
        <v>518</v>
      </c>
      <c r="D76" s="615" t="s">
        <v>2426</v>
      </c>
      <c r="E76" s="614" t="s">
        <v>3514</v>
      </c>
      <c r="F76" s="615" t="s">
        <v>3515</v>
      </c>
      <c r="G76" s="614" t="s">
        <v>2855</v>
      </c>
      <c r="H76" s="614" t="s">
        <v>2856</v>
      </c>
      <c r="I76" s="616">
        <v>2.6179999999999999</v>
      </c>
      <c r="J76" s="616">
        <v>96</v>
      </c>
      <c r="K76" s="617">
        <v>252.16</v>
      </c>
    </row>
    <row r="77" spans="1:11" ht="14.4" customHeight="1" x14ac:dyDescent="0.3">
      <c r="A77" s="612" t="s">
        <v>513</v>
      </c>
      <c r="B77" s="613" t="s">
        <v>2425</v>
      </c>
      <c r="C77" s="614" t="s">
        <v>518</v>
      </c>
      <c r="D77" s="615" t="s">
        <v>2426</v>
      </c>
      <c r="E77" s="614" t="s">
        <v>3514</v>
      </c>
      <c r="F77" s="615" t="s">
        <v>3515</v>
      </c>
      <c r="G77" s="614" t="s">
        <v>2857</v>
      </c>
      <c r="H77" s="614" t="s">
        <v>2858</v>
      </c>
      <c r="I77" s="616">
        <v>5.2749999999999995</v>
      </c>
      <c r="J77" s="616">
        <v>640</v>
      </c>
      <c r="K77" s="617">
        <v>3375.7999999999997</v>
      </c>
    </row>
    <row r="78" spans="1:11" ht="14.4" customHeight="1" x14ac:dyDescent="0.3">
      <c r="A78" s="612" t="s">
        <v>513</v>
      </c>
      <c r="B78" s="613" t="s">
        <v>2425</v>
      </c>
      <c r="C78" s="614" t="s">
        <v>518</v>
      </c>
      <c r="D78" s="615" t="s">
        <v>2426</v>
      </c>
      <c r="E78" s="614" t="s">
        <v>3514</v>
      </c>
      <c r="F78" s="615" t="s">
        <v>3515</v>
      </c>
      <c r="G78" s="614" t="s">
        <v>2859</v>
      </c>
      <c r="H78" s="614" t="s">
        <v>2860</v>
      </c>
      <c r="I78" s="616">
        <v>314.80666666666667</v>
      </c>
      <c r="J78" s="616">
        <v>7</v>
      </c>
      <c r="K78" s="617">
        <v>2203.63</v>
      </c>
    </row>
    <row r="79" spans="1:11" ht="14.4" customHeight="1" x14ac:dyDescent="0.3">
      <c r="A79" s="612" t="s">
        <v>513</v>
      </c>
      <c r="B79" s="613" t="s">
        <v>2425</v>
      </c>
      <c r="C79" s="614" t="s">
        <v>518</v>
      </c>
      <c r="D79" s="615" t="s">
        <v>2426</v>
      </c>
      <c r="E79" s="614" t="s">
        <v>3514</v>
      </c>
      <c r="F79" s="615" t="s">
        <v>3515</v>
      </c>
      <c r="G79" s="614" t="s">
        <v>2861</v>
      </c>
      <c r="H79" s="614" t="s">
        <v>2862</v>
      </c>
      <c r="I79" s="616">
        <v>116.95555555555558</v>
      </c>
      <c r="J79" s="616">
        <v>95</v>
      </c>
      <c r="K79" s="617">
        <v>11110.75</v>
      </c>
    </row>
    <row r="80" spans="1:11" ht="14.4" customHeight="1" x14ac:dyDescent="0.3">
      <c r="A80" s="612" t="s">
        <v>513</v>
      </c>
      <c r="B80" s="613" t="s">
        <v>2425</v>
      </c>
      <c r="C80" s="614" t="s">
        <v>518</v>
      </c>
      <c r="D80" s="615" t="s">
        <v>2426</v>
      </c>
      <c r="E80" s="614" t="s">
        <v>3514</v>
      </c>
      <c r="F80" s="615" t="s">
        <v>3515</v>
      </c>
      <c r="G80" s="614" t="s">
        <v>2863</v>
      </c>
      <c r="H80" s="614" t="s">
        <v>2864</v>
      </c>
      <c r="I80" s="616">
        <v>8.62777777777778</v>
      </c>
      <c r="J80" s="616">
        <v>900</v>
      </c>
      <c r="K80" s="617">
        <v>7761.5</v>
      </c>
    </row>
    <row r="81" spans="1:11" ht="14.4" customHeight="1" x14ac:dyDescent="0.3">
      <c r="A81" s="612" t="s">
        <v>513</v>
      </c>
      <c r="B81" s="613" t="s">
        <v>2425</v>
      </c>
      <c r="C81" s="614" t="s">
        <v>518</v>
      </c>
      <c r="D81" s="615" t="s">
        <v>2426</v>
      </c>
      <c r="E81" s="614" t="s">
        <v>3514</v>
      </c>
      <c r="F81" s="615" t="s">
        <v>3515</v>
      </c>
      <c r="G81" s="614" t="s">
        <v>2865</v>
      </c>
      <c r="H81" s="614" t="s">
        <v>2866</v>
      </c>
      <c r="I81" s="616">
        <v>66.59</v>
      </c>
      <c r="J81" s="616">
        <v>10</v>
      </c>
      <c r="K81" s="617">
        <v>665.9</v>
      </c>
    </row>
    <row r="82" spans="1:11" ht="14.4" customHeight="1" x14ac:dyDescent="0.3">
      <c r="A82" s="612" t="s">
        <v>513</v>
      </c>
      <c r="B82" s="613" t="s">
        <v>2425</v>
      </c>
      <c r="C82" s="614" t="s">
        <v>518</v>
      </c>
      <c r="D82" s="615" t="s">
        <v>2426</v>
      </c>
      <c r="E82" s="614" t="s">
        <v>3514</v>
      </c>
      <c r="F82" s="615" t="s">
        <v>3515</v>
      </c>
      <c r="G82" s="614" t="s">
        <v>2867</v>
      </c>
      <c r="H82" s="614" t="s">
        <v>2868</v>
      </c>
      <c r="I82" s="616">
        <v>85.15</v>
      </c>
      <c r="J82" s="616">
        <v>1</v>
      </c>
      <c r="K82" s="617">
        <v>85.15</v>
      </c>
    </row>
    <row r="83" spans="1:11" ht="14.4" customHeight="1" x14ac:dyDescent="0.3">
      <c r="A83" s="612" t="s">
        <v>513</v>
      </c>
      <c r="B83" s="613" t="s">
        <v>2425</v>
      </c>
      <c r="C83" s="614" t="s">
        <v>518</v>
      </c>
      <c r="D83" s="615" t="s">
        <v>2426</v>
      </c>
      <c r="E83" s="614" t="s">
        <v>3514</v>
      </c>
      <c r="F83" s="615" t="s">
        <v>3515</v>
      </c>
      <c r="G83" s="614" t="s">
        <v>2869</v>
      </c>
      <c r="H83" s="614" t="s">
        <v>2870</v>
      </c>
      <c r="I83" s="616">
        <v>314.81</v>
      </c>
      <c r="J83" s="616">
        <v>4</v>
      </c>
      <c r="K83" s="617">
        <v>1259.22</v>
      </c>
    </row>
    <row r="84" spans="1:11" ht="14.4" customHeight="1" x14ac:dyDescent="0.3">
      <c r="A84" s="612" t="s">
        <v>513</v>
      </c>
      <c r="B84" s="613" t="s">
        <v>2425</v>
      </c>
      <c r="C84" s="614" t="s">
        <v>518</v>
      </c>
      <c r="D84" s="615" t="s">
        <v>2426</v>
      </c>
      <c r="E84" s="614" t="s">
        <v>3514</v>
      </c>
      <c r="F84" s="615" t="s">
        <v>3515</v>
      </c>
      <c r="G84" s="614" t="s">
        <v>2871</v>
      </c>
      <c r="H84" s="614" t="s">
        <v>2872</v>
      </c>
      <c r="I84" s="616">
        <v>8.473749999999999</v>
      </c>
      <c r="J84" s="616">
        <v>3360</v>
      </c>
      <c r="K84" s="617">
        <v>28489.87</v>
      </c>
    </row>
    <row r="85" spans="1:11" ht="14.4" customHeight="1" x14ac:dyDescent="0.3">
      <c r="A85" s="612" t="s">
        <v>513</v>
      </c>
      <c r="B85" s="613" t="s">
        <v>2425</v>
      </c>
      <c r="C85" s="614" t="s">
        <v>518</v>
      </c>
      <c r="D85" s="615" t="s">
        <v>2426</v>
      </c>
      <c r="E85" s="614" t="s">
        <v>3514</v>
      </c>
      <c r="F85" s="615" t="s">
        <v>3515</v>
      </c>
      <c r="G85" s="614" t="s">
        <v>2873</v>
      </c>
      <c r="H85" s="614" t="s">
        <v>2874</v>
      </c>
      <c r="I85" s="616">
        <v>314.81</v>
      </c>
      <c r="J85" s="616">
        <v>2</v>
      </c>
      <c r="K85" s="617">
        <v>629.61</v>
      </c>
    </row>
    <row r="86" spans="1:11" ht="14.4" customHeight="1" x14ac:dyDescent="0.3">
      <c r="A86" s="612" t="s">
        <v>513</v>
      </c>
      <c r="B86" s="613" t="s">
        <v>2425</v>
      </c>
      <c r="C86" s="614" t="s">
        <v>518</v>
      </c>
      <c r="D86" s="615" t="s">
        <v>2426</v>
      </c>
      <c r="E86" s="614" t="s">
        <v>3514</v>
      </c>
      <c r="F86" s="615" t="s">
        <v>3515</v>
      </c>
      <c r="G86" s="614" t="s">
        <v>2875</v>
      </c>
      <c r="H86" s="614" t="s">
        <v>2876</v>
      </c>
      <c r="I86" s="616">
        <v>37.28</v>
      </c>
      <c r="J86" s="616">
        <v>30</v>
      </c>
      <c r="K86" s="617">
        <v>1118.3399999999999</v>
      </c>
    </row>
    <row r="87" spans="1:11" ht="14.4" customHeight="1" x14ac:dyDescent="0.3">
      <c r="A87" s="612" t="s">
        <v>513</v>
      </c>
      <c r="B87" s="613" t="s">
        <v>2425</v>
      </c>
      <c r="C87" s="614" t="s">
        <v>518</v>
      </c>
      <c r="D87" s="615" t="s">
        <v>2426</v>
      </c>
      <c r="E87" s="614" t="s">
        <v>3514</v>
      </c>
      <c r="F87" s="615" t="s">
        <v>3515</v>
      </c>
      <c r="G87" s="614" t="s">
        <v>2877</v>
      </c>
      <c r="H87" s="614" t="s">
        <v>2878</v>
      </c>
      <c r="I87" s="616">
        <v>110.75</v>
      </c>
      <c r="J87" s="616">
        <v>10</v>
      </c>
      <c r="K87" s="617">
        <v>1107.45</v>
      </c>
    </row>
    <row r="88" spans="1:11" ht="14.4" customHeight="1" x14ac:dyDescent="0.3">
      <c r="A88" s="612" t="s">
        <v>513</v>
      </c>
      <c r="B88" s="613" t="s">
        <v>2425</v>
      </c>
      <c r="C88" s="614" t="s">
        <v>518</v>
      </c>
      <c r="D88" s="615" t="s">
        <v>2426</v>
      </c>
      <c r="E88" s="614" t="s">
        <v>3514</v>
      </c>
      <c r="F88" s="615" t="s">
        <v>3515</v>
      </c>
      <c r="G88" s="614" t="s">
        <v>2879</v>
      </c>
      <c r="H88" s="614" t="s">
        <v>2880</v>
      </c>
      <c r="I88" s="616">
        <v>109.31</v>
      </c>
      <c r="J88" s="616">
        <v>2</v>
      </c>
      <c r="K88" s="617">
        <v>218.62</v>
      </c>
    </row>
    <row r="89" spans="1:11" ht="14.4" customHeight="1" x14ac:dyDescent="0.3">
      <c r="A89" s="612" t="s">
        <v>513</v>
      </c>
      <c r="B89" s="613" t="s">
        <v>2425</v>
      </c>
      <c r="C89" s="614" t="s">
        <v>518</v>
      </c>
      <c r="D89" s="615" t="s">
        <v>2426</v>
      </c>
      <c r="E89" s="614" t="s">
        <v>3514</v>
      </c>
      <c r="F89" s="615" t="s">
        <v>3515</v>
      </c>
      <c r="G89" s="614" t="s">
        <v>2881</v>
      </c>
      <c r="H89" s="614" t="s">
        <v>2882</v>
      </c>
      <c r="I89" s="616">
        <v>2.9</v>
      </c>
      <c r="J89" s="616">
        <v>100</v>
      </c>
      <c r="K89" s="617">
        <v>289.8</v>
      </c>
    </row>
    <row r="90" spans="1:11" ht="14.4" customHeight="1" x14ac:dyDescent="0.3">
      <c r="A90" s="612" t="s">
        <v>513</v>
      </c>
      <c r="B90" s="613" t="s">
        <v>2425</v>
      </c>
      <c r="C90" s="614" t="s">
        <v>518</v>
      </c>
      <c r="D90" s="615" t="s">
        <v>2426</v>
      </c>
      <c r="E90" s="614" t="s">
        <v>3514</v>
      </c>
      <c r="F90" s="615" t="s">
        <v>3515</v>
      </c>
      <c r="G90" s="614" t="s">
        <v>2883</v>
      </c>
      <c r="H90" s="614" t="s">
        <v>2884</v>
      </c>
      <c r="I90" s="616">
        <v>124.55</v>
      </c>
      <c r="J90" s="616">
        <v>30</v>
      </c>
      <c r="K90" s="617">
        <v>3736.38</v>
      </c>
    </row>
    <row r="91" spans="1:11" ht="14.4" customHeight="1" x14ac:dyDescent="0.3">
      <c r="A91" s="612" t="s">
        <v>513</v>
      </c>
      <c r="B91" s="613" t="s">
        <v>2425</v>
      </c>
      <c r="C91" s="614" t="s">
        <v>518</v>
      </c>
      <c r="D91" s="615" t="s">
        <v>2426</v>
      </c>
      <c r="E91" s="614" t="s">
        <v>3514</v>
      </c>
      <c r="F91" s="615" t="s">
        <v>3515</v>
      </c>
      <c r="G91" s="614" t="s">
        <v>2885</v>
      </c>
      <c r="H91" s="614" t="s">
        <v>2886</v>
      </c>
      <c r="I91" s="616">
        <v>463.18</v>
      </c>
      <c r="J91" s="616">
        <v>2</v>
      </c>
      <c r="K91" s="617">
        <v>926.35</v>
      </c>
    </row>
    <row r="92" spans="1:11" ht="14.4" customHeight="1" x14ac:dyDescent="0.3">
      <c r="A92" s="612" t="s">
        <v>513</v>
      </c>
      <c r="B92" s="613" t="s">
        <v>2425</v>
      </c>
      <c r="C92" s="614" t="s">
        <v>518</v>
      </c>
      <c r="D92" s="615" t="s">
        <v>2426</v>
      </c>
      <c r="E92" s="614" t="s">
        <v>3514</v>
      </c>
      <c r="F92" s="615" t="s">
        <v>3515</v>
      </c>
      <c r="G92" s="614" t="s">
        <v>2887</v>
      </c>
      <c r="H92" s="614" t="s">
        <v>2888</v>
      </c>
      <c r="I92" s="616">
        <v>293.25</v>
      </c>
      <c r="J92" s="616">
        <v>15</v>
      </c>
      <c r="K92" s="617">
        <v>4398.75</v>
      </c>
    </row>
    <row r="93" spans="1:11" ht="14.4" customHeight="1" x14ac:dyDescent="0.3">
      <c r="A93" s="612" t="s">
        <v>513</v>
      </c>
      <c r="B93" s="613" t="s">
        <v>2425</v>
      </c>
      <c r="C93" s="614" t="s">
        <v>518</v>
      </c>
      <c r="D93" s="615" t="s">
        <v>2426</v>
      </c>
      <c r="E93" s="614" t="s">
        <v>3514</v>
      </c>
      <c r="F93" s="615" t="s">
        <v>3515</v>
      </c>
      <c r="G93" s="614" t="s">
        <v>2889</v>
      </c>
      <c r="H93" s="614" t="s">
        <v>2890</v>
      </c>
      <c r="I93" s="616">
        <v>1.17</v>
      </c>
      <c r="J93" s="616">
        <v>650</v>
      </c>
      <c r="K93" s="617">
        <v>760.5</v>
      </c>
    </row>
    <row r="94" spans="1:11" ht="14.4" customHeight="1" x14ac:dyDescent="0.3">
      <c r="A94" s="612" t="s">
        <v>513</v>
      </c>
      <c r="B94" s="613" t="s">
        <v>2425</v>
      </c>
      <c r="C94" s="614" t="s">
        <v>518</v>
      </c>
      <c r="D94" s="615" t="s">
        <v>2426</v>
      </c>
      <c r="E94" s="614" t="s">
        <v>3514</v>
      </c>
      <c r="F94" s="615" t="s">
        <v>3515</v>
      </c>
      <c r="G94" s="614" t="s">
        <v>2891</v>
      </c>
      <c r="H94" s="614" t="s">
        <v>2892</v>
      </c>
      <c r="I94" s="616">
        <v>9</v>
      </c>
      <c r="J94" s="616">
        <v>30</v>
      </c>
      <c r="K94" s="617">
        <v>270</v>
      </c>
    </row>
    <row r="95" spans="1:11" ht="14.4" customHeight="1" x14ac:dyDescent="0.3">
      <c r="A95" s="612" t="s">
        <v>513</v>
      </c>
      <c r="B95" s="613" t="s">
        <v>2425</v>
      </c>
      <c r="C95" s="614" t="s">
        <v>518</v>
      </c>
      <c r="D95" s="615" t="s">
        <v>2426</v>
      </c>
      <c r="E95" s="614" t="s">
        <v>3514</v>
      </c>
      <c r="F95" s="615" t="s">
        <v>3515</v>
      </c>
      <c r="G95" s="614" t="s">
        <v>2893</v>
      </c>
      <c r="H95" s="614" t="s">
        <v>2894</v>
      </c>
      <c r="I95" s="616">
        <v>13.223333333333334</v>
      </c>
      <c r="J95" s="616">
        <v>110</v>
      </c>
      <c r="K95" s="617">
        <v>1454.5</v>
      </c>
    </row>
    <row r="96" spans="1:11" ht="14.4" customHeight="1" x14ac:dyDescent="0.3">
      <c r="A96" s="612" t="s">
        <v>513</v>
      </c>
      <c r="B96" s="613" t="s">
        <v>2425</v>
      </c>
      <c r="C96" s="614" t="s">
        <v>518</v>
      </c>
      <c r="D96" s="615" t="s">
        <v>2426</v>
      </c>
      <c r="E96" s="614" t="s">
        <v>3514</v>
      </c>
      <c r="F96" s="615" t="s">
        <v>3515</v>
      </c>
      <c r="G96" s="614" t="s">
        <v>2895</v>
      </c>
      <c r="H96" s="614" t="s">
        <v>2896</v>
      </c>
      <c r="I96" s="616">
        <v>8.6300000000000008</v>
      </c>
      <c r="J96" s="616">
        <v>30</v>
      </c>
      <c r="K96" s="617">
        <v>258.89999999999998</v>
      </c>
    </row>
    <row r="97" spans="1:11" ht="14.4" customHeight="1" x14ac:dyDescent="0.3">
      <c r="A97" s="612" t="s">
        <v>513</v>
      </c>
      <c r="B97" s="613" t="s">
        <v>2425</v>
      </c>
      <c r="C97" s="614" t="s">
        <v>518</v>
      </c>
      <c r="D97" s="615" t="s">
        <v>2426</v>
      </c>
      <c r="E97" s="614" t="s">
        <v>3514</v>
      </c>
      <c r="F97" s="615" t="s">
        <v>3515</v>
      </c>
      <c r="G97" s="614" t="s">
        <v>2897</v>
      </c>
      <c r="H97" s="614" t="s">
        <v>2898</v>
      </c>
      <c r="I97" s="616">
        <v>52.32</v>
      </c>
      <c r="J97" s="616">
        <v>1</v>
      </c>
      <c r="K97" s="617">
        <v>52.32</v>
      </c>
    </row>
    <row r="98" spans="1:11" ht="14.4" customHeight="1" x14ac:dyDescent="0.3">
      <c r="A98" s="612" t="s">
        <v>513</v>
      </c>
      <c r="B98" s="613" t="s">
        <v>2425</v>
      </c>
      <c r="C98" s="614" t="s">
        <v>518</v>
      </c>
      <c r="D98" s="615" t="s">
        <v>2426</v>
      </c>
      <c r="E98" s="614" t="s">
        <v>3516</v>
      </c>
      <c r="F98" s="615" t="s">
        <v>3517</v>
      </c>
      <c r="G98" s="614" t="s">
        <v>2899</v>
      </c>
      <c r="H98" s="614" t="s">
        <v>2900</v>
      </c>
      <c r="I98" s="616">
        <v>471.9</v>
      </c>
      <c r="J98" s="616">
        <v>9</v>
      </c>
      <c r="K98" s="617">
        <v>4247.1000000000004</v>
      </c>
    </row>
    <row r="99" spans="1:11" ht="14.4" customHeight="1" x14ac:dyDescent="0.3">
      <c r="A99" s="612" t="s">
        <v>513</v>
      </c>
      <c r="B99" s="613" t="s">
        <v>2425</v>
      </c>
      <c r="C99" s="614" t="s">
        <v>518</v>
      </c>
      <c r="D99" s="615" t="s">
        <v>2426</v>
      </c>
      <c r="E99" s="614" t="s">
        <v>3516</v>
      </c>
      <c r="F99" s="615" t="s">
        <v>3517</v>
      </c>
      <c r="G99" s="614" t="s">
        <v>2901</v>
      </c>
      <c r="H99" s="614" t="s">
        <v>2902</v>
      </c>
      <c r="I99" s="616">
        <v>229.9</v>
      </c>
      <c r="J99" s="616">
        <v>20</v>
      </c>
      <c r="K99" s="617">
        <v>4598</v>
      </c>
    </row>
    <row r="100" spans="1:11" ht="14.4" customHeight="1" x14ac:dyDescent="0.3">
      <c r="A100" s="612" t="s">
        <v>513</v>
      </c>
      <c r="B100" s="613" t="s">
        <v>2425</v>
      </c>
      <c r="C100" s="614" t="s">
        <v>518</v>
      </c>
      <c r="D100" s="615" t="s">
        <v>2426</v>
      </c>
      <c r="E100" s="614" t="s">
        <v>3516</v>
      </c>
      <c r="F100" s="615" t="s">
        <v>3517</v>
      </c>
      <c r="G100" s="614" t="s">
        <v>2903</v>
      </c>
      <c r="H100" s="614" t="s">
        <v>2904</v>
      </c>
      <c r="I100" s="616">
        <v>268.62</v>
      </c>
      <c r="J100" s="616">
        <v>170</v>
      </c>
      <c r="K100" s="617">
        <v>45665.4</v>
      </c>
    </row>
    <row r="101" spans="1:11" ht="14.4" customHeight="1" x14ac:dyDescent="0.3">
      <c r="A101" s="612" t="s">
        <v>513</v>
      </c>
      <c r="B101" s="613" t="s">
        <v>2425</v>
      </c>
      <c r="C101" s="614" t="s">
        <v>518</v>
      </c>
      <c r="D101" s="615" t="s">
        <v>2426</v>
      </c>
      <c r="E101" s="614" t="s">
        <v>3516</v>
      </c>
      <c r="F101" s="615" t="s">
        <v>3517</v>
      </c>
      <c r="G101" s="614" t="s">
        <v>2903</v>
      </c>
      <c r="H101" s="614" t="s">
        <v>2905</v>
      </c>
      <c r="I101" s="616">
        <v>268.61999999999995</v>
      </c>
      <c r="J101" s="616">
        <v>669</v>
      </c>
      <c r="K101" s="617">
        <v>179706.78</v>
      </c>
    </row>
    <row r="102" spans="1:11" ht="14.4" customHeight="1" x14ac:dyDescent="0.3">
      <c r="A102" s="612" t="s">
        <v>513</v>
      </c>
      <c r="B102" s="613" t="s">
        <v>2425</v>
      </c>
      <c r="C102" s="614" t="s">
        <v>518</v>
      </c>
      <c r="D102" s="615" t="s">
        <v>2426</v>
      </c>
      <c r="E102" s="614" t="s">
        <v>3516</v>
      </c>
      <c r="F102" s="615" t="s">
        <v>3517</v>
      </c>
      <c r="G102" s="614" t="s">
        <v>2906</v>
      </c>
      <c r="H102" s="614" t="s">
        <v>2907</v>
      </c>
      <c r="I102" s="616">
        <v>58.375</v>
      </c>
      <c r="J102" s="616">
        <v>100</v>
      </c>
      <c r="K102" s="617">
        <v>5837.5</v>
      </c>
    </row>
    <row r="103" spans="1:11" ht="14.4" customHeight="1" x14ac:dyDescent="0.3">
      <c r="A103" s="612" t="s">
        <v>513</v>
      </c>
      <c r="B103" s="613" t="s">
        <v>2425</v>
      </c>
      <c r="C103" s="614" t="s">
        <v>518</v>
      </c>
      <c r="D103" s="615" t="s">
        <v>2426</v>
      </c>
      <c r="E103" s="614" t="s">
        <v>3516</v>
      </c>
      <c r="F103" s="615" t="s">
        <v>3517</v>
      </c>
      <c r="G103" s="614" t="s">
        <v>2908</v>
      </c>
      <c r="H103" s="614" t="s">
        <v>2909</v>
      </c>
      <c r="I103" s="616">
        <v>5.2000000000000011</v>
      </c>
      <c r="J103" s="616">
        <v>5090</v>
      </c>
      <c r="K103" s="617">
        <v>26472.18</v>
      </c>
    </row>
    <row r="104" spans="1:11" ht="14.4" customHeight="1" x14ac:dyDescent="0.3">
      <c r="A104" s="612" t="s">
        <v>513</v>
      </c>
      <c r="B104" s="613" t="s">
        <v>2425</v>
      </c>
      <c r="C104" s="614" t="s">
        <v>518</v>
      </c>
      <c r="D104" s="615" t="s">
        <v>2426</v>
      </c>
      <c r="E104" s="614" t="s">
        <v>3516</v>
      </c>
      <c r="F104" s="615" t="s">
        <v>3517</v>
      </c>
      <c r="G104" s="614" t="s">
        <v>2910</v>
      </c>
      <c r="H104" s="614" t="s">
        <v>2911</v>
      </c>
      <c r="I104" s="616">
        <v>37.51</v>
      </c>
      <c r="J104" s="616">
        <v>2045</v>
      </c>
      <c r="K104" s="617">
        <v>76708.05</v>
      </c>
    </row>
    <row r="105" spans="1:11" ht="14.4" customHeight="1" x14ac:dyDescent="0.3">
      <c r="A105" s="612" t="s">
        <v>513</v>
      </c>
      <c r="B105" s="613" t="s">
        <v>2425</v>
      </c>
      <c r="C105" s="614" t="s">
        <v>518</v>
      </c>
      <c r="D105" s="615" t="s">
        <v>2426</v>
      </c>
      <c r="E105" s="614" t="s">
        <v>3516</v>
      </c>
      <c r="F105" s="615" t="s">
        <v>3517</v>
      </c>
      <c r="G105" s="614" t="s">
        <v>2912</v>
      </c>
      <c r="H105" s="614" t="s">
        <v>2913</v>
      </c>
      <c r="I105" s="616">
        <v>0.24666666666666667</v>
      </c>
      <c r="J105" s="616">
        <v>300</v>
      </c>
      <c r="K105" s="617">
        <v>74</v>
      </c>
    </row>
    <row r="106" spans="1:11" ht="14.4" customHeight="1" x14ac:dyDescent="0.3">
      <c r="A106" s="612" t="s">
        <v>513</v>
      </c>
      <c r="B106" s="613" t="s">
        <v>2425</v>
      </c>
      <c r="C106" s="614" t="s">
        <v>518</v>
      </c>
      <c r="D106" s="615" t="s">
        <v>2426</v>
      </c>
      <c r="E106" s="614" t="s">
        <v>3516</v>
      </c>
      <c r="F106" s="615" t="s">
        <v>3517</v>
      </c>
      <c r="G106" s="614" t="s">
        <v>2912</v>
      </c>
      <c r="H106" s="614" t="s">
        <v>2914</v>
      </c>
      <c r="I106" s="616">
        <v>0.254</v>
      </c>
      <c r="J106" s="616">
        <v>500</v>
      </c>
      <c r="K106" s="617">
        <v>127</v>
      </c>
    </row>
    <row r="107" spans="1:11" ht="14.4" customHeight="1" x14ac:dyDescent="0.3">
      <c r="A107" s="612" t="s">
        <v>513</v>
      </c>
      <c r="B107" s="613" t="s">
        <v>2425</v>
      </c>
      <c r="C107" s="614" t="s">
        <v>518</v>
      </c>
      <c r="D107" s="615" t="s">
        <v>2426</v>
      </c>
      <c r="E107" s="614" t="s">
        <v>3516</v>
      </c>
      <c r="F107" s="615" t="s">
        <v>3517</v>
      </c>
      <c r="G107" s="614" t="s">
        <v>2915</v>
      </c>
      <c r="H107" s="614" t="s">
        <v>2916</v>
      </c>
      <c r="I107" s="616">
        <v>11.143333333333334</v>
      </c>
      <c r="J107" s="616">
        <v>5326</v>
      </c>
      <c r="K107" s="617">
        <v>59354.119999999995</v>
      </c>
    </row>
    <row r="108" spans="1:11" ht="14.4" customHeight="1" x14ac:dyDescent="0.3">
      <c r="A108" s="612" t="s">
        <v>513</v>
      </c>
      <c r="B108" s="613" t="s">
        <v>2425</v>
      </c>
      <c r="C108" s="614" t="s">
        <v>518</v>
      </c>
      <c r="D108" s="615" t="s">
        <v>2426</v>
      </c>
      <c r="E108" s="614" t="s">
        <v>3516</v>
      </c>
      <c r="F108" s="615" t="s">
        <v>3517</v>
      </c>
      <c r="G108" s="614" t="s">
        <v>2917</v>
      </c>
      <c r="H108" s="614" t="s">
        <v>2918</v>
      </c>
      <c r="I108" s="616">
        <v>1.0916666666666668</v>
      </c>
      <c r="J108" s="616">
        <v>29000</v>
      </c>
      <c r="K108" s="617">
        <v>31682</v>
      </c>
    </row>
    <row r="109" spans="1:11" ht="14.4" customHeight="1" x14ac:dyDescent="0.3">
      <c r="A109" s="612" t="s">
        <v>513</v>
      </c>
      <c r="B109" s="613" t="s">
        <v>2425</v>
      </c>
      <c r="C109" s="614" t="s">
        <v>518</v>
      </c>
      <c r="D109" s="615" t="s">
        <v>2426</v>
      </c>
      <c r="E109" s="614" t="s">
        <v>3516</v>
      </c>
      <c r="F109" s="615" t="s">
        <v>3517</v>
      </c>
      <c r="G109" s="614" t="s">
        <v>2919</v>
      </c>
      <c r="H109" s="614" t="s">
        <v>2920</v>
      </c>
      <c r="I109" s="616">
        <v>1.6872222222222224</v>
      </c>
      <c r="J109" s="616">
        <v>28934</v>
      </c>
      <c r="K109" s="617">
        <v>48462.29</v>
      </c>
    </row>
    <row r="110" spans="1:11" ht="14.4" customHeight="1" x14ac:dyDescent="0.3">
      <c r="A110" s="612" t="s">
        <v>513</v>
      </c>
      <c r="B110" s="613" t="s">
        <v>2425</v>
      </c>
      <c r="C110" s="614" t="s">
        <v>518</v>
      </c>
      <c r="D110" s="615" t="s">
        <v>2426</v>
      </c>
      <c r="E110" s="614" t="s">
        <v>3516</v>
      </c>
      <c r="F110" s="615" t="s">
        <v>3517</v>
      </c>
      <c r="G110" s="614" t="s">
        <v>2921</v>
      </c>
      <c r="H110" s="614" t="s">
        <v>2922</v>
      </c>
      <c r="I110" s="616">
        <v>0.47611111111111115</v>
      </c>
      <c r="J110" s="616">
        <v>14700</v>
      </c>
      <c r="K110" s="617">
        <v>7000</v>
      </c>
    </row>
    <row r="111" spans="1:11" ht="14.4" customHeight="1" x14ac:dyDescent="0.3">
      <c r="A111" s="612" t="s">
        <v>513</v>
      </c>
      <c r="B111" s="613" t="s">
        <v>2425</v>
      </c>
      <c r="C111" s="614" t="s">
        <v>518</v>
      </c>
      <c r="D111" s="615" t="s">
        <v>2426</v>
      </c>
      <c r="E111" s="614" t="s">
        <v>3516</v>
      </c>
      <c r="F111" s="615" t="s">
        <v>3517</v>
      </c>
      <c r="G111" s="614" t="s">
        <v>2923</v>
      </c>
      <c r="H111" s="614" t="s">
        <v>2924</v>
      </c>
      <c r="I111" s="616">
        <v>0.67</v>
      </c>
      <c r="J111" s="616">
        <v>10600</v>
      </c>
      <c r="K111" s="617">
        <v>7102</v>
      </c>
    </row>
    <row r="112" spans="1:11" ht="14.4" customHeight="1" x14ac:dyDescent="0.3">
      <c r="A112" s="612" t="s">
        <v>513</v>
      </c>
      <c r="B112" s="613" t="s">
        <v>2425</v>
      </c>
      <c r="C112" s="614" t="s">
        <v>518</v>
      </c>
      <c r="D112" s="615" t="s">
        <v>2426</v>
      </c>
      <c r="E112" s="614" t="s">
        <v>3516</v>
      </c>
      <c r="F112" s="615" t="s">
        <v>3517</v>
      </c>
      <c r="G112" s="614" t="s">
        <v>2925</v>
      </c>
      <c r="H112" s="614" t="s">
        <v>2926</v>
      </c>
      <c r="I112" s="616">
        <v>3.1353846153846159</v>
      </c>
      <c r="J112" s="616">
        <v>2750</v>
      </c>
      <c r="K112" s="617">
        <v>8620.5</v>
      </c>
    </row>
    <row r="113" spans="1:11" ht="14.4" customHeight="1" x14ac:dyDescent="0.3">
      <c r="A113" s="612" t="s">
        <v>513</v>
      </c>
      <c r="B113" s="613" t="s">
        <v>2425</v>
      </c>
      <c r="C113" s="614" t="s">
        <v>518</v>
      </c>
      <c r="D113" s="615" t="s">
        <v>2426</v>
      </c>
      <c r="E113" s="614" t="s">
        <v>3516</v>
      </c>
      <c r="F113" s="615" t="s">
        <v>3517</v>
      </c>
      <c r="G113" s="614" t="s">
        <v>2927</v>
      </c>
      <c r="H113" s="614" t="s">
        <v>2928</v>
      </c>
      <c r="I113" s="616">
        <v>6.29</v>
      </c>
      <c r="J113" s="616">
        <v>10</v>
      </c>
      <c r="K113" s="617">
        <v>62.9</v>
      </c>
    </row>
    <row r="114" spans="1:11" ht="14.4" customHeight="1" x14ac:dyDescent="0.3">
      <c r="A114" s="612" t="s">
        <v>513</v>
      </c>
      <c r="B114" s="613" t="s">
        <v>2425</v>
      </c>
      <c r="C114" s="614" t="s">
        <v>518</v>
      </c>
      <c r="D114" s="615" t="s">
        <v>2426</v>
      </c>
      <c r="E114" s="614" t="s">
        <v>3516</v>
      </c>
      <c r="F114" s="615" t="s">
        <v>3517</v>
      </c>
      <c r="G114" s="614" t="s">
        <v>2929</v>
      </c>
      <c r="H114" s="614" t="s">
        <v>2930</v>
      </c>
      <c r="I114" s="616">
        <v>23.349999999999998</v>
      </c>
      <c r="J114" s="616">
        <v>320</v>
      </c>
      <c r="K114" s="617">
        <v>7472.9500000000007</v>
      </c>
    </row>
    <row r="115" spans="1:11" ht="14.4" customHeight="1" x14ac:dyDescent="0.3">
      <c r="A115" s="612" t="s">
        <v>513</v>
      </c>
      <c r="B115" s="613" t="s">
        <v>2425</v>
      </c>
      <c r="C115" s="614" t="s">
        <v>518</v>
      </c>
      <c r="D115" s="615" t="s">
        <v>2426</v>
      </c>
      <c r="E115" s="614" t="s">
        <v>3516</v>
      </c>
      <c r="F115" s="615" t="s">
        <v>3517</v>
      </c>
      <c r="G115" s="614" t="s">
        <v>2931</v>
      </c>
      <c r="H115" s="614" t="s">
        <v>2932</v>
      </c>
      <c r="I115" s="616">
        <v>6.2930769230769226</v>
      </c>
      <c r="J115" s="616">
        <v>85</v>
      </c>
      <c r="K115" s="617">
        <v>534.9</v>
      </c>
    </row>
    <row r="116" spans="1:11" ht="14.4" customHeight="1" x14ac:dyDescent="0.3">
      <c r="A116" s="612" t="s">
        <v>513</v>
      </c>
      <c r="B116" s="613" t="s">
        <v>2425</v>
      </c>
      <c r="C116" s="614" t="s">
        <v>518</v>
      </c>
      <c r="D116" s="615" t="s">
        <v>2426</v>
      </c>
      <c r="E116" s="614" t="s">
        <v>3516</v>
      </c>
      <c r="F116" s="615" t="s">
        <v>3517</v>
      </c>
      <c r="G116" s="614" t="s">
        <v>2933</v>
      </c>
      <c r="H116" s="614" t="s">
        <v>2934</v>
      </c>
      <c r="I116" s="616">
        <v>6.2949999999999999</v>
      </c>
      <c r="J116" s="616">
        <v>55</v>
      </c>
      <c r="K116" s="617">
        <v>346.2</v>
      </c>
    </row>
    <row r="117" spans="1:11" ht="14.4" customHeight="1" x14ac:dyDescent="0.3">
      <c r="A117" s="612" t="s">
        <v>513</v>
      </c>
      <c r="B117" s="613" t="s">
        <v>2425</v>
      </c>
      <c r="C117" s="614" t="s">
        <v>518</v>
      </c>
      <c r="D117" s="615" t="s">
        <v>2426</v>
      </c>
      <c r="E117" s="614" t="s">
        <v>3516</v>
      </c>
      <c r="F117" s="615" t="s">
        <v>3517</v>
      </c>
      <c r="G117" s="614" t="s">
        <v>2935</v>
      </c>
      <c r="H117" s="614" t="s">
        <v>2936</v>
      </c>
      <c r="I117" s="616">
        <v>6.2327272727272733</v>
      </c>
      <c r="J117" s="616">
        <v>2079</v>
      </c>
      <c r="K117" s="617">
        <v>12957.710000000001</v>
      </c>
    </row>
    <row r="118" spans="1:11" ht="14.4" customHeight="1" x14ac:dyDescent="0.3">
      <c r="A118" s="612" t="s">
        <v>513</v>
      </c>
      <c r="B118" s="613" t="s">
        <v>2425</v>
      </c>
      <c r="C118" s="614" t="s">
        <v>518</v>
      </c>
      <c r="D118" s="615" t="s">
        <v>2426</v>
      </c>
      <c r="E118" s="614" t="s">
        <v>3516</v>
      </c>
      <c r="F118" s="615" t="s">
        <v>3517</v>
      </c>
      <c r="G118" s="614" t="s">
        <v>2937</v>
      </c>
      <c r="H118" s="614" t="s">
        <v>2938</v>
      </c>
      <c r="I118" s="616">
        <v>204.26428571428573</v>
      </c>
      <c r="J118" s="616">
        <v>310</v>
      </c>
      <c r="K118" s="617">
        <v>63331.900000000009</v>
      </c>
    </row>
    <row r="119" spans="1:11" ht="14.4" customHeight="1" x14ac:dyDescent="0.3">
      <c r="A119" s="612" t="s">
        <v>513</v>
      </c>
      <c r="B119" s="613" t="s">
        <v>2425</v>
      </c>
      <c r="C119" s="614" t="s">
        <v>518</v>
      </c>
      <c r="D119" s="615" t="s">
        <v>2426</v>
      </c>
      <c r="E119" s="614" t="s">
        <v>3516</v>
      </c>
      <c r="F119" s="615" t="s">
        <v>3517</v>
      </c>
      <c r="G119" s="614" t="s">
        <v>2939</v>
      </c>
      <c r="H119" s="614" t="s">
        <v>2940</v>
      </c>
      <c r="I119" s="616">
        <v>1140.4433333333334</v>
      </c>
      <c r="J119" s="616">
        <v>7</v>
      </c>
      <c r="K119" s="617">
        <v>7983.1</v>
      </c>
    </row>
    <row r="120" spans="1:11" ht="14.4" customHeight="1" x14ac:dyDescent="0.3">
      <c r="A120" s="612" t="s">
        <v>513</v>
      </c>
      <c r="B120" s="613" t="s">
        <v>2425</v>
      </c>
      <c r="C120" s="614" t="s">
        <v>518</v>
      </c>
      <c r="D120" s="615" t="s">
        <v>2426</v>
      </c>
      <c r="E120" s="614" t="s">
        <v>3516</v>
      </c>
      <c r="F120" s="615" t="s">
        <v>3517</v>
      </c>
      <c r="G120" s="614" t="s">
        <v>2941</v>
      </c>
      <c r="H120" s="614" t="s">
        <v>2942</v>
      </c>
      <c r="I120" s="616">
        <v>80.576153846153844</v>
      </c>
      <c r="J120" s="616">
        <v>790</v>
      </c>
      <c r="K120" s="617">
        <v>63654.11</v>
      </c>
    </row>
    <row r="121" spans="1:11" ht="14.4" customHeight="1" x14ac:dyDescent="0.3">
      <c r="A121" s="612" t="s">
        <v>513</v>
      </c>
      <c r="B121" s="613" t="s">
        <v>2425</v>
      </c>
      <c r="C121" s="614" t="s">
        <v>518</v>
      </c>
      <c r="D121" s="615" t="s">
        <v>2426</v>
      </c>
      <c r="E121" s="614" t="s">
        <v>3516</v>
      </c>
      <c r="F121" s="615" t="s">
        <v>3517</v>
      </c>
      <c r="G121" s="614" t="s">
        <v>2943</v>
      </c>
      <c r="H121" s="614" t="s">
        <v>2944</v>
      </c>
      <c r="I121" s="616">
        <v>94.38</v>
      </c>
      <c r="J121" s="616">
        <v>5</v>
      </c>
      <c r="K121" s="617">
        <v>471.9</v>
      </c>
    </row>
    <row r="122" spans="1:11" ht="14.4" customHeight="1" x14ac:dyDescent="0.3">
      <c r="A122" s="612" t="s">
        <v>513</v>
      </c>
      <c r="B122" s="613" t="s">
        <v>2425</v>
      </c>
      <c r="C122" s="614" t="s">
        <v>518</v>
      </c>
      <c r="D122" s="615" t="s">
        <v>2426</v>
      </c>
      <c r="E122" s="614" t="s">
        <v>3516</v>
      </c>
      <c r="F122" s="615" t="s">
        <v>3517</v>
      </c>
      <c r="G122" s="614" t="s">
        <v>2943</v>
      </c>
      <c r="H122" s="614" t="s">
        <v>2945</v>
      </c>
      <c r="I122" s="616">
        <v>94.384999999999991</v>
      </c>
      <c r="J122" s="616">
        <v>10</v>
      </c>
      <c r="K122" s="617">
        <v>943.83999999999992</v>
      </c>
    </row>
    <row r="123" spans="1:11" ht="14.4" customHeight="1" x14ac:dyDescent="0.3">
      <c r="A123" s="612" t="s">
        <v>513</v>
      </c>
      <c r="B123" s="613" t="s">
        <v>2425</v>
      </c>
      <c r="C123" s="614" t="s">
        <v>518</v>
      </c>
      <c r="D123" s="615" t="s">
        <v>2426</v>
      </c>
      <c r="E123" s="614" t="s">
        <v>3516</v>
      </c>
      <c r="F123" s="615" t="s">
        <v>3517</v>
      </c>
      <c r="G123" s="614" t="s">
        <v>2946</v>
      </c>
      <c r="H123" s="614" t="s">
        <v>2947</v>
      </c>
      <c r="I123" s="616">
        <v>5.9542857142857155</v>
      </c>
      <c r="J123" s="616">
        <v>2710</v>
      </c>
      <c r="K123" s="617">
        <v>16347.1</v>
      </c>
    </row>
    <row r="124" spans="1:11" ht="14.4" customHeight="1" x14ac:dyDescent="0.3">
      <c r="A124" s="612" t="s">
        <v>513</v>
      </c>
      <c r="B124" s="613" t="s">
        <v>2425</v>
      </c>
      <c r="C124" s="614" t="s">
        <v>518</v>
      </c>
      <c r="D124" s="615" t="s">
        <v>2426</v>
      </c>
      <c r="E124" s="614" t="s">
        <v>3516</v>
      </c>
      <c r="F124" s="615" t="s">
        <v>3517</v>
      </c>
      <c r="G124" s="614" t="s">
        <v>2948</v>
      </c>
      <c r="H124" s="614" t="s">
        <v>2949</v>
      </c>
      <c r="I124" s="616">
        <v>45.489999999999995</v>
      </c>
      <c r="J124" s="616">
        <v>60</v>
      </c>
      <c r="K124" s="617">
        <v>2729.52</v>
      </c>
    </row>
    <row r="125" spans="1:11" ht="14.4" customHeight="1" x14ac:dyDescent="0.3">
      <c r="A125" s="612" t="s">
        <v>513</v>
      </c>
      <c r="B125" s="613" t="s">
        <v>2425</v>
      </c>
      <c r="C125" s="614" t="s">
        <v>518</v>
      </c>
      <c r="D125" s="615" t="s">
        <v>2426</v>
      </c>
      <c r="E125" s="614" t="s">
        <v>3516</v>
      </c>
      <c r="F125" s="615" t="s">
        <v>3517</v>
      </c>
      <c r="G125" s="614" t="s">
        <v>2950</v>
      </c>
      <c r="H125" s="614" t="s">
        <v>2951</v>
      </c>
      <c r="I125" s="616">
        <v>646.75250000000005</v>
      </c>
      <c r="J125" s="616">
        <v>14</v>
      </c>
      <c r="K125" s="617">
        <v>9054.5499999999993</v>
      </c>
    </row>
    <row r="126" spans="1:11" ht="14.4" customHeight="1" x14ac:dyDescent="0.3">
      <c r="A126" s="612" t="s">
        <v>513</v>
      </c>
      <c r="B126" s="613" t="s">
        <v>2425</v>
      </c>
      <c r="C126" s="614" t="s">
        <v>518</v>
      </c>
      <c r="D126" s="615" t="s">
        <v>2426</v>
      </c>
      <c r="E126" s="614" t="s">
        <v>3516</v>
      </c>
      <c r="F126" s="615" t="s">
        <v>3517</v>
      </c>
      <c r="G126" s="614" t="s">
        <v>2952</v>
      </c>
      <c r="H126" s="614" t="s">
        <v>2953</v>
      </c>
      <c r="I126" s="616">
        <v>102.84999999999995</v>
      </c>
      <c r="J126" s="616">
        <v>278</v>
      </c>
      <c r="K126" s="617">
        <v>28592.3</v>
      </c>
    </row>
    <row r="127" spans="1:11" ht="14.4" customHeight="1" x14ac:dyDescent="0.3">
      <c r="A127" s="612" t="s">
        <v>513</v>
      </c>
      <c r="B127" s="613" t="s">
        <v>2425</v>
      </c>
      <c r="C127" s="614" t="s">
        <v>518</v>
      </c>
      <c r="D127" s="615" t="s">
        <v>2426</v>
      </c>
      <c r="E127" s="614" t="s">
        <v>3516</v>
      </c>
      <c r="F127" s="615" t="s">
        <v>3517</v>
      </c>
      <c r="G127" s="614" t="s">
        <v>2954</v>
      </c>
      <c r="H127" s="614" t="s">
        <v>2955</v>
      </c>
      <c r="I127" s="616">
        <v>17.809999999999999</v>
      </c>
      <c r="J127" s="616">
        <v>30</v>
      </c>
      <c r="K127" s="617">
        <v>534.29999999999995</v>
      </c>
    </row>
    <row r="128" spans="1:11" ht="14.4" customHeight="1" x14ac:dyDescent="0.3">
      <c r="A128" s="612" t="s">
        <v>513</v>
      </c>
      <c r="B128" s="613" t="s">
        <v>2425</v>
      </c>
      <c r="C128" s="614" t="s">
        <v>518</v>
      </c>
      <c r="D128" s="615" t="s">
        <v>2426</v>
      </c>
      <c r="E128" s="614" t="s">
        <v>3516</v>
      </c>
      <c r="F128" s="615" t="s">
        <v>3517</v>
      </c>
      <c r="G128" s="614" t="s">
        <v>2956</v>
      </c>
      <c r="H128" s="614" t="s">
        <v>2957</v>
      </c>
      <c r="I128" s="616">
        <v>17.905999999999999</v>
      </c>
      <c r="J128" s="616">
        <v>50</v>
      </c>
      <c r="K128" s="617">
        <v>895.3</v>
      </c>
    </row>
    <row r="129" spans="1:11" ht="14.4" customHeight="1" x14ac:dyDescent="0.3">
      <c r="A129" s="612" t="s">
        <v>513</v>
      </c>
      <c r="B129" s="613" t="s">
        <v>2425</v>
      </c>
      <c r="C129" s="614" t="s">
        <v>518</v>
      </c>
      <c r="D129" s="615" t="s">
        <v>2426</v>
      </c>
      <c r="E129" s="614" t="s">
        <v>3516</v>
      </c>
      <c r="F129" s="615" t="s">
        <v>3517</v>
      </c>
      <c r="G129" s="614" t="s">
        <v>2958</v>
      </c>
      <c r="H129" s="614" t="s">
        <v>2959</v>
      </c>
      <c r="I129" s="616">
        <v>17.899999999999999</v>
      </c>
      <c r="J129" s="616">
        <v>20</v>
      </c>
      <c r="K129" s="617">
        <v>358</v>
      </c>
    </row>
    <row r="130" spans="1:11" ht="14.4" customHeight="1" x14ac:dyDescent="0.3">
      <c r="A130" s="612" t="s">
        <v>513</v>
      </c>
      <c r="B130" s="613" t="s">
        <v>2425</v>
      </c>
      <c r="C130" s="614" t="s">
        <v>518</v>
      </c>
      <c r="D130" s="615" t="s">
        <v>2426</v>
      </c>
      <c r="E130" s="614" t="s">
        <v>3516</v>
      </c>
      <c r="F130" s="615" t="s">
        <v>3517</v>
      </c>
      <c r="G130" s="614" t="s">
        <v>2960</v>
      </c>
      <c r="H130" s="614" t="s">
        <v>2961</v>
      </c>
      <c r="I130" s="616">
        <v>17.906666666666666</v>
      </c>
      <c r="J130" s="616">
        <v>30</v>
      </c>
      <c r="K130" s="617">
        <v>537.20000000000005</v>
      </c>
    </row>
    <row r="131" spans="1:11" ht="14.4" customHeight="1" x14ac:dyDescent="0.3">
      <c r="A131" s="612" t="s">
        <v>513</v>
      </c>
      <c r="B131" s="613" t="s">
        <v>2425</v>
      </c>
      <c r="C131" s="614" t="s">
        <v>518</v>
      </c>
      <c r="D131" s="615" t="s">
        <v>2426</v>
      </c>
      <c r="E131" s="614" t="s">
        <v>3516</v>
      </c>
      <c r="F131" s="615" t="s">
        <v>3517</v>
      </c>
      <c r="G131" s="614" t="s">
        <v>2962</v>
      </c>
      <c r="H131" s="614" t="s">
        <v>2963</v>
      </c>
      <c r="I131" s="616">
        <v>109.07399999999998</v>
      </c>
      <c r="J131" s="616">
        <v>116</v>
      </c>
      <c r="K131" s="617">
        <v>12648.66</v>
      </c>
    </row>
    <row r="132" spans="1:11" ht="14.4" customHeight="1" x14ac:dyDescent="0.3">
      <c r="A132" s="612" t="s">
        <v>513</v>
      </c>
      <c r="B132" s="613" t="s">
        <v>2425</v>
      </c>
      <c r="C132" s="614" t="s">
        <v>518</v>
      </c>
      <c r="D132" s="615" t="s">
        <v>2426</v>
      </c>
      <c r="E132" s="614" t="s">
        <v>3516</v>
      </c>
      <c r="F132" s="615" t="s">
        <v>3517</v>
      </c>
      <c r="G132" s="614" t="s">
        <v>2964</v>
      </c>
      <c r="H132" s="614" t="s">
        <v>2965</v>
      </c>
      <c r="I132" s="616">
        <v>195.15</v>
      </c>
      <c r="J132" s="616">
        <v>10</v>
      </c>
      <c r="K132" s="617">
        <v>1951.5400000000002</v>
      </c>
    </row>
    <row r="133" spans="1:11" ht="14.4" customHeight="1" x14ac:dyDescent="0.3">
      <c r="A133" s="612" t="s">
        <v>513</v>
      </c>
      <c r="B133" s="613" t="s">
        <v>2425</v>
      </c>
      <c r="C133" s="614" t="s">
        <v>518</v>
      </c>
      <c r="D133" s="615" t="s">
        <v>2426</v>
      </c>
      <c r="E133" s="614" t="s">
        <v>3516</v>
      </c>
      <c r="F133" s="615" t="s">
        <v>3517</v>
      </c>
      <c r="G133" s="614" t="s">
        <v>2964</v>
      </c>
      <c r="H133" s="614" t="s">
        <v>2966</v>
      </c>
      <c r="I133" s="616">
        <v>195.15</v>
      </c>
      <c r="J133" s="616">
        <v>5</v>
      </c>
      <c r="K133" s="617">
        <v>975.75</v>
      </c>
    </row>
    <row r="134" spans="1:11" ht="14.4" customHeight="1" x14ac:dyDescent="0.3">
      <c r="A134" s="612" t="s">
        <v>513</v>
      </c>
      <c r="B134" s="613" t="s">
        <v>2425</v>
      </c>
      <c r="C134" s="614" t="s">
        <v>518</v>
      </c>
      <c r="D134" s="615" t="s">
        <v>2426</v>
      </c>
      <c r="E134" s="614" t="s">
        <v>3516</v>
      </c>
      <c r="F134" s="615" t="s">
        <v>3517</v>
      </c>
      <c r="G134" s="614" t="s">
        <v>2967</v>
      </c>
      <c r="H134" s="614" t="s">
        <v>2968</v>
      </c>
      <c r="I134" s="616">
        <v>199.94399999999999</v>
      </c>
      <c r="J134" s="616">
        <v>48</v>
      </c>
      <c r="K134" s="617">
        <v>9524.1899999999987</v>
      </c>
    </row>
    <row r="135" spans="1:11" ht="14.4" customHeight="1" x14ac:dyDescent="0.3">
      <c r="A135" s="612" t="s">
        <v>513</v>
      </c>
      <c r="B135" s="613" t="s">
        <v>2425</v>
      </c>
      <c r="C135" s="614" t="s">
        <v>518</v>
      </c>
      <c r="D135" s="615" t="s">
        <v>2426</v>
      </c>
      <c r="E135" s="614" t="s">
        <v>3516</v>
      </c>
      <c r="F135" s="615" t="s">
        <v>3517</v>
      </c>
      <c r="G135" s="614" t="s">
        <v>2969</v>
      </c>
      <c r="H135" s="614" t="s">
        <v>2970</v>
      </c>
      <c r="I135" s="616">
        <v>16.435454545454544</v>
      </c>
      <c r="J135" s="616">
        <v>410</v>
      </c>
      <c r="K135" s="617">
        <v>6740.8</v>
      </c>
    </row>
    <row r="136" spans="1:11" ht="14.4" customHeight="1" x14ac:dyDescent="0.3">
      <c r="A136" s="612" t="s">
        <v>513</v>
      </c>
      <c r="B136" s="613" t="s">
        <v>2425</v>
      </c>
      <c r="C136" s="614" t="s">
        <v>518</v>
      </c>
      <c r="D136" s="615" t="s">
        <v>2426</v>
      </c>
      <c r="E136" s="614" t="s">
        <v>3516</v>
      </c>
      <c r="F136" s="615" t="s">
        <v>3517</v>
      </c>
      <c r="G136" s="614" t="s">
        <v>2971</v>
      </c>
      <c r="H136" s="614" t="s">
        <v>2972</v>
      </c>
      <c r="I136" s="616">
        <v>9.68</v>
      </c>
      <c r="J136" s="616">
        <v>40</v>
      </c>
      <c r="K136" s="617">
        <v>387.2</v>
      </c>
    </row>
    <row r="137" spans="1:11" ht="14.4" customHeight="1" x14ac:dyDescent="0.3">
      <c r="A137" s="612" t="s">
        <v>513</v>
      </c>
      <c r="B137" s="613" t="s">
        <v>2425</v>
      </c>
      <c r="C137" s="614" t="s">
        <v>518</v>
      </c>
      <c r="D137" s="615" t="s">
        <v>2426</v>
      </c>
      <c r="E137" s="614" t="s">
        <v>3516</v>
      </c>
      <c r="F137" s="615" t="s">
        <v>3517</v>
      </c>
      <c r="G137" s="614" t="s">
        <v>2973</v>
      </c>
      <c r="H137" s="614" t="s">
        <v>2974</v>
      </c>
      <c r="I137" s="616">
        <v>121</v>
      </c>
      <c r="J137" s="616">
        <v>207</v>
      </c>
      <c r="K137" s="617">
        <v>25047</v>
      </c>
    </row>
    <row r="138" spans="1:11" ht="14.4" customHeight="1" x14ac:dyDescent="0.3">
      <c r="A138" s="612" t="s">
        <v>513</v>
      </c>
      <c r="B138" s="613" t="s">
        <v>2425</v>
      </c>
      <c r="C138" s="614" t="s">
        <v>518</v>
      </c>
      <c r="D138" s="615" t="s">
        <v>2426</v>
      </c>
      <c r="E138" s="614" t="s">
        <v>3516</v>
      </c>
      <c r="F138" s="615" t="s">
        <v>3517</v>
      </c>
      <c r="G138" s="614" t="s">
        <v>2975</v>
      </c>
      <c r="H138" s="614" t="s">
        <v>2976</v>
      </c>
      <c r="I138" s="616">
        <v>1.9</v>
      </c>
      <c r="J138" s="616">
        <v>250</v>
      </c>
      <c r="K138" s="617">
        <v>475</v>
      </c>
    </row>
    <row r="139" spans="1:11" ht="14.4" customHeight="1" x14ac:dyDescent="0.3">
      <c r="A139" s="612" t="s">
        <v>513</v>
      </c>
      <c r="B139" s="613" t="s">
        <v>2425</v>
      </c>
      <c r="C139" s="614" t="s">
        <v>518</v>
      </c>
      <c r="D139" s="615" t="s">
        <v>2426</v>
      </c>
      <c r="E139" s="614" t="s">
        <v>3516</v>
      </c>
      <c r="F139" s="615" t="s">
        <v>3517</v>
      </c>
      <c r="G139" s="614" t="s">
        <v>2977</v>
      </c>
      <c r="H139" s="614" t="s">
        <v>2978</v>
      </c>
      <c r="I139" s="616">
        <v>1.9834999999999994</v>
      </c>
      <c r="J139" s="616">
        <v>4800</v>
      </c>
      <c r="K139" s="617">
        <v>9514.5</v>
      </c>
    </row>
    <row r="140" spans="1:11" ht="14.4" customHeight="1" x14ac:dyDescent="0.3">
      <c r="A140" s="612" t="s">
        <v>513</v>
      </c>
      <c r="B140" s="613" t="s">
        <v>2425</v>
      </c>
      <c r="C140" s="614" t="s">
        <v>518</v>
      </c>
      <c r="D140" s="615" t="s">
        <v>2426</v>
      </c>
      <c r="E140" s="614" t="s">
        <v>3516</v>
      </c>
      <c r="F140" s="615" t="s">
        <v>3517</v>
      </c>
      <c r="G140" s="614" t="s">
        <v>2979</v>
      </c>
      <c r="H140" s="614" t="s">
        <v>2980</v>
      </c>
      <c r="I140" s="616">
        <v>1.9733333333333334</v>
      </c>
      <c r="J140" s="616">
        <v>600</v>
      </c>
      <c r="K140" s="617">
        <v>1179.5</v>
      </c>
    </row>
    <row r="141" spans="1:11" ht="14.4" customHeight="1" x14ac:dyDescent="0.3">
      <c r="A141" s="612" t="s">
        <v>513</v>
      </c>
      <c r="B141" s="613" t="s">
        <v>2425</v>
      </c>
      <c r="C141" s="614" t="s">
        <v>518</v>
      </c>
      <c r="D141" s="615" t="s">
        <v>2426</v>
      </c>
      <c r="E141" s="614" t="s">
        <v>3516</v>
      </c>
      <c r="F141" s="615" t="s">
        <v>3517</v>
      </c>
      <c r="G141" s="614" t="s">
        <v>2981</v>
      </c>
      <c r="H141" s="614" t="s">
        <v>2982</v>
      </c>
      <c r="I141" s="616">
        <v>3.08</v>
      </c>
      <c r="J141" s="616">
        <v>1950</v>
      </c>
      <c r="K141" s="617">
        <v>5988.5</v>
      </c>
    </row>
    <row r="142" spans="1:11" ht="14.4" customHeight="1" x14ac:dyDescent="0.3">
      <c r="A142" s="612" t="s">
        <v>513</v>
      </c>
      <c r="B142" s="613" t="s">
        <v>2425</v>
      </c>
      <c r="C142" s="614" t="s">
        <v>518</v>
      </c>
      <c r="D142" s="615" t="s">
        <v>2426</v>
      </c>
      <c r="E142" s="614" t="s">
        <v>3516</v>
      </c>
      <c r="F142" s="615" t="s">
        <v>3517</v>
      </c>
      <c r="G142" s="614" t="s">
        <v>2983</v>
      </c>
      <c r="H142" s="614" t="s">
        <v>2984</v>
      </c>
      <c r="I142" s="616">
        <v>1.9257142857142855</v>
      </c>
      <c r="J142" s="616">
        <v>700</v>
      </c>
      <c r="K142" s="617">
        <v>1348</v>
      </c>
    </row>
    <row r="143" spans="1:11" ht="14.4" customHeight="1" x14ac:dyDescent="0.3">
      <c r="A143" s="612" t="s">
        <v>513</v>
      </c>
      <c r="B143" s="613" t="s">
        <v>2425</v>
      </c>
      <c r="C143" s="614" t="s">
        <v>518</v>
      </c>
      <c r="D143" s="615" t="s">
        <v>2426</v>
      </c>
      <c r="E143" s="614" t="s">
        <v>3516</v>
      </c>
      <c r="F143" s="615" t="s">
        <v>3517</v>
      </c>
      <c r="G143" s="614" t="s">
        <v>2985</v>
      </c>
      <c r="H143" s="614" t="s">
        <v>2986</v>
      </c>
      <c r="I143" s="616">
        <v>2.48</v>
      </c>
      <c r="J143" s="616">
        <v>100</v>
      </c>
      <c r="K143" s="617">
        <v>248</v>
      </c>
    </row>
    <row r="144" spans="1:11" ht="14.4" customHeight="1" x14ac:dyDescent="0.3">
      <c r="A144" s="612" t="s">
        <v>513</v>
      </c>
      <c r="B144" s="613" t="s">
        <v>2425</v>
      </c>
      <c r="C144" s="614" t="s">
        <v>518</v>
      </c>
      <c r="D144" s="615" t="s">
        <v>2426</v>
      </c>
      <c r="E144" s="614" t="s">
        <v>3516</v>
      </c>
      <c r="F144" s="615" t="s">
        <v>3517</v>
      </c>
      <c r="G144" s="614" t="s">
        <v>2987</v>
      </c>
      <c r="H144" s="614" t="s">
        <v>2988</v>
      </c>
      <c r="I144" s="616">
        <v>4.8122222222222231</v>
      </c>
      <c r="J144" s="616">
        <v>6000</v>
      </c>
      <c r="K144" s="617">
        <v>28870</v>
      </c>
    </row>
    <row r="145" spans="1:11" ht="14.4" customHeight="1" x14ac:dyDescent="0.3">
      <c r="A145" s="612" t="s">
        <v>513</v>
      </c>
      <c r="B145" s="613" t="s">
        <v>2425</v>
      </c>
      <c r="C145" s="614" t="s">
        <v>518</v>
      </c>
      <c r="D145" s="615" t="s">
        <v>2426</v>
      </c>
      <c r="E145" s="614" t="s">
        <v>3516</v>
      </c>
      <c r="F145" s="615" t="s">
        <v>3517</v>
      </c>
      <c r="G145" s="614" t="s">
        <v>2989</v>
      </c>
      <c r="H145" s="614" t="s">
        <v>2990</v>
      </c>
      <c r="I145" s="616">
        <v>1.4999999999999999E-2</v>
      </c>
      <c r="J145" s="616">
        <v>410</v>
      </c>
      <c r="K145" s="617">
        <v>5.9</v>
      </c>
    </row>
    <row r="146" spans="1:11" ht="14.4" customHeight="1" x14ac:dyDescent="0.3">
      <c r="A146" s="612" t="s">
        <v>513</v>
      </c>
      <c r="B146" s="613" t="s">
        <v>2425</v>
      </c>
      <c r="C146" s="614" t="s">
        <v>518</v>
      </c>
      <c r="D146" s="615" t="s">
        <v>2426</v>
      </c>
      <c r="E146" s="614" t="s">
        <v>3516</v>
      </c>
      <c r="F146" s="615" t="s">
        <v>3517</v>
      </c>
      <c r="G146" s="614" t="s">
        <v>2991</v>
      </c>
      <c r="H146" s="614" t="s">
        <v>2992</v>
      </c>
      <c r="I146" s="616">
        <v>1.9975000000000001</v>
      </c>
      <c r="J146" s="616">
        <v>490</v>
      </c>
      <c r="K146" s="617">
        <v>979.25</v>
      </c>
    </row>
    <row r="147" spans="1:11" ht="14.4" customHeight="1" x14ac:dyDescent="0.3">
      <c r="A147" s="612" t="s">
        <v>513</v>
      </c>
      <c r="B147" s="613" t="s">
        <v>2425</v>
      </c>
      <c r="C147" s="614" t="s">
        <v>518</v>
      </c>
      <c r="D147" s="615" t="s">
        <v>2426</v>
      </c>
      <c r="E147" s="614" t="s">
        <v>3516</v>
      </c>
      <c r="F147" s="615" t="s">
        <v>3517</v>
      </c>
      <c r="G147" s="614" t="s">
        <v>2993</v>
      </c>
      <c r="H147" s="614" t="s">
        <v>2994</v>
      </c>
      <c r="I147" s="616">
        <v>3.003571428571429</v>
      </c>
      <c r="J147" s="616">
        <v>2180</v>
      </c>
      <c r="K147" s="617">
        <v>6508.2800000000007</v>
      </c>
    </row>
    <row r="148" spans="1:11" ht="14.4" customHeight="1" x14ac:dyDescent="0.3">
      <c r="A148" s="612" t="s">
        <v>513</v>
      </c>
      <c r="B148" s="613" t="s">
        <v>2425</v>
      </c>
      <c r="C148" s="614" t="s">
        <v>518</v>
      </c>
      <c r="D148" s="615" t="s">
        <v>2426</v>
      </c>
      <c r="E148" s="614" t="s">
        <v>3516</v>
      </c>
      <c r="F148" s="615" t="s">
        <v>3517</v>
      </c>
      <c r="G148" s="614" t="s">
        <v>2995</v>
      </c>
      <c r="H148" s="614" t="s">
        <v>2996</v>
      </c>
      <c r="I148" s="616">
        <v>2.1633333333333336</v>
      </c>
      <c r="J148" s="616">
        <v>1350</v>
      </c>
      <c r="K148" s="617">
        <v>2919.5</v>
      </c>
    </row>
    <row r="149" spans="1:11" ht="14.4" customHeight="1" x14ac:dyDescent="0.3">
      <c r="A149" s="612" t="s">
        <v>513</v>
      </c>
      <c r="B149" s="613" t="s">
        <v>2425</v>
      </c>
      <c r="C149" s="614" t="s">
        <v>518</v>
      </c>
      <c r="D149" s="615" t="s">
        <v>2426</v>
      </c>
      <c r="E149" s="614" t="s">
        <v>3516</v>
      </c>
      <c r="F149" s="615" t="s">
        <v>3517</v>
      </c>
      <c r="G149" s="614" t="s">
        <v>2995</v>
      </c>
      <c r="H149" s="614" t="s">
        <v>2997</v>
      </c>
      <c r="I149" s="616">
        <v>2.1666666666666665</v>
      </c>
      <c r="J149" s="616">
        <v>1400</v>
      </c>
      <c r="K149" s="617">
        <v>3035</v>
      </c>
    </row>
    <row r="150" spans="1:11" ht="14.4" customHeight="1" x14ac:dyDescent="0.3">
      <c r="A150" s="612" t="s">
        <v>513</v>
      </c>
      <c r="B150" s="613" t="s">
        <v>2425</v>
      </c>
      <c r="C150" s="614" t="s">
        <v>518</v>
      </c>
      <c r="D150" s="615" t="s">
        <v>2426</v>
      </c>
      <c r="E150" s="614" t="s">
        <v>3516</v>
      </c>
      <c r="F150" s="615" t="s">
        <v>3517</v>
      </c>
      <c r="G150" s="614" t="s">
        <v>2998</v>
      </c>
      <c r="H150" s="614" t="s">
        <v>2999</v>
      </c>
      <c r="I150" s="616">
        <v>2.625</v>
      </c>
      <c r="J150" s="616">
        <v>1450</v>
      </c>
      <c r="K150" s="617">
        <v>3811</v>
      </c>
    </row>
    <row r="151" spans="1:11" ht="14.4" customHeight="1" x14ac:dyDescent="0.3">
      <c r="A151" s="612" t="s">
        <v>513</v>
      </c>
      <c r="B151" s="613" t="s">
        <v>2425</v>
      </c>
      <c r="C151" s="614" t="s">
        <v>518</v>
      </c>
      <c r="D151" s="615" t="s">
        <v>2426</v>
      </c>
      <c r="E151" s="614" t="s">
        <v>3516</v>
      </c>
      <c r="F151" s="615" t="s">
        <v>3517</v>
      </c>
      <c r="G151" s="614" t="s">
        <v>3000</v>
      </c>
      <c r="H151" s="614" t="s">
        <v>3001</v>
      </c>
      <c r="I151" s="616">
        <v>4.2350000000000003</v>
      </c>
      <c r="J151" s="616">
        <v>190</v>
      </c>
      <c r="K151" s="617">
        <v>805</v>
      </c>
    </row>
    <row r="152" spans="1:11" ht="14.4" customHeight="1" x14ac:dyDescent="0.3">
      <c r="A152" s="612" t="s">
        <v>513</v>
      </c>
      <c r="B152" s="613" t="s">
        <v>2425</v>
      </c>
      <c r="C152" s="614" t="s">
        <v>518</v>
      </c>
      <c r="D152" s="615" t="s">
        <v>2426</v>
      </c>
      <c r="E152" s="614" t="s">
        <v>3516</v>
      </c>
      <c r="F152" s="615" t="s">
        <v>3517</v>
      </c>
      <c r="G152" s="614" t="s">
        <v>3000</v>
      </c>
      <c r="H152" s="614" t="s">
        <v>3002</v>
      </c>
      <c r="I152" s="616">
        <v>4.1133333333333342</v>
      </c>
      <c r="J152" s="616">
        <v>200</v>
      </c>
      <c r="K152" s="617">
        <v>815.3</v>
      </c>
    </row>
    <row r="153" spans="1:11" ht="14.4" customHeight="1" x14ac:dyDescent="0.3">
      <c r="A153" s="612" t="s">
        <v>513</v>
      </c>
      <c r="B153" s="613" t="s">
        <v>2425</v>
      </c>
      <c r="C153" s="614" t="s">
        <v>518</v>
      </c>
      <c r="D153" s="615" t="s">
        <v>2426</v>
      </c>
      <c r="E153" s="614" t="s">
        <v>3516</v>
      </c>
      <c r="F153" s="615" t="s">
        <v>3517</v>
      </c>
      <c r="G153" s="614" t="s">
        <v>3003</v>
      </c>
      <c r="H153" s="614" t="s">
        <v>3004</v>
      </c>
      <c r="I153" s="616">
        <v>90.993636363636369</v>
      </c>
      <c r="J153" s="616">
        <v>730</v>
      </c>
      <c r="K153" s="617">
        <v>66424.399999999994</v>
      </c>
    </row>
    <row r="154" spans="1:11" ht="14.4" customHeight="1" x14ac:dyDescent="0.3">
      <c r="A154" s="612" t="s">
        <v>513</v>
      </c>
      <c r="B154" s="613" t="s">
        <v>2425</v>
      </c>
      <c r="C154" s="614" t="s">
        <v>518</v>
      </c>
      <c r="D154" s="615" t="s">
        <v>2426</v>
      </c>
      <c r="E154" s="614" t="s">
        <v>3516</v>
      </c>
      <c r="F154" s="615" t="s">
        <v>3517</v>
      </c>
      <c r="G154" s="614" t="s">
        <v>3005</v>
      </c>
      <c r="H154" s="614" t="s">
        <v>3006</v>
      </c>
      <c r="I154" s="616">
        <v>878.46</v>
      </c>
      <c r="J154" s="616">
        <v>10</v>
      </c>
      <c r="K154" s="617">
        <v>8784.6</v>
      </c>
    </row>
    <row r="155" spans="1:11" ht="14.4" customHeight="1" x14ac:dyDescent="0.3">
      <c r="A155" s="612" t="s">
        <v>513</v>
      </c>
      <c r="B155" s="613" t="s">
        <v>2425</v>
      </c>
      <c r="C155" s="614" t="s">
        <v>518</v>
      </c>
      <c r="D155" s="615" t="s">
        <v>2426</v>
      </c>
      <c r="E155" s="614" t="s">
        <v>3516</v>
      </c>
      <c r="F155" s="615" t="s">
        <v>3517</v>
      </c>
      <c r="G155" s="614" t="s">
        <v>3007</v>
      </c>
      <c r="H155" s="614" t="s">
        <v>3008</v>
      </c>
      <c r="I155" s="616">
        <v>2.1730769230769229</v>
      </c>
      <c r="J155" s="616">
        <v>2800</v>
      </c>
      <c r="K155" s="617">
        <v>6084</v>
      </c>
    </row>
    <row r="156" spans="1:11" ht="14.4" customHeight="1" x14ac:dyDescent="0.3">
      <c r="A156" s="612" t="s">
        <v>513</v>
      </c>
      <c r="B156" s="613" t="s">
        <v>2425</v>
      </c>
      <c r="C156" s="614" t="s">
        <v>518</v>
      </c>
      <c r="D156" s="615" t="s">
        <v>2426</v>
      </c>
      <c r="E156" s="614" t="s">
        <v>3516</v>
      </c>
      <c r="F156" s="615" t="s">
        <v>3517</v>
      </c>
      <c r="G156" s="614" t="s">
        <v>3009</v>
      </c>
      <c r="H156" s="614" t="s">
        <v>3010</v>
      </c>
      <c r="I156" s="616">
        <v>58.909999999999982</v>
      </c>
      <c r="J156" s="616">
        <v>450</v>
      </c>
      <c r="K156" s="617">
        <v>26511.5</v>
      </c>
    </row>
    <row r="157" spans="1:11" ht="14.4" customHeight="1" x14ac:dyDescent="0.3">
      <c r="A157" s="612" t="s">
        <v>513</v>
      </c>
      <c r="B157" s="613" t="s">
        <v>2425</v>
      </c>
      <c r="C157" s="614" t="s">
        <v>518</v>
      </c>
      <c r="D157" s="615" t="s">
        <v>2426</v>
      </c>
      <c r="E157" s="614" t="s">
        <v>3516</v>
      </c>
      <c r="F157" s="615" t="s">
        <v>3517</v>
      </c>
      <c r="G157" s="614" t="s">
        <v>3011</v>
      </c>
      <c r="H157" s="614" t="s">
        <v>3012</v>
      </c>
      <c r="I157" s="616">
        <v>34.602000000000004</v>
      </c>
      <c r="J157" s="616">
        <v>240</v>
      </c>
      <c r="K157" s="617">
        <v>8252.2000000000007</v>
      </c>
    </row>
    <row r="158" spans="1:11" ht="14.4" customHeight="1" x14ac:dyDescent="0.3">
      <c r="A158" s="612" t="s">
        <v>513</v>
      </c>
      <c r="B158" s="613" t="s">
        <v>2425</v>
      </c>
      <c r="C158" s="614" t="s">
        <v>518</v>
      </c>
      <c r="D158" s="615" t="s">
        <v>2426</v>
      </c>
      <c r="E158" s="614" t="s">
        <v>3516</v>
      </c>
      <c r="F158" s="615" t="s">
        <v>3517</v>
      </c>
      <c r="G158" s="614" t="s">
        <v>3013</v>
      </c>
      <c r="H158" s="614" t="s">
        <v>3014</v>
      </c>
      <c r="I158" s="616">
        <v>29.899999999999995</v>
      </c>
      <c r="J158" s="616">
        <v>1100</v>
      </c>
      <c r="K158" s="617">
        <v>32890</v>
      </c>
    </row>
    <row r="159" spans="1:11" ht="14.4" customHeight="1" x14ac:dyDescent="0.3">
      <c r="A159" s="612" t="s">
        <v>513</v>
      </c>
      <c r="B159" s="613" t="s">
        <v>2425</v>
      </c>
      <c r="C159" s="614" t="s">
        <v>518</v>
      </c>
      <c r="D159" s="615" t="s">
        <v>2426</v>
      </c>
      <c r="E159" s="614" t="s">
        <v>3516</v>
      </c>
      <c r="F159" s="615" t="s">
        <v>3517</v>
      </c>
      <c r="G159" s="614" t="s">
        <v>3015</v>
      </c>
      <c r="H159" s="614" t="s">
        <v>3016</v>
      </c>
      <c r="I159" s="616">
        <v>393.25</v>
      </c>
      <c r="J159" s="616">
        <v>5</v>
      </c>
      <c r="K159" s="617">
        <v>1966.25</v>
      </c>
    </row>
    <row r="160" spans="1:11" ht="14.4" customHeight="1" x14ac:dyDescent="0.3">
      <c r="A160" s="612" t="s">
        <v>513</v>
      </c>
      <c r="B160" s="613" t="s">
        <v>2425</v>
      </c>
      <c r="C160" s="614" t="s">
        <v>518</v>
      </c>
      <c r="D160" s="615" t="s">
        <v>2426</v>
      </c>
      <c r="E160" s="614" t="s">
        <v>3516</v>
      </c>
      <c r="F160" s="615" t="s">
        <v>3517</v>
      </c>
      <c r="G160" s="614" t="s">
        <v>3017</v>
      </c>
      <c r="H160" s="614" t="s">
        <v>3018</v>
      </c>
      <c r="I160" s="616">
        <v>1.6349999999999998</v>
      </c>
      <c r="J160" s="616">
        <v>1700</v>
      </c>
      <c r="K160" s="617">
        <v>2778</v>
      </c>
    </row>
    <row r="161" spans="1:11" ht="14.4" customHeight="1" x14ac:dyDescent="0.3">
      <c r="A161" s="612" t="s">
        <v>513</v>
      </c>
      <c r="B161" s="613" t="s">
        <v>2425</v>
      </c>
      <c r="C161" s="614" t="s">
        <v>518</v>
      </c>
      <c r="D161" s="615" t="s">
        <v>2426</v>
      </c>
      <c r="E161" s="614" t="s">
        <v>3516</v>
      </c>
      <c r="F161" s="615" t="s">
        <v>3517</v>
      </c>
      <c r="G161" s="614" t="s">
        <v>3017</v>
      </c>
      <c r="H161" s="614" t="s">
        <v>3019</v>
      </c>
      <c r="I161" s="616">
        <v>1.63</v>
      </c>
      <c r="J161" s="616">
        <v>2000</v>
      </c>
      <c r="K161" s="617">
        <v>3260</v>
      </c>
    </row>
    <row r="162" spans="1:11" ht="14.4" customHeight="1" x14ac:dyDescent="0.3">
      <c r="A162" s="612" t="s">
        <v>513</v>
      </c>
      <c r="B162" s="613" t="s">
        <v>2425</v>
      </c>
      <c r="C162" s="614" t="s">
        <v>518</v>
      </c>
      <c r="D162" s="615" t="s">
        <v>2426</v>
      </c>
      <c r="E162" s="614" t="s">
        <v>3516</v>
      </c>
      <c r="F162" s="615" t="s">
        <v>3517</v>
      </c>
      <c r="G162" s="614" t="s">
        <v>3017</v>
      </c>
      <c r="H162" s="614" t="s">
        <v>3020</v>
      </c>
      <c r="I162" s="616">
        <v>1.9399999999999997</v>
      </c>
      <c r="J162" s="616">
        <v>3000</v>
      </c>
      <c r="K162" s="617">
        <v>5820</v>
      </c>
    </row>
    <row r="163" spans="1:11" ht="14.4" customHeight="1" x14ac:dyDescent="0.3">
      <c r="A163" s="612" t="s">
        <v>513</v>
      </c>
      <c r="B163" s="613" t="s">
        <v>2425</v>
      </c>
      <c r="C163" s="614" t="s">
        <v>518</v>
      </c>
      <c r="D163" s="615" t="s">
        <v>2426</v>
      </c>
      <c r="E163" s="614" t="s">
        <v>3516</v>
      </c>
      <c r="F163" s="615" t="s">
        <v>3517</v>
      </c>
      <c r="G163" s="614" t="s">
        <v>3021</v>
      </c>
      <c r="H163" s="614" t="s">
        <v>3022</v>
      </c>
      <c r="I163" s="616">
        <v>31.07</v>
      </c>
      <c r="J163" s="616">
        <v>650</v>
      </c>
      <c r="K163" s="617">
        <v>20197.32</v>
      </c>
    </row>
    <row r="164" spans="1:11" ht="14.4" customHeight="1" x14ac:dyDescent="0.3">
      <c r="A164" s="612" t="s">
        <v>513</v>
      </c>
      <c r="B164" s="613" t="s">
        <v>2425</v>
      </c>
      <c r="C164" s="614" t="s">
        <v>518</v>
      </c>
      <c r="D164" s="615" t="s">
        <v>2426</v>
      </c>
      <c r="E164" s="614" t="s">
        <v>3516</v>
      </c>
      <c r="F164" s="615" t="s">
        <v>3517</v>
      </c>
      <c r="G164" s="614" t="s">
        <v>3023</v>
      </c>
      <c r="H164" s="614" t="s">
        <v>3024</v>
      </c>
      <c r="I164" s="616">
        <v>2.9033333333333338</v>
      </c>
      <c r="J164" s="616">
        <v>270</v>
      </c>
      <c r="K164" s="617">
        <v>784</v>
      </c>
    </row>
    <row r="165" spans="1:11" ht="14.4" customHeight="1" x14ac:dyDescent="0.3">
      <c r="A165" s="612" t="s">
        <v>513</v>
      </c>
      <c r="B165" s="613" t="s">
        <v>2425</v>
      </c>
      <c r="C165" s="614" t="s">
        <v>518</v>
      </c>
      <c r="D165" s="615" t="s">
        <v>2426</v>
      </c>
      <c r="E165" s="614" t="s">
        <v>3516</v>
      </c>
      <c r="F165" s="615" t="s">
        <v>3517</v>
      </c>
      <c r="G165" s="614" t="s">
        <v>3025</v>
      </c>
      <c r="H165" s="614" t="s">
        <v>3026</v>
      </c>
      <c r="I165" s="616">
        <v>193.84</v>
      </c>
      <c r="J165" s="616">
        <v>4</v>
      </c>
      <c r="K165" s="617">
        <v>775.36</v>
      </c>
    </row>
    <row r="166" spans="1:11" ht="14.4" customHeight="1" x14ac:dyDescent="0.3">
      <c r="A166" s="612" t="s">
        <v>513</v>
      </c>
      <c r="B166" s="613" t="s">
        <v>2425</v>
      </c>
      <c r="C166" s="614" t="s">
        <v>518</v>
      </c>
      <c r="D166" s="615" t="s">
        <v>2426</v>
      </c>
      <c r="E166" s="614" t="s">
        <v>3516</v>
      </c>
      <c r="F166" s="615" t="s">
        <v>3517</v>
      </c>
      <c r="G166" s="614" t="s">
        <v>3027</v>
      </c>
      <c r="H166" s="614" t="s">
        <v>3028</v>
      </c>
      <c r="I166" s="616">
        <v>7.9485714285714293</v>
      </c>
      <c r="J166" s="616">
        <v>1400</v>
      </c>
      <c r="K166" s="617">
        <v>11128</v>
      </c>
    </row>
    <row r="167" spans="1:11" ht="14.4" customHeight="1" x14ac:dyDescent="0.3">
      <c r="A167" s="612" t="s">
        <v>513</v>
      </c>
      <c r="B167" s="613" t="s">
        <v>2425</v>
      </c>
      <c r="C167" s="614" t="s">
        <v>518</v>
      </c>
      <c r="D167" s="615" t="s">
        <v>2426</v>
      </c>
      <c r="E167" s="614" t="s">
        <v>3516</v>
      </c>
      <c r="F167" s="615" t="s">
        <v>3517</v>
      </c>
      <c r="G167" s="614" t="s">
        <v>3029</v>
      </c>
      <c r="H167" s="614" t="s">
        <v>3030</v>
      </c>
      <c r="I167" s="616">
        <v>127.05</v>
      </c>
      <c r="J167" s="616">
        <v>6</v>
      </c>
      <c r="K167" s="617">
        <v>762.3</v>
      </c>
    </row>
    <row r="168" spans="1:11" ht="14.4" customHeight="1" x14ac:dyDescent="0.3">
      <c r="A168" s="612" t="s">
        <v>513</v>
      </c>
      <c r="B168" s="613" t="s">
        <v>2425</v>
      </c>
      <c r="C168" s="614" t="s">
        <v>518</v>
      </c>
      <c r="D168" s="615" t="s">
        <v>2426</v>
      </c>
      <c r="E168" s="614" t="s">
        <v>3516</v>
      </c>
      <c r="F168" s="615" t="s">
        <v>3517</v>
      </c>
      <c r="G168" s="614" t="s">
        <v>3031</v>
      </c>
      <c r="H168" s="614" t="s">
        <v>3032</v>
      </c>
      <c r="I168" s="616">
        <v>82.16</v>
      </c>
      <c r="J168" s="616">
        <v>48</v>
      </c>
      <c r="K168" s="617">
        <v>3943.66</v>
      </c>
    </row>
    <row r="169" spans="1:11" ht="14.4" customHeight="1" x14ac:dyDescent="0.3">
      <c r="A169" s="612" t="s">
        <v>513</v>
      </c>
      <c r="B169" s="613" t="s">
        <v>2425</v>
      </c>
      <c r="C169" s="614" t="s">
        <v>518</v>
      </c>
      <c r="D169" s="615" t="s">
        <v>2426</v>
      </c>
      <c r="E169" s="614" t="s">
        <v>3516</v>
      </c>
      <c r="F169" s="615" t="s">
        <v>3517</v>
      </c>
      <c r="G169" s="614" t="s">
        <v>3033</v>
      </c>
      <c r="H169" s="614" t="s">
        <v>3034</v>
      </c>
      <c r="I169" s="616">
        <v>434.47</v>
      </c>
      <c r="J169" s="616">
        <v>1</v>
      </c>
      <c r="K169" s="617">
        <v>434.47</v>
      </c>
    </row>
    <row r="170" spans="1:11" ht="14.4" customHeight="1" x14ac:dyDescent="0.3">
      <c r="A170" s="612" t="s">
        <v>513</v>
      </c>
      <c r="B170" s="613" t="s">
        <v>2425</v>
      </c>
      <c r="C170" s="614" t="s">
        <v>518</v>
      </c>
      <c r="D170" s="615" t="s">
        <v>2426</v>
      </c>
      <c r="E170" s="614" t="s">
        <v>3516</v>
      </c>
      <c r="F170" s="615" t="s">
        <v>3517</v>
      </c>
      <c r="G170" s="614" t="s">
        <v>3035</v>
      </c>
      <c r="H170" s="614" t="s">
        <v>3036</v>
      </c>
      <c r="I170" s="616">
        <v>96.32</v>
      </c>
      <c r="J170" s="616">
        <v>12</v>
      </c>
      <c r="K170" s="617">
        <v>1155.79</v>
      </c>
    </row>
    <row r="171" spans="1:11" ht="14.4" customHeight="1" x14ac:dyDescent="0.3">
      <c r="A171" s="612" t="s">
        <v>513</v>
      </c>
      <c r="B171" s="613" t="s">
        <v>2425</v>
      </c>
      <c r="C171" s="614" t="s">
        <v>518</v>
      </c>
      <c r="D171" s="615" t="s">
        <v>2426</v>
      </c>
      <c r="E171" s="614" t="s">
        <v>3516</v>
      </c>
      <c r="F171" s="615" t="s">
        <v>3517</v>
      </c>
      <c r="G171" s="614" t="s">
        <v>3037</v>
      </c>
      <c r="H171" s="614" t="s">
        <v>3038</v>
      </c>
      <c r="I171" s="616">
        <v>314.60000000000002</v>
      </c>
      <c r="J171" s="616">
        <v>20</v>
      </c>
      <c r="K171" s="617">
        <v>6292</v>
      </c>
    </row>
    <row r="172" spans="1:11" ht="14.4" customHeight="1" x14ac:dyDescent="0.3">
      <c r="A172" s="612" t="s">
        <v>513</v>
      </c>
      <c r="B172" s="613" t="s">
        <v>2425</v>
      </c>
      <c r="C172" s="614" t="s">
        <v>518</v>
      </c>
      <c r="D172" s="615" t="s">
        <v>2426</v>
      </c>
      <c r="E172" s="614" t="s">
        <v>3516</v>
      </c>
      <c r="F172" s="615" t="s">
        <v>3517</v>
      </c>
      <c r="G172" s="614" t="s">
        <v>3039</v>
      </c>
      <c r="H172" s="614" t="s">
        <v>3040</v>
      </c>
      <c r="I172" s="616">
        <v>43.16</v>
      </c>
      <c r="J172" s="616">
        <v>15</v>
      </c>
      <c r="K172" s="617">
        <v>647.41</v>
      </c>
    </row>
    <row r="173" spans="1:11" ht="14.4" customHeight="1" x14ac:dyDescent="0.3">
      <c r="A173" s="612" t="s">
        <v>513</v>
      </c>
      <c r="B173" s="613" t="s">
        <v>2425</v>
      </c>
      <c r="C173" s="614" t="s">
        <v>518</v>
      </c>
      <c r="D173" s="615" t="s">
        <v>2426</v>
      </c>
      <c r="E173" s="614" t="s">
        <v>3516</v>
      </c>
      <c r="F173" s="615" t="s">
        <v>3517</v>
      </c>
      <c r="G173" s="614" t="s">
        <v>3039</v>
      </c>
      <c r="H173" s="614" t="s">
        <v>3041</v>
      </c>
      <c r="I173" s="616">
        <v>43.16</v>
      </c>
      <c r="J173" s="616">
        <v>65</v>
      </c>
      <c r="K173" s="617">
        <v>2805.45</v>
      </c>
    </row>
    <row r="174" spans="1:11" ht="14.4" customHeight="1" x14ac:dyDescent="0.3">
      <c r="A174" s="612" t="s">
        <v>513</v>
      </c>
      <c r="B174" s="613" t="s">
        <v>2425</v>
      </c>
      <c r="C174" s="614" t="s">
        <v>518</v>
      </c>
      <c r="D174" s="615" t="s">
        <v>2426</v>
      </c>
      <c r="E174" s="614" t="s">
        <v>3516</v>
      </c>
      <c r="F174" s="615" t="s">
        <v>3517</v>
      </c>
      <c r="G174" s="614" t="s">
        <v>3042</v>
      </c>
      <c r="H174" s="614" t="s">
        <v>3043</v>
      </c>
      <c r="I174" s="616">
        <v>636.37</v>
      </c>
      <c r="J174" s="616">
        <v>3</v>
      </c>
      <c r="K174" s="617">
        <v>1909.11</v>
      </c>
    </row>
    <row r="175" spans="1:11" ht="14.4" customHeight="1" x14ac:dyDescent="0.3">
      <c r="A175" s="612" t="s">
        <v>513</v>
      </c>
      <c r="B175" s="613" t="s">
        <v>2425</v>
      </c>
      <c r="C175" s="614" t="s">
        <v>518</v>
      </c>
      <c r="D175" s="615" t="s">
        <v>2426</v>
      </c>
      <c r="E175" s="614" t="s">
        <v>3516</v>
      </c>
      <c r="F175" s="615" t="s">
        <v>3517</v>
      </c>
      <c r="G175" s="614" t="s">
        <v>3044</v>
      </c>
      <c r="H175" s="614" t="s">
        <v>3045</v>
      </c>
      <c r="I175" s="616">
        <v>84.908333333333317</v>
      </c>
      <c r="J175" s="616">
        <v>440</v>
      </c>
      <c r="K175" s="617">
        <v>37358.570000000007</v>
      </c>
    </row>
    <row r="176" spans="1:11" ht="14.4" customHeight="1" x14ac:dyDescent="0.3">
      <c r="A176" s="612" t="s">
        <v>513</v>
      </c>
      <c r="B176" s="613" t="s">
        <v>2425</v>
      </c>
      <c r="C176" s="614" t="s">
        <v>518</v>
      </c>
      <c r="D176" s="615" t="s">
        <v>2426</v>
      </c>
      <c r="E176" s="614" t="s">
        <v>3516</v>
      </c>
      <c r="F176" s="615" t="s">
        <v>3517</v>
      </c>
      <c r="G176" s="614" t="s">
        <v>3046</v>
      </c>
      <c r="H176" s="614" t="s">
        <v>3047</v>
      </c>
      <c r="I176" s="616">
        <v>17.984999999999999</v>
      </c>
      <c r="J176" s="616">
        <v>200</v>
      </c>
      <c r="K176" s="617">
        <v>3597</v>
      </c>
    </row>
    <row r="177" spans="1:11" ht="14.4" customHeight="1" x14ac:dyDescent="0.3">
      <c r="A177" s="612" t="s">
        <v>513</v>
      </c>
      <c r="B177" s="613" t="s">
        <v>2425</v>
      </c>
      <c r="C177" s="614" t="s">
        <v>518</v>
      </c>
      <c r="D177" s="615" t="s">
        <v>2426</v>
      </c>
      <c r="E177" s="614" t="s">
        <v>3516</v>
      </c>
      <c r="F177" s="615" t="s">
        <v>3517</v>
      </c>
      <c r="G177" s="614" t="s">
        <v>3048</v>
      </c>
      <c r="H177" s="614" t="s">
        <v>3049</v>
      </c>
      <c r="I177" s="616">
        <v>17.981000000000002</v>
      </c>
      <c r="J177" s="616">
        <v>550</v>
      </c>
      <c r="K177" s="617">
        <v>9890</v>
      </c>
    </row>
    <row r="178" spans="1:11" ht="14.4" customHeight="1" x14ac:dyDescent="0.3">
      <c r="A178" s="612" t="s">
        <v>513</v>
      </c>
      <c r="B178" s="613" t="s">
        <v>2425</v>
      </c>
      <c r="C178" s="614" t="s">
        <v>518</v>
      </c>
      <c r="D178" s="615" t="s">
        <v>2426</v>
      </c>
      <c r="E178" s="614" t="s">
        <v>3516</v>
      </c>
      <c r="F178" s="615" t="s">
        <v>3517</v>
      </c>
      <c r="G178" s="614" t="s">
        <v>3050</v>
      </c>
      <c r="H178" s="614" t="s">
        <v>3051</v>
      </c>
      <c r="I178" s="616">
        <v>17.98</v>
      </c>
      <c r="J178" s="616">
        <v>150</v>
      </c>
      <c r="K178" s="617">
        <v>2697</v>
      </c>
    </row>
    <row r="179" spans="1:11" ht="14.4" customHeight="1" x14ac:dyDescent="0.3">
      <c r="A179" s="612" t="s">
        <v>513</v>
      </c>
      <c r="B179" s="613" t="s">
        <v>2425</v>
      </c>
      <c r="C179" s="614" t="s">
        <v>518</v>
      </c>
      <c r="D179" s="615" t="s">
        <v>2426</v>
      </c>
      <c r="E179" s="614" t="s">
        <v>3516</v>
      </c>
      <c r="F179" s="615" t="s">
        <v>3517</v>
      </c>
      <c r="G179" s="614" t="s">
        <v>3052</v>
      </c>
      <c r="H179" s="614" t="s">
        <v>3053</v>
      </c>
      <c r="I179" s="616">
        <v>123.18</v>
      </c>
      <c r="J179" s="616">
        <v>50</v>
      </c>
      <c r="K179" s="617">
        <v>6158.9</v>
      </c>
    </row>
    <row r="180" spans="1:11" ht="14.4" customHeight="1" x14ac:dyDescent="0.3">
      <c r="A180" s="612" t="s">
        <v>513</v>
      </c>
      <c r="B180" s="613" t="s">
        <v>2425</v>
      </c>
      <c r="C180" s="614" t="s">
        <v>518</v>
      </c>
      <c r="D180" s="615" t="s">
        <v>2426</v>
      </c>
      <c r="E180" s="614" t="s">
        <v>3516</v>
      </c>
      <c r="F180" s="615" t="s">
        <v>3517</v>
      </c>
      <c r="G180" s="614" t="s">
        <v>3052</v>
      </c>
      <c r="H180" s="614" t="s">
        <v>3054</v>
      </c>
      <c r="I180" s="616">
        <v>123.18</v>
      </c>
      <c r="J180" s="616">
        <v>200</v>
      </c>
      <c r="K180" s="617">
        <v>24635.599999999999</v>
      </c>
    </row>
    <row r="181" spans="1:11" ht="14.4" customHeight="1" x14ac:dyDescent="0.3">
      <c r="A181" s="612" t="s">
        <v>513</v>
      </c>
      <c r="B181" s="613" t="s">
        <v>2425</v>
      </c>
      <c r="C181" s="614" t="s">
        <v>518</v>
      </c>
      <c r="D181" s="615" t="s">
        <v>2426</v>
      </c>
      <c r="E181" s="614" t="s">
        <v>3516</v>
      </c>
      <c r="F181" s="615" t="s">
        <v>3517</v>
      </c>
      <c r="G181" s="614" t="s">
        <v>3052</v>
      </c>
      <c r="H181" s="614" t="s">
        <v>3055</v>
      </c>
      <c r="I181" s="616">
        <v>123.18</v>
      </c>
      <c r="J181" s="616">
        <v>50</v>
      </c>
      <c r="K181" s="617">
        <v>6158.9</v>
      </c>
    </row>
    <row r="182" spans="1:11" ht="14.4" customHeight="1" x14ac:dyDescent="0.3">
      <c r="A182" s="612" t="s">
        <v>513</v>
      </c>
      <c r="B182" s="613" t="s">
        <v>2425</v>
      </c>
      <c r="C182" s="614" t="s">
        <v>518</v>
      </c>
      <c r="D182" s="615" t="s">
        <v>2426</v>
      </c>
      <c r="E182" s="614" t="s">
        <v>3516</v>
      </c>
      <c r="F182" s="615" t="s">
        <v>3517</v>
      </c>
      <c r="G182" s="614" t="s">
        <v>3056</v>
      </c>
      <c r="H182" s="614" t="s">
        <v>3057</v>
      </c>
      <c r="I182" s="616">
        <v>15.005000000000001</v>
      </c>
      <c r="J182" s="616">
        <v>950</v>
      </c>
      <c r="K182" s="617">
        <v>14255</v>
      </c>
    </row>
    <row r="183" spans="1:11" ht="14.4" customHeight="1" x14ac:dyDescent="0.3">
      <c r="A183" s="612" t="s">
        <v>513</v>
      </c>
      <c r="B183" s="613" t="s">
        <v>2425</v>
      </c>
      <c r="C183" s="614" t="s">
        <v>518</v>
      </c>
      <c r="D183" s="615" t="s">
        <v>2426</v>
      </c>
      <c r="E183" s="614" t="s">
        <v>3516</v>
      </c>
      <c r="F183" s="615" t="s">
        <v>3517</v>
      </c>
      <c r="G183" s="614" t="s">
        <v>3058</v>
      </c>
      <c r="H183" s="614" t="s">
        <v>3059</v>
      </c>
      <c r="I183" s="616">
        <v>8.9536363636363649</v>
      </c>
      <c r="J183" s="616">
        <v>4000</v>
      </c>
      <c r="K183" s="617">
        <v>35816</v>
      </c>
    </row>
    <row r="184" spans="1:11" ht="14.4" customHeight="1" x14ac:dyDescent="0.3">
      <c r="A184" s="612" t="s">
        <v>513</v>
      </c>
      <c r="B184" s="613" t="s">
        <v>2425</v>
      </c>
      <c r="C184" s="614" t="s">
        <v>518</v>
      </c>
      <c r="D184" s="615" t="s">
        <v>2426</v>
      </c>
      <c r="E184" s="614" t="s">
        <v>3516</v>
      </c>
      <c r="F184" s="615" t="s">
        <v>3517</v>
      </c>
      <c r="G184" s="614" t="s">
        <v>3060</v>
      </c>
      <c r="H184" s="614" t="s">
        <v>3061</v>
      </c>
      <c r="I184" s="616">
        <v>18.39</v>
      </c>
      <c r="J184" s="616">
        <v>48</v>
      </c>
      <c r="K184" s="617">
        <v>882.8</v>
      </c>
    </row>
    <row r="185" spans="1:11" ht="14.4" customHeight="1" x14ac:dyDescent="0.3">
      <c r="A185" s="612" t="s">
        <v>513</v>
      </c>
      <c r="B185" s="613" t="s">
        <v>2425</v>
      </c>
      <c r="C185" s="614" t="s">
        <v>518</v>
      </c>
      <c r="D185" s="615" t="s">
        <v>2426</v>
      </c>
      <c r="E185" s="614" t="s">
        <v>3516</v>
      </c>
      <c r="F185" s="615" t="s">
        <v>3517</v>
      </c>
      <c r="G185" s="614" t="s">
        <v>3062</v>
      </c>
      <c r="H185" s="614" t="s">
        <v>3063</v>
      </c>
      <c r="I185" s="616">
        <v>2.5157142857142856</v>
      </c>
      <c r="J185" s="616">
        <v>600</v>
      </c>
      <c r="K185" s="617">
        <v>1509.5</v>
      </c>
    </row>
    <row r="186" spans="1:11" ht="14.4" customHeight="1" x14ac:dyDescent="0.3">
      <c r="A186" s="612" t="s">
        <v>513</v>
      </c>
      <c r="B186" s="613" t="s">
        <v>2425</v>
      </c>
      <c r="C186" s="614" t="s">
        <v>518</v>
      </c>
      <c r="D186" s="615" t="s">
        <v>2426</v>
      </c>
      <c r="E186" s="614" t="s">
        <v>3516</v>
      </c>
      <c r="F186" s="615" t="s">
        <v>3517</v>
      </c>
      <c r="G186" s="614" t="s">
        <v>3064</v>
      </c>
      <c r="H186" s="614" t="s">
        <v>3065</v>
      </c>
      <c r="I186" s="616">
        <v>1.9349999999999998</v>
      </c>
      <c r="J186" s="616">
        <v>4100</v>
      </c>
      <c r="K186" s="617">
        <v>7935</v>
      </c>
    </row>
    <row r="187" spans="1:11" ht="14.4" customHeight="1" x14ac:dyDescent="0.3">
      <c r="A187" s="612" t="s">
        <v>513</v>
      </c>
      <c r="B187" s="613" t="s">
        <v>2425</v>
      </c>
      <c r="C187" s="614" t="s">
        <v>518</v>
      </c>
      <c r="D187" s="615" t="s">
        <v>2426</v>
      </c>
      <c r="E187" s="614" t="s">
        <v>3516</v>
      </c>
      <c r="F187" s="615" t="s">
        <v>3517</v>
      </c>
      <c r="G187" s="614" t="s">
        <v>3066</v>
      </c>
      <c r="H187" s="614" t="s">
        <v>3067</v>
      </c>
      <c r="I187" s="616">
        <v>5.2044999999999995</v>
      </c>
      <c r="J187" s="616">
        <v>10485</v>
      </c>
      <c r="K187" s="617">
        <v>54569.599999999999</v>
      </c>
    </row>
    <row r="188" spans="1:11" ht="14.4" customHeight="1" x14ac:dyDescent="0.3">
      <c r="A188" s="612" t="s">
        <v>513</v>
      </c>
      <c r="B188" s="613" t="s">
        <v>2425</v>
      </c>
      <c r="C188" s="614" t="s">
        <v>518</v>
      </c>
      <c r="D188" s="615" t="s">
        <v>2426</v>
      </c>
      <c r="E188" s="614" t="s">
        <v>3516</v>
      </c>
      <c r="F188" s="615" t="s">
        <v>3517</v>
      </c>
      <c r="G188" s="614" t="s">
        <v>3068</v>
      </c>
      <c r="H188" s="614" t="s">
        <v>3069</v>
      </c>
      <c r="I188" s="616">
        <v>13.202857142857145</v>
      </c>
      <c r="J188" s="616">
        <v>80</v>
      </c>
      <c r="K188" s="617">
        <v>1056.2</v>
      </c>
    </row>
    <row r="189" spans="1:11" ht="14.4" customHeight="1" x14ac:dyDescent="0.3">
      <c r="A189" s="612" t="s">
        <v>513</v>
      </c>
      <c r="B189" s="613" t="s">
        <v>2425</v>
      </c>
      <c r="C189" s="614" t="s">
        <v>518</v>
      </c>
      <c r="D189" s="615" t="s">
        <v>2426</v>
      </c>
      <c r="E189" s="614" t="s">
        <v>3516</v>
      </c>
      <c r="F189" s="615" t="s">
        <v>3517</v>
      </c>
      <c r="G189" s="614" t="s">
        <v>3070</v>
      </c>
      <c r="H189" s="614" t="s">
        <v>3071</v>
      </c>
      <c r="I189" s="616">
        <v>13.201666666666666</v>
      </c>
      <c r="J189" s="616">
        <v>70</v>
      </c>
      <c r="K189" s="617">
        <v>924.1</v>
      </c>
    </row>
    <row r="190" spans="1:11" ht="14.4" customHeight="1" x14ac:dyDescent="0.3">
      <c r="A190" s="612" t="s">
        <v>513</v>
      </c>
      <c r="B190" s="613" t="s">
        <v>2425</v>
      </c>
      <c r="C190" s="614" t="s">
        <v>518</v>
      </c>
      <c r="D190" s="615" t="s">
        <v>2426</v>
      </c>
      <c r="E190" s="614" t="s">
        <v>3516</v>
      </c>
      <c r="F190" s="615" t="s">
        <v>3517</v>
      </c>
      <c r="G190" s="614" t="s">
        <v>3072</v>
      </c>
      <c r="H190" s="614" t="s">
        <v>3073</v>
      </c>
      <c r="I190" s="616">
        <v>13.2</v>
      </c>
      <c r="J190" s="616">
        <v>20</v>
      </c>
      <c r="K190" s="617">
        <v>264</v>
      </c>
    </row>
    <row r="191" spans="1:11" ht="14.4" customHeight="1" x14ac:dyDescent="0.3">
      <c r="A191" s="612" t="s">
        <v>513</v>
      </c>
      <c r="B191" s="613" t="s">
        <v>2425</v>
      </c>
      <c r="C191" s="614" t="s">
        <v>518</v>
      </c>
      <c r="D191" s="615" t="s">
        <v>2426</v>
      </c>
      <c r="E191" s="614" t="s">
        <v>3516</v>
      </c>
      <c r="F191" s="615" t="s">
        <v>3517</v>
      </c>
      <c r="G191" s="614" t="s">
        <v>3074</v>
      </c>
      <c r="H191" s="614" t="s">
        <v>3075</v>
      </c>
      <c r="I191" s="616">
        <v>13.2</v>
      </c>
      <c r="J191" s="616">
        <v>20</v>
      </c>
      <c r="K191" s="617">
        <v>264</v>
      </c>
    </row>
    <row r="192" spans="1:11" ht="14.4" customHeight="1" x14ac:dyDescent="0.3">
      <c r="A192" s="612" t="s">
        <v>513</v>
      </c>
      <c r="B192" s="613" t="s">
        <v>2425</v>
      </c>
      <c r="C192" s="614" t="s">
        <v>518</v>
      </c>
      <c r="D192" s="615" t="s">
        <v>2426</v>
      </c>
      <c r="E192" s="614" t="s">
        <v>3516</v>
      </c>
      <c r="F192" s="615" t="s">
        <v>3517</v>
      </c>
      <c r="G192" s="614" t="s">
        <v>3076</v>
      </c>
      <c r="H192" s="614" t="s">
        <v>3077</v>
      </c>
      <c r="I192" s="616">
        <v>1.3146153846153843</v>
      </c>
      <c r="J192" s="616">
        <v>1950</v>
      </c>
      <c r="K192" s="617">
        <v>2563.5</v>
      </c>
    </row>
    <row r="193" spans="1:11" ht="14.4" customHeight="1" x14ac:dyDescent="0.3">
      <c r="A193" s="612" t="s">
        <v>513</v>
      </c>
      <c r="B193" s="613" t="s">
        <v>2425</v>
      </c>
      <c r="C193" s="614" t="s">
        <v>518</v>
      </c>
      <c r="D193" s="615" t="s">
        <v>2426</v>
      </c>
      <c r="E193" s="614" t="s">
        <v>3516</v>
      </c>
      <c r="F193" s="615" t="s">
        <v>3517</v>
      </c>
      <c r="G193" s="614" t="s">
        <v>3078</v>
      </c>
      <c r="H193" s="614" t="s">
        <v>3079</v>
      </c>
      <c r="I193" s="616">
        <v>21.235000000000003</v>
      </c>
      <c r="J193" s="616">
        <v>300</v>
      </c>
      <c r="K193" s="617">
        <v>6370.4000000000015</v>
      </c>
    </row>
    <row r="194" spans="1:11" ht="14.4" customHeight="1" x14ac:dyDescent="0.3">
      <c r="A194" s="612" t="s">
        <v>513</v>
      </c>
      <c r="B194" s="613" t="s">
        <v>2425</v>
      </c>
      <c r="C194" s="614" t="s">
        <v>518</v>
      </c>
      <c r="D194" s="615" t="s">
        <v>2426</v>
      </c>
      <c r="E194" s="614" t="s">
        <v>3516</v>
      </c>
      <c r="F194" s="615" t="s">
        <v>3517</v>
      </c>
      <c r="G194" s="614" t="s">
        <v>3080</v>
      </c>
      <c r="H194" s="614" t="s">
        <v>3081</v>
      </c>
      <c r="I194" s="616">
        <v>21.234444444444446</v>
      </c>
      <c r="J194" s="616">
        <v>450</v>
      </c>
      <c r="K194" s="617">
        <v>9555.5</v>
      </c>
    </row>
    <row r="195" spans="1:11" ht="14.4" customHeight="1" x14ac:dyDescent="0.3">
      <c r="A195" s="612" t="s">
        <v>513</v>
      </c>
      <c r="B195" s="613" t="s">
        <v>2425</v>
      </c>
      <c r="C195" s="614" t="s">
        <v>518</v>
      </c>
      <c r="D195" s="615" t="s">
        <v>2426</v>
      </c>
      <c r="E195" s="614" t="s">
        <v>3516</v>
      </c>
      <c r="F195" s="615" t="s">
        <v>3517</v>
      </c>
      <c r="G195" s="614" t="s">
        <v>3082</v>
      </c>
      <c r="H195" s="614" t="s">
        <v>3083</v>
      </c>
      <c r="I195" s="616">
        <v>11.20083333333333</v>
      </c>
      <c r="J195" s="616">
        <v>898</v>
      </c>
      <c r="K195" s="617">
        <v>10018.57</v>
      </c>
    </row>
    <row r="196" spans="1:11" ht="14.4" customHeight="1" x14ac:dyDescent="0.3">
      <c r="A196" s="612" t="s">
        <v>513</v>
      </c>
      <c r="B196" s="613" t="s">
        <v>2425</v>
      </c>
      <c r="C196" s="614" t="s">
        <v>518</v>
      </c>
      <c r="D196" s="615" t="s">
        <v>2426</v>
      </c>
      <c r="E196" s="614" t="s">
        <v>3516</v>
      </c>
      <c r="F196" s="615" t="s">
        <v>3517</v>
      </c>
      <c r="G196" s="614" t="s">
        <v>3084</v>
      </c>
      <c r="H196" s="614" t="s">
        <v>3085</v>
      </c>
      <c r="I196" s="616">
        <v>13.2</v>
      </c>
      <c r="J196" s="616">
        <v>30</v>
      </c>
      <c r="K196" s="617">
        <v>396</v>
      </c>
    </row>
    <row r="197" spans="1:11" ht="14.4" customHeight="1" x14ac:dyDescent="0.3">
      <c r="A197" s="612" t="s">
        <v>513</v>
      </c>
      <c r="B197" s="613" t="s">
        <v>2425</v>
      </c>
      <c r="C197" s="614" t="s">
        <v>518</v>
      </c>
      <c r="D197" s="615" t="s">
        <v>2426</v>
      </c>
      <c r="E197" s="614" t="s">
        <v>3516</v>
      </c>
      <c r="F197" s="615" t="s">
        <v>3517</v>
      </c>
      <c r="G197" s="614" t="s">
        <v>3086</v>
      </c>
      <c r="H197" s="614" t="s">
        <v>3087</v>
      </c>
      <c r="I197" s="616">
        <v>18.150000000000002</v>
      </c>
      <c r="J197" s="616">
        <v>1100</v>
      </c>
      <c r="K197" s="617">
        <v>19965</v>
      </c>
    </row>
    <row r="198" spans="1:11" ht="14.4" customHeight="1" x14ac:dyDescent="0.3">
      <c r="A198" s="612" t="s">
        <v>513</v>
      </c>
      <c r="B198" s="613" t="s">
        <v>2425</v>
      </c>
      <c r="C198" s="614" t="s">
        <v>518</v>
      </c>
      <c r="D198" s="615" t="s">
        <v>2426</v>
      </c>
      <c r="E198" s="614" t="s">
        <v>3516</v>
      </c>
      <c r="F198" s="615" t="s">
        <v>3517</v>
      </c>
      <c r="G198" s="614" t="s">
        <v>3088</v>
      </c>
      <c r="H198" s="614" t="s">
        <v>3089</v>
      </c>
      <c r="I198" s="616">
        <v>6.6563636363636363</v>
      </c>
      <c r="J198" s="616">
        <v>200</v>
      </c>
      <c r="K198" s="617">
        <v>1331.3</v>
      </c>
    </row>
    <row r="199" spans="1:11" ht="14.4" customHeight="1" x14ac:dyDescent="0.3">
      <c r="A199" s="612" t="s">
        <v>513</v>
      </c>
      <c r="B199" s="613" t="s">
        <v>2425</v>
      </c>
      <c r="C199" s="614" t="s">
        <v>518</v>
      </c>
      <c r="D199" s="615" t="s">
        <v>2426</v>
      </c>
      <c r="E199" s="614" t="s">
        <v>3516</v>
      </c>
      <c r="F199" s="615" t="s">
        <v>3517</v>
      </c>
      <c r="G199" s="614" t="s">
        <v>3090</v>
      </c>
      <c r="H199" s="614" t="s">
        <v>3091</v>
      </c>
      <c r="I199" s="616">
        <v>6.66</v>
      </c>
      <c r="J199" s="616">
        <v>40</v>
      </c>
      <c r="K199" s="617">
        <v>266.33</v>
      </c>
    </row>
    <row r="200" spans="1:11" ht="14.4" customHeight="1" x14ac:dyDescent="0.3">
      <c r="A200" s="612" t="s">
        <v>513</v>
      </c>
      <c r="B200" s="613" t="s">
        <v>2425</v>
      </c>
      <c r="C200" s="614" t="s">
        <v>518</v>
      </c>
      <c r="D200" s="615" t="s">
        <v>2426</v>
      </c>
      <c r="E200" s="614" t="s">
        <v>3516</v>
      </c>
      <c r="F200" s="615" t="s">
        <v>3517</v>
      </c>
      <c r="G200" s="614" t="s">
        <v>3092</v>
      </c>
      <c r="H200" s="614" t="s">
        <v>3093</v>
      </c>
      <c r="I200" s="616">
        <v>6.6533333333333333</v>
      </c>
      <c r="J200" s="616">
        <v>50</v>
      </c>
      <c r="K200" s="617">
        <v>332.7</v>
      </c>
    </row>
    <row r="201" spans="1:11" ht="14.4" customHeight="1" x14ac:dyDescent="0.3">
      <c r="A201" s="612" t="s">
        <v>513</v>
      </c>
      <c r="B201" s="613" t="s">
        <v>2425</v>
      </c>
      <c r="C201" s="614" t="s">
        <v>518</v>
      </c>
      <c r="D201" s="615" t="s">
        <v>2426</v>
      </c>
      <c r="E201" s="614" t="s">
        <v>3516</v>
      </c>
      <c r="F201" s="615" t="s">
        <v>3517</v>
      </c>
      <c r="G201" s="614" t="s">
        <v>3094</v>
      </c>
      <c r="H201" s="614" t="s">
        <v>3095</v>
      </c>
      <c r="I201" s="616">
        <v>106.14</v>
      </c>
      <c r="J201" s="616">
        <v>130</v>
      </c>
      <c r="K201" s="617">
        <v>13798.36</v>
      </c>
    </row>
    <row r="202" spans="1:11" ht="14.4" customHeight="1" x14ac:dyDescent="0.3">
      <c r="A202" s="612" t="s">
        <v>513</v>
      </c>
      <c r="B202" s="613" t="s">
        <v>2425</v>
      </c>
      <c r="C202" s="614" t="s">
        <v>518</v>
      </c>
      <c r="D202" s="615" t="s">
        <v>2426</v>
      </c>
      <c r="E202" s="614" t="s">
        <v>3516</v>
      </c>
      <c r="F202" s="615" t="s">
        <v>3517</v>
      </c>
      <c r="G202" s="614" t="s">
        <v>3096</v>
      </c>
      <c r="H202" s="614" t="s">
        <v>3097</v>
      </c>
      <c r="I202" s="616">
        <v>0.47</v>
      </c>
      <c r="J202" s="616">
        <v>1900</v>
      </c>
      <c r="K202" s="617">
        <v>893</v>
      </c>
    </row>
    <row r="203" spans="1:11" ht="14.4" customHeight="1" x14ac:dyDescent="0.3">
      <c r="A203" s="612" t="s">
        <v>513</v>
      </c>
      <c r="B203" s="613" t="s">
        <v>2425</v>
      </c>
      <c r="C203" s="614" t="s">
        <v>518</v>
      </c>
      <c r="D203" s="615" t="s">
        <v>2426</v>
      </c>
      <c r="E203" s="614" t="s">
        <v>3516</v>
      </c>
      <c r="F203" s="615" t="s">
        <v>3517</v>
      </c>
      <c r="G203" s="614" t="s">
        <v>3098</v>
      </c>
      <c r="H203" s="614" t="s">
        <v>3099</v>
      </c>
      <c r="I203" s="616">
        <v>0.47363636363636358</v>
      </c>
      <c r="J203" s="616">
        <v>7600</v>
      </c>
      <c r="K203" s="617">
        <v>3602</v>
      </c>
    </row>
    <row r="204" spans="1:11" ht="14.4" customHeight="1" x14ac:dyDescent="0.3">
      <c r="A204" s="612" t="s">
        <v>513</v>
      </c>
      <c r="B204" s="613" t="s">
        <v>2425</v>
      </c>
      <c r="C204" s="614" t="s">
        <v>518</v>
      </c>
      <c r="D204" s="615" t="s">
        <v>2426</v>
      </c>
      <c r="E204" s="614" t="s">
        <v>3516</v>
      </c>
      <c r="F204" s="615" t="s">
        <v>3517</v>
      </c>
      <c r="G204" s="614" t="s">
        <v>3100</v>
      </c>
      <c r="H204" s="614" t="s">
        <v>3101</v>
      </c>
      <c r="I204" s="616">
        <v>4.0262500000000001</v>
      </c>
      <c r="J204" s="616">
        <v>800</v>
      </c>
      <c r="K204" s="617">
        <v>3221</v>
      </c>
    </row>
    <row r="205" spans="1:11" ht="14.4" customHeight="1" x14ac:dyDescent="0.3">
      <c r="A205" s="612" t="s">
        <v>513</v>
      </c>
      <c r="B205" s="613" t="s">
        <v>2425</v>
      </c>
      <c r="C205" s="614" t="s">
        <v>518</v>
      </c>
      <c r="D205" s="615" t="s">
        <v>2426</v>
      </c>
      <c r="E205" s="614" t="s">
        <v>3516</v>
      </c>
      <c r="F205" s="615" t="s">
        <v>3517</v>
      </c>
      <c r="G205" s="614" t="s">
        <v>3102</v>
      </c>
      <c r="H205" s="614" t="s">
        <v>3103</v>
      </c>
      <c r="I205" s="616">
        <v>2.7549999999999999</v>
      </c>
      <c r="J205" s="616">
        <v>2400</v>
      </c>
      <c r="K205" s="617">
        <v>6582.5</v>
      </c>
    </row>
    <row r="206" spans="1:11" ht="14.4" customHeight="1" x14ac:dyDescent="0.3">
      <c r="A206" s="612" t="s">
        <v>513</v>
      </c>
      <c r="B206" s="613" t="s">
        <v>2425</v>
      </c>
      <c r="C206" s="614" t="s">
        <v>518</v>
      </c>
      <c r="D206" s="615" t="s">
        <v>2426</v>
      </c>
      <c r="E206" s="614" t="s">
        <v>3516</v>
      </c>
      <c r="F206" s="615" t="s">
        <v>3517</v>
      </c>
      <c r="G206" s="614" t="s">
        <v>3104</v>
      </c>
      <c r="H206" s="614" t="s">
        <v>3105</v>
      </c>
      <c r="I206" s="616">
        <v>2.7528571428571431</v>
      </c>
      <c r="J206" s="616">
        <v>4764</v>
      </c>
      <c r="K206" s="617">
        <v>12973.43</v>
      </c>
    </row>
    <row r="207" spans="1:11" ht="14.4" customHeight="1" x14ac:dyDescent="0.3">
      <c r="A207" s="612" t="s">
        <v>513</v>
      </c>
      <c r="B207" s="613" t="s">
        <v>2425</v>
      </c>
      <c r="C207" s="614" t="s">
        <v>518</v>
      </c>
      <c r="D207" s="615" t="s">
        <v>2426</v>
      </c>
      <c r="E207" s="614" t="s">
        <v>3516</v>
      </c>
      <c r="F207" s="615" t="s">
        <v>3517</v>
      </c>
      <c r="G207" s="614" t="s">
        <v>3106</v>
      </c>
      <c r="H207" s="614" t="s">
        <v>3107</v>
      </c>
      <c r="I207" s="616">
        <v>2.8111111111111113</v>
      </c>
      <c r="J207" s="616">
        <v>1400</v>
      </c>
      <c r="K207" s="617">
        <v>3930</v>
      </c>
    </row>
    <row r="208" spans="1:11" ht="14.4" customHeight="1" x14ac:dyDescent="0.3">
      <c r="A208" s="612" t="s">
        <v>513</v>
      </c>
      <c r="B208" s="613" t="s">
        <v>2425</v>
      </c>
      <c r="C208" s="614" t="s">
        <v>518</v>
      </c>
      <c r="D208" s="615" t="s">
        <v>2426</v>
      </c>
      <c r="E208" s="614" t="s">
        <v>3516</v>
      </c>
      <c r="F208" s="615" t="s">
        <v>3517</v>
      </c>
      <c r="G208" s="614" t="s">
        <v>3108</v>
      </c>
      <c r="H208" s="614" t="s">
        <v>3109</v>
      </c>
      <c r="I208" s="616">
        <v>2.8033333333333328</v>
      </c>
      <c r="J208" s="616">
        <v>2102</v>
      </c>
      <c r="K208" s="617">
        <v>5772.69</v>
      </c>
    </row>
    <row r="209" spans="1:11" ht="14.4" customHeight="1" x14ac:dyDescent="0.3">
      <c r="A209" s="612" t="s">
        <v>513</v>
      </c>
      <c r="B209" s="613" t="s">
        <v>2425</v>
      </c>
      <c r="C209" s="614" t="s">
        <v>518</v>
      </c>
      <c r="D209" s="615" t="s">
        <v>2426</v>
      </c>
      <c r="E209" s="614" t="s">
        <v>3516</v>
      </c>
      <c r="F209" s="615" t="s">
        <v>3517</v>
      </c>
      <c r="G209" s="614" t="s">
        <v>3110</v>
      </c>
      <c r="H209" s="614" t="s">
        <v>3111</v>
      </c>
      <c r="I209" s="616">
        <v>193.6</v>
      </c>
      <c r="J209" s="616">
        <v>70</v>
      </c>
      <c r="K209" s="617">
        <v>13552</v>
      </c>
    </row>
    <row r="210" spans="1:11" ht="14.4" customHeight="1" x14ac:dyDescent="0.3">
      <c r="A210" s="612" t="s">
        <v>513</v>
      </c>
      <c r="B210" s="613" t="s">
        <v>2425</v>
      </c>
      <c r="C210" s="614" t="s">
        <v>518</v>
      </c>
      <c r="D210" s="615" t="s">
        <v>2426</v>
      </c>
      <c r="E210" s="614" t="s">
        <v>3516</v>
      </c>
      <c r="F210" s="615" t="s">
        <v>3517</v>
      </c>
      <c r="G210" s="614" t="s">
        <v>3112</v>
      </c>
      <c r="H210" s="614" t="s">
        <v>3113</v>
      </c>
      <c r="I210" s="616">
        <v>193.59999999999997</v>
      </c>
      <c r="J210" s="616">
        <v>300</v>
      </c>
      <c r="K210" s="617">
        <v>58080</v>
      </c>
    </row>
    <row r="211" spans="1:11" ht="14.4" customHeight="1" x14ac:dyDescent="0.3">
      <c r="A211" s="612" t="s">
        <v>513</v>
      </c>
      <c r="B211" s="613" t="s">
        <v>2425</v>
      </c>
      <c r="C211" s="614" t="s">
        <v>518</v>
      </c>
      <c r="D211" s="615" t="s">
        <v>2426</v>
      </c>
      <c r="E211" s="614" t="s">
        <v>3516</v>
      </c>
      <c r="F211" s="615" t="s">
        <v>3517</v>
      </c>
      <c r="G211" s="614" t="s">
        <v>3114</v>
      </c>
      <c r="H211" s="614" t="s">
        <v>3115</v>
      </c>
      <c r="I211" s="616">
        <v>484.03</v>
      </c>
      <c r="J211" s="616">
        <v>10</v>
      </c>
      <c r="K211" s="617">
        <v>4840.3</v>
      </c>
    </row>
    <row r="212" spans="1:11" ht="14.4" customHeight="1" x14ac:dyDescent="0.3">
      <c r="A212" s="612" t="s">
        <v>513</v>
      </c>
      <c r="B212" s="613" t="s">
        <v>2425</v>
      </c>
      <c r="C212" s="614" t="s">
        <v>518</v>
      </c>
      <c r="D212" s="615" t="s">
        <v>2426</v>
      </c>
      <c r="E212" s="614" t="s">
        <v>3516</v>
      </c>
      <c r="F212" s="615" t="s">
        <v>3517</v>
      </c>
      <c r="G212" s="614" t="s">
        <v>3116</v>
      </c>
      <c r="H212" s="614" t="s">
        <v>3117</v>
      </c>
      <c r="I212" s="616">
        <v>527.96500000000003</v>
      </c>
      <c r="J212" s="616">
        <v>60</v>
      </c>
      <c r="K212" s="617">
        <v>31677.909999999996</v>
      </c>
    </row>
    <row r="213" spans="1:11" ht="14.4" customHeight="1" x14ac:dyDescent="0.3">
      <c r="A213" s="612" t="s">
        <v>513</v>
      </c>
      <c r="B213" s="613" t="s">
        <v>2425</v>
      </c>
      <c r="C213" s="614" t="s">
        <v>518</v>
      </c>
      <c r="D213" s="615" t="s">
        <v>2426</v>
      </c>
      <c r="E213" s="614" t="s">
        <v>3516</v>
      </c>
      <c r="F213" s="615" t="s">
        <v>3517</v>
      </c>
      <c r="G213" s="614" t="s">
        <v>3118</v>
      </c>
      <c r="H213" s="614" t="s">
        <v>3119</v>
      </c>
      <c r="I213" s="616">
        <v>24.400000000000002</v>
      </c>
      <c r="J213" s="616">
        <v>600</v>
      </c>
      <c r="K213" s="617">
        <v>14642.359999999999</v>
      </c>
    </row>
    <row r="214" spans="1:11" ht="14.4" customHeight="1" x14ac:dyDescent="0.3">
      <c r="A214" s="612" t="s">
        <v>513</v>
      </c>
      <c r="B214" s="613" t="s">
        <v>2425</v>
      </c>
      <c r="C214" s="614" t="s">
        <v>518</v>
      </c>
      <c r="D214" s="615" t="s">
        <v>2426</v>
      </c>
      <c r="E214" s="614" t="s">
        <v>3516</v>
      </c>
      <c r="F214" s="615" t="s">
        <v>3517</v>
      </c>
      <c r="G214" s="614" t="s">
        <v>3120</v>
      </c>
      <c r="H214" s="614" t="s">
        <v>3121</v>
      </c>
      <c r="I214" s="616">
        <v>484.04</v>
      </c>
      <c r="J214" s="616">
        <v>30</v>
      </c>
      <c r="K214" s="617">
        <v>14521.109999999999</v>
      </c>
    </row>
    <row r="215" spans="1:11" ht="14.4" customHeight="1" x14ac:dyDescent="0.3">
      <c r="A215" s="612" t="s">
        <v>513</v>
      </c>
      <c r="B215" s="613" t="s">
        <v>2425</v>
      </c>
      <c r="C215" s="614" t="s">
        <v>518</v>
      </c>
      <c r="D215" s="615" t="s">
        <v>2426</v>
      </c>
      <c r="E215" s="614" t="s">
        <v>3516</v>
      </c>
      <c r="F215" s="615" t="s">
        <v>3517</v>
      </c>
      <c r="G215" s="614" t="s">
        <v>3122</v>
      </c>
      <c r="H215" s="614" t="s">
        <v>3123</v>
      </c>
      <c r="I215" s="616">
        <v>484.03833333333336</v>
      </c>
      <c r="J215" s="616">
        <v>20</v>
      </c>
      <c r="K215" s="617">
        <v>9680.869999999999</v>
      </c>
    </row>
    <row r="216" spans="1:11" ht="14.4" customHeight="1" x14ac:dyDescent="0.3">
      <c r="A216" s="612" t="s">
        <v>513</v>
      </c>
      <c r="B216" s="613" t="s">
        <v>2425</v>
      </c>
      <c r="C216" s="614" t="s">
        <v>518</v>
      </c>
      <c r="D216" s="615" t="s">
        <v>2426</v>
      </c>
      <c r="E216" s="614" t="s">
        <v>3516</v>
      </c>
      <c r="F216" s="615" t="s">
        <v>3517</v>
      </c>
      <c r="G216" s="614" t="s">
        <v>3124</v>
      </c>
      <c r="H216" s="614" t="s">
        <v>3125</v>
      </c>
      <c r="I216" s="616">
        <v>205.7</v>
      </c>
      <c r="J216" s="616">
        <v>80</v>
      </c>
      <c r="K216" s="617">
        <v>16456</v>
      </c>
    </row>
    <row r="217" spans="1:11" ht="14.4" customHeight="1" x14ac:dyDescent="0.3">
      <c r="A217" s="612" t="s">
        <v>513</v>
      </c>
      <c r="B217" s="613" t="s">
        <v>2425</v>
      </c>
      <c r="C217" s="614" t="s">
        <v>518</v>
      </c>
      <c r="D217" s="615" t="s">
        <v>2426</v>
      </c>
      <c r="E217" s="614" t="s">
        <v>3516</v>
      </c>
      <c r="F217" s="615" t="s">
        <v>3517</v>
      </c>
      <c r="G217" s="614" t="s">
        <v>3126</v>
      </c>
      <c r="H217" s="614" t="s">
        <v>3127</v>
      </c>
      <c r="I217" s="616">
        <v>646.78666666666663</v>
      </c>
      <c r="J217" s="616">
        <v>8</v>
      </c>
      <c r="K217" s="617">
        <v>5174.3999999999996</v>
      </c>
    </row>
    <row r="218" spans="1:11" ht="14.4" customHeight="1" x14ac:dyDescent="0.3">
      <c r="A218" s="612" t="s">
        <v>513</v>
      </c>
      <c r="B218" s="613" t="s">
        <v>2425</v>
      </c>
      <c r="C218" s="614" t="s">
        <v>518</v>
      </c>
      <c r="D218" s="615" t="s">
        <v>2426</v>
      </c>
      <c r="E218" s="614" t="s">
        <v>3516</v>
      </c>
      <c r="F218" s="615" t="s">
        <v>3517</v>
      </c>
      <c r="G218" s="614" t="s">
        <v>3128</v>
      </c>
      <c r="H218" s="614" t="s">
        <v>3129</v>
      </c>
      <c r="I218" s="616">
        <v>9.19</v>
      </c>
      <c r="J218" s="616">
        <v>10</v>
      </c>
      <c r="K218" s="617">
        <v>91.9</v>
      </c>
    </row>
    <row r="219" spans="1:11" ht="14.4" customHeight="1" x14ac:dyDescent="0.3">
      <c r="A219" s="612" t="s">
        <v>513</v>
      </c>
      <c r="B219" s="613" t="s">
        <v>2425</v>
      </c>
      <c r="C219" s="614" t="s">
        <v>518</v>
      </c>
      <c r="D219" s="615" t="s">
        <v>2426</v>
      </c>
      <c r="E219" s="614" t="s">
        <v>3516</v>
      </c>
      <c r="F219" s="615" t="s">
        <v>3517</v>
      </c>
      <c r="G219" s="614" t="s">
        <v>3130</v>
      </c>
      <c r="H219" s="614" t="s">
        <v>3131</v>
      </c>
      <c r="I219" s="616">
        <v>2.33</v>
      </c>
      <c r="J219" s="616">
        <v>100</v>
      </c>
      <c r="K219" s="617">
        <v>233</v>
      </c>
    </row>
    <row r="220" spans="1:11" ht="14.4" customHeight="1" x14ac:dyDescent="0.3">
      <c r="A220" s="612" t="s">
        <v>513</v>
      </c>
      <c r="B220" s="613" t="s">
        <v>2425</v>
      </c>
      <c r="C220" s="614" t="s">
        <v>518</v>
      </c>
      <c r="D220" s="615" t="s">
        <v>2426</v>
      </c>
      <c r="E220" s="614" t="s">
        <v>3516</v>
      </c>
      <c r="F220" s="615" t="s">
        <v>3517</v>
      </c>
      <c r="G220" s="614" t="s">
        <v>3132</v>
      </c>
      <c r="H220" s="614" t="s">
        <v>3133</v>
      </c>
      <c r="I220" s="616">
        <v>179.68200000000002</v>
      </c>
      <c r="J220" s="616">
        <v>60</v>
      </c>
      <c r="K220" s="617">
        <v>10781.109999999999</v>
      </c>
    </row>
    <row r="221" spans="1:11" ht="14.4" customHeight="1" x14ac:dyDescent="0.3">
      <c r="A221" s="612" t="s">
        <v>513</v>
      </c>
      <c r="B221" s="613" t="s">
        <v>2425</v>
      </c>
      <c r="C221" s="614" t="s">
        <v>518</v>
      </c>
      <c r="D221" s="615" t="s">
        <v>2426</v>
      </c>
      <c r="E221" s="614" t="s">
        <v>3516</v>
      </c>
      <c r="F221" s="615" t="s">
        <v>3517</v>
      </c>
      <c r="G221" s="614" t="s">
        <v>3134</v>
      </c>
      <c r="H221" s="614" t="s">
        <v>3135</v>
      </c>
      <c r="I221" s="616">
        <v>543.29</v>
      </c>
      <c r="J221" s="616">
        <v>4</v>
      </c>
      <c r="K221" s="617">
        <v>2173.16</v>
      </c>
    </row>
    <row r="222" spans="1:11" ht="14.4" customHeight="1" x14ac:dyDescent="0.3">
      <c r="A222" s="612" t="s">
        <v>513</v>
      </c>
      <c r="B222" s="613" t="s">
        <v>2425</v>
      </c>
      <c r="C222" s="614" t="s">
        <v>518</v>
      </c>
      <c r="D222" s="615" t="s">
        <v>2426</v>
      </c>
      <c r="E222" s="614" t="s">
        <v>3516</v>
      </c>
      <c r="F222" s="615" t="s">
        <v>3517</v>
      </c>
      <c r="G222" s="614" t="s">
        <v>3136</v>
      </c>
      <c r="H222" s="614" t="s">
        <v>3137</v>
      </c>
      <c r="I222" s="616">
        <v>229.9</v>
      </c>
      <c r="J222" s="616">
        <v>120</v>
      </c>
      <c r="K222" s="617">
        <v>27588</v>
      </c>
    </row>
    <row r="223" spans="1:11" ht="14.4" customHeight="1" x14ac:dyDescent="0.3">
      <c r="A223" s="612" t="s">
        <v>513</v>
      </c>
      <c r="B223" s="613" t="s">
        <v>2425</v>
      </c>
      <c r="C223" s="614" t="s">
        <v>518</v>
      </c>
      <c r="D223" s="615" t="s">
        <v>2426</v>
      </c>
      <c r="E223" s="614" t="s">
        <v>3516</v>
      </c>
      <c r="F223" s="615" t="s">
        <v>3517</v>
      </c>
      <c r="G223" s="614" t="s">
        <v>3136</v>
      </c>
      <c r="H223" s="614" t="s">
        <v>3138</v>
      </c>
      <c r="I223" s="616">
        <v>229.9</v>
      </c>
      <c r="J223" s="616">
        <v>80</v>
      </c>
      <c r="K223" s="617">
        <v>18392.05</v>
      </c>
    </row>
    <row r="224" spans="1:11" ht="14.4" customHeight="1" x14ac:dyDescent="0.3">
      <c r="A224" s="612" t="s">
        <v>513</v>
      </c>
      <c r="B224" s="613" t="s">
        <v>2425</v>
      </c>
      <c r="C224" s="614" t="s">
        <v>518</v>
      </c>
      <c r="D224" s="615" t="s">
        <v>2426</v>
      </c>
      <c r="E224" s="614" t="s">
        <v>3516</v>
      </c>
      <c r="F224" s="615" t="s">
        <v>3517</v>
      </c>
      <c r="G224" s="614" t="s">
        <v>3139</v>
      </c>
      <c r="H224" s="614" t="s">
        <v>3140</v>
      </c>
      <c r="I224" s="616">
        <v>12.1</v>
      </c>
      <c r="J224" s="616">
        <v>30</v>
      </c>
      <c r="K224" s="617">
        <v>363</v>
      </c>
    </row>
    <row r="225" spans="1:11" ht="14.4" customHeight="1" x14ac:dyDescent="0.3">
      <c r="A225" s="612" t="s">
        <v>513</v>
      </c>
      <c r="B225" s="613" t="s">
        <v>2425</v>
      </c>
      <c r="C225" s="614" t="s">
        <v>518</v>
      </c>
      <c r="D225" s="615" t="s">
        <v>2426</v>
      </c>
      <c r="E225" s="614" t="s">
        <v>3516</v>
      </c>
      <c r="F225" s="615" t="s">
        <v>3517</v>
      </c>
      <c r="G225" s="614" t="s">
        <v>3139</v>
      </c>
      <c r="H225" s="614" t="s">
        <v>3141</v>
      </c>
      <c r="I225" s="616">
        <v>12.099999999999998</v>
      </c>
      <c r="J225" s="616">
        <v>620</v>
      </c>
      <c r="K225" s="617">
        <v>7502</v>
      </c>
    </row>
    <row r="226" spans="1:11" ht="14.4" customHeight="1" x14ac:dyDescent="0.3">
      <c r="A226" s="612" t="s">
        <v>513</v>
      </c>
      <c r="B226" s="613" t="s">
        <v>2425</v>
      </c>
      <c r="C226" s="614" t="s">
        <v>518</v>
      </c>
      <c r="D226" s="615" t="s">
        <v>2426</v>
      </c>
      <c r="E226" s="614" t="s">
        <v>3516</v>
      </c>
      <c r="F226" s="615" t="s">
        <v>3517</v>
      </c>
      <c r="G226" s="614" t="s">
        <v>3142</v>
      </c>
      <c r="H226" s="614" t="s">
        <v>3143</v>
      </c>
      <c r="I226" s="616">
        <v>434.29</v>
      </c>
      <c r="J226" s="616">
        <v>10</v>
      </c>
      <c r="K226" s="617">
        <v>4342.8999999999996</v>
      </c>
    </row>
    <row r="227" spans="1:11" ht="14.4" customHeight="1" x14ac:dyDescent="0.3">
      <c r="A227" s="612" t="s">
        <v>513</v>
      </c>
      <c r="B227" s="613" t="s">
        <v>2425</v>
      </c>
      <c r="C227" s="614" t="s">
        <v>518</v>
      </c>
      <c r="D227" s="615" t="s">
        <v>2426</v>
      </c>
      <c r="E227" s="614" t="s">
        <v>3516</v>
      </c>
      <c r="F227" s="615" t="s">
        <v>3517</v>
      </c>
      <c r="G227" s="614" t="s">
        <v>3144</v>
      </c>
      <c r="H227" s="614" t="s">
        <v>3145</v>
      </c>
      <c r="I227" s="616">
        <v>95.964615384615342</v>
      </c>
      <c r="J227" s="616">
        <v>156</v>
      </c>
      <c r="K227" s="617">
        <v>14970.100000000002</v>
      </c>
    </row>
    <row r="228" spans="1:11" ht="14.4" customHeight="1" x14ac:dyDescent="0.3">
      <c r="A228" s="612" t="s">
        <v>513</v>
      </c>
      <c r="B228" s="613" t="s">
        <v>2425</v>
      </c>
      <c r="C228" s="614" t="s">
        <v>518</v>
      </c>
      <c r="D228" s="615" t="s">
        <v>2426</v>
      </c>
      <c r="E228" s="614" t="s">
        <v>3516</v>
      </c>
      <c r="F228" s="615" t="s">
        <v>3517</v>
      </c>
      <c r="G228" s="614" t="s">
        <v>3146</v>
      </c>
      <c r="H228" s="614" t="s">
        <v>3147</v>
      </c>
      <c r="I228" s="616">
        <v>153.11500000000001</v>
      </c>
      <c r="J228" s="616">
        <v>20</v>
      </c>
      <c r="K228" s="617">
        <v>3062.33</v>
      </c>
    </row>
    <row r="229" spans="1:11" ht="14.4" customHeight="1" x14ac:dyDescent="0.3">
      <c r="A229" s="612" t="s">
        <v>513</v>
      </c>
      <c r="B229" s="613" t="s">
        <v>2425</v>
      </c>
      <c r="C229" s="614" t="s">
        <v>518</v>
      </c>
      <c r="D229" s="615" t="s">
        <v>2426</v>
      </c>
      <c r="E229" s="614" t="s">
        <v>3516</v>
      </c>
      <c r="F229" s="615" t="s">
        <v>3517</v>
      </c>
      <c r="G229" s="614" t="s">
        <v>3148</v>
      </c>
      <c r="H229" s="614" t="s">
        <v>3149</v>
      </c>
      <c r="I229" s="616">
        <v>49.97</v>
      </c>
      <c r="J229" s="616">
        <v>10</v>
      </c>
      <c r="K229" s="617">
        <v>499.73</v>
      </c>
    </row>
    <row r="230" spans="1:11" ht="14.4" customHeight="1" x14ac:dyDescent="0.3">
      <c r="A230" s="612" t="s">
        <v>513</v>
      </c>
      <c r="B230" s="613" t="s">
        <v>2425</v>
      </c>
      <c r="C230" s="614" t="s">
        <v>518</v>
      </c>
      <c r="D230" s="615" t="s">
        <v>2426</v>
      </c>
      <c r="E230" s="614" t="s">
        <v>3516</v>
      </c>
      <c r="F230" s="615" t="s">
        <v>3517</v>
      </c>
      <c r="G230" s="614" t="s">
        <v>3150</v>
      </c>
      <c r="H230" s="614" t="s">
        <v>3151</v>
      </c>
      <c r="I230" s="616">
        <v>49.97</v>
      </c>
      <c r="J230" s="616">
        <v>10</v>
      </c>
      <c r="K230" s="617">
        <v>499.73</v>
      </c>
    </row>
    <row r="231" spans="1:11" ht="14.4" customHeight="1" x14ac:dyDescent="0.3">
      <c r="A231" s="612" t="s">
        <v>513</v>
      </c>
      <c r="B231" s="613" t="s">
        <v>2425</v>
      </c>
      <c r="C231" s="614" t="s">
        <v>518</v>
      </c>
      <c r="D231" s="615" t="s">
        <v>2426</v>
      </c>
      <c r="E231" s="614" t="s">
        <v>3516</v>
      </c>
      <c r="F231" s="615" t="s">
        <v>3517</v>
      </c>
      <c r="G231" s="614" t="s">
        <v>3152</v>
      </c>
      <c r="H231" s="614" t="s">
        <v>3153</v>
      </c>
      <c r="I231" s="616">
        <v>49.97</v>
      </c>
      <c r="J231" s="616">
        <v>10</v>
      </c>
      <c r="K231" s="617">
        <v>499.73</v>
      </c>
    </row>
    <row r="232" spans="1:11" ht="14.4" customHeight="1" x14ac:dyDescent="0.3">
      <c r="A232" s="612" t="s">
        <v>513</v>
      </c>
      <c r="B232" s="613" t="s">
        <v>2425</v>
      </c>
      <c r="C232" s="614" t="s">
        <v>518</v>
      </c>
      <c r="D232" s="615" t="s">
        <v>2426</v>
      </c>
      <c r="E232" s="614" t="s">
        <v>3516</v>
      </c>
      <c r="F232" s="615" t="s">
        <v>3517</v>
      </c>
      <c r="G232" s="614" t="s">
        <v>3154</v>
      </c>
      <c r="H232" s="614" t="s">
        <v>3155</v>
      </c>
      <c r="I232" s="616">
        <v>49.97</v>
      </c>
      <c r="J232" s="616">
        <v>10</v>
      </c>
      <c r="K232" s="617">
        <v>499.73</v>
      </c>
    </row>
    <row r="233" spans="1:11" ht="14.4" customHeight="1" x14ac:dyDescent="0.3">
      <c r="A233" s="612" t="s">
        <v>513</v>
      </c>
      <c r="B233" s="613" t="s">
        <v>2425</v>
      </c>
      <c r="C233" s="614" t="s">
        <v>518</v>
      </c>
      <c r="D233" s="615" t="s">
        <v>2426</v>
      </c>
      <c r="E233" s="614" t="s">
        <v>3516</v>
      </c>
      <c r="F233" s="615" t="s">
        <v>3517</v>
      </c>
      <c r="G233" s="614" t="s">
        <v>3156</v>
      </c>
      <c r="H233" s="614" t="s">
        <v>3157</v>
      </c>
      <c r="I233" s="616">
        <v>49.97</v>
      </c>
      <c r="J233" s="616">
        <v>10</v>
      </c>
      <c r="K233" s="617">
        <v>499.73</v>
      </c>
    </row>
    <row r="234" spans="1:11" ht="14.4" customHeight="1" x14ac:dyDescent="0.3">
      <c r="A234" s="612" t="s">
        <v>513</v>
      </c>
      <c r="B234" s="613" t="s">
        <v>2425</v>
      </c>
      <c r="C234" s="614" t="s">
        <v>518</v>
      </c>
      <c r="D234" s="615" t="s">
        <v>2426</v>
      </c>
      <c r="E234" s="614" t="s">
        <v>3516</v>
      </c>
      <c r="F234" s="615" t="s">
        <v>3517</v>
      </c>
      <c r="G234" s="614" t="s">
        <v>3158</v>
      </c>
      <c r="H234" s="614" t="s">
        <v>3159</v>
      </c>
      <c r="I234" s="616">
        <v>49.97</v>
      </c>
      <c r="J234" s="616">
        <v>10</v>
      </c>
      <c r="K234" s="617">
        <v>499.73</v>
      </c>
    </row>
    <row r="235" spans="1:11" ht="14.4" customHeight="1" x14ac:dyDescent="0.3">
      <c r="A235" s="612" t="s">
        <v>513</v>
      </c>
      <c r="B235" s="613" t="s">
        <v>2425</v>
      </c>
      <c r="C235" s="614" t="s">
        <v>518</v>
      </c>
      <c r="D235" s="615" t="s">
        <v>2426</v>
      </c>
      <c r="E235" s="614" t="s">
        <v>3516</v>
      </c>
      <c r="F235" s="615" t="s">
        <v>3517</v>
      </c>
      <c r="G235" s="614" t="s">
        <v>3160</v>
      </c>
      <c r="H235" s="614" t="s">
        <v>3161</v>
      </c>
      <c r="I235" s="616">
        <v>9.5922222222222224</v>
      </c>
      <c r="J235" s="616">
        <v>3200</v>
      </c>
      <c r="K235" s="617">
        <v>30696</v>
      </c>
    </row>
    <row r="236" spans="1:11" ht="14.4" customHeight="1" x14ac:dyDescent="0.3">
      <c r="A236" s="612" t="s">
        <v>513</v>
      </c>
      <c r="B236" s="613" t="s">
        <v>2425</v>
      </c>
      <c r="C236" s="614" t="s">
        <v>518</v>
      </c>
      <c r="D236" s="615" t="s">
        <v>2426</v>
      </c>
      <c r="E236" s="614" t="s">
        <v>3516</v>
      </c>
      <c r="F236" s="615" t="s">
        <v>3517</v>
      </c>
      <c r="G236" s="614" t="s">
        <v>3162</v>
      </c>
      <c r="H236" s="614" t="s">
        <v>3163</v>
      </c>
      <c r="I236" s="616">
        <v>9.1999999999999975</v>
      </c>
      <c r="J236" s="616">
        <v>8300</v>
      </c>
      <c r="K236" s="617">
        <v>76360</v>
      </c>
    </row>
    <row r="237" spans="1:11" ht="14.4" customHeight="1" x14ac:dyDescent="0.3">
      <c r="A237" s="612" t="s">
        <v>513</v>
      </c>
      <c r="B237" s="613" t="s">
        <v>2425</v>
      </c>
      <c r="C237" s="614" t="s">
        <v>518</v>
      </c>
      <c r="D237" s="615" t="s">
        <v>2426</v>
      </c>
      <c r="E237" s="614" t="s">
        <v>3516</v>
      </c>
      <c r="F237" s="615" t="s">
        <v>3517</v>
      </c>
      <c r="G237" s="614" t="s">
        <v>3164</v>
      </c>
      <c r="H237" s="614" t="s">
        <v>3165</v>
      </c>
      <c r="I237" s="616">
        <v>172.5</v>
      </c>
      <c r="J237" s="616">
        <v>8</v>
      </c>
      <c r="K237" s="617">
        <v>1380</v>
      </c>
    </row>
    <row r="238" spans="1:11" ht="14.4" customHeight="1" x14ac:dyDescent="0.3">
      <c r="A238" s="612" t="s">
        <v>513</v>
      </c>
      <c r="B238" s="613" t="s">
        <v>2425</v>
      </c>
      <c r="C238" s="614" t="s">
        <v>518</v>
      </c>
      <c r="D238" s="615" t="s">
        <v>2426</v>
      </c>
      <c r="E238" s="614" t="s">
        <v>3516</v>
      </c>
      <c r="F238" s="615" t="s">
        <v>3517</v>
      </c>
      <c r="G238" s="614" t="s">
        <v>3166</v>
      </c>
      <c r="H238" s="614" t="s">
        <v>3167</v>
      </c>
      <c r="I238" s="616">
        <v>15.729999999999999</v>
      </c>
      <c r="J238" s="616">
        <v>1780</v>
      </c>
      <c r="K238" s="617">
        <v>27999.399999999998</v>
      </c>
    </row>
    <row r="239" spans="1:11" ht="14.4" customHeight="1" x14ac:dyDescent="0.3">
      <c r="A239" s="612" t="s">
        <v>513</v>
      </c>
      <c r="B239" s="613" t="s">
        <v>2425</v>
      </c>
      <c r="C239" s="614" t="s">
        <v>518</v>
      </c>
      <c r="D239" s="615" t="s">
        <v>2426</v>
      </c>
      <c r="E239" s="614" t="s">
        <v>3516</v>
      </c>
      <c r="F239" s="615" t="s">
        <v>3517</v>
      </c>
      <c r="G239" s="614" t="s">
        <v>3168</v>
      </c>
      <c r="H239" s="614" t="s">
        <v>3169</v>
      </c>
      <c r="I239" s="616">
        <v>439.83500000000004</v>
      </c>
      <c r="J239" s="616">
        <v>4</v>
      </c>
      <c r="K239" s="617">
        <v>1759.3400000000001</v>
      </c>
    </row>
    <row r="240" spans="1:11" ht="14.4" customHeight="1" x14ac:dyDescent="0.3">
      <c r="A240" s="612" t="s">
        <v>513</v>
      </c>
      <c r="B240" s="613" t="s">
        <v>2425</v>
      </c>
      <c r="C240" s="614" t="s">
        <v>518</v>
      </c>
      <c r="D240" s="615" t="s">
        <v>2426</v>
      </c>
      <c r="E240" s="614" t="s">
        <v>3516</v>
      </c>
      <c r="F240" s="615" t="s">
        <v>3517</v>
      </c>
      <c r="G240" s="614" t="s">
        <v>3170</v>
      </c>
      <c r="H240" s="614" t="s">
        <v>3171</v>
      </c>
      <c r="I240" s="616">
        <v>14.519999999999998</v>
      </c>
      <c r="J240" s="616">
        <v>465</v>
      </c>
      <c r="K240" s="617">
        <v>6751.8</v>
      </c>
    </row>
    <row r="241" spans="1:11" ht="14.4" customHeight="1" x14ac:dyDescent="0.3">
      <c r="A241" s="612" t="s">
        <v>513</v>
      </c>
      <c r="B241" s="613" t="s">
        <v>2425</v>
      </c>
      <c r="C241" s="614" t="s">
        <v>518</v>
      </c>
      <c r="D241" s="615" t="s">
        <v>2426</v>
      </c>
      <c r="E241" s="614" t="s">
        <v>3516</v>
      </c>
      <c r="F241" s="615" t="s">
        <v>3517</v>
      </c>
      <c r="G241" s="614" t="s">
        <v>3172</v>
      </c>
      <c r="H241" s="614" t="s">
        <v>3173</v>
      </c>
      <c r="I241" s="616">
        <v>124.63000000000002</v>
      </c>
      <c r="J241" s="616">
        <v>550</v>
      </c>
      <c r="K241" s="617">
        <v>68546.5</v>
      </c>
    </row>
    <row r="242" spans="1:11" ht="14.4" customHeight="1" x14ac:dyDescent="0.3">
      <c r="A242" s="612" t="s">
        <v>513</v>
      </c>
      <c r="B242" s="613" t="s">
        <v>2425</v>
      </c>
      <c r="C242" s="614" t="s">
        <v>518</v>
      </c>
      <c r="D242" s="615" t="s">
        <v>2426</v>
      </c>
      <c r="E242" s="614" t="s">
        <v>3516</v>
      </c>
      <c r="F242" s="615" t="s">
        <v>3517</v>
      </c>
      <c r="G242" s="614" t="s">
        <v>3174</v>
      </c>
      <c r="H242" s="614" t="s">
        <v>3175</v>
      </c>
      <c r="I242" s="616">
        <v>18.39</v>
      </c>
      <c r="J242" s="616">
        <v>24</v>
      </c>
      <c r="K242" s="617">
        <v>441.4</v>
      </c>
    </row>
    <row r="243" spans="1:11" ht="14.4" customHeight="1" x14ac:dyDescent="0.3">
      <c r="A243" s="612" t="s">
        <v>513</v>
      </c>
      <c r="B243" s="613" t="s">
        <v>2425</v>
      </c>
      <c r="C243" s="614" t="s">
        <v>518</v>
      </c>
      <c r="D243" s="615" t="s">
        <v>2426</v>
      </c>
      <c r="E243" s="614" t="s">
        <v>3516</v>
      </c>
      <c r="F243" s="615" t="s">
        <v>3517</v>
      </c>
      <c r="G243" s="614" t="s">
        <v>3176</v>
      </c>
      <c r="H243" s="614" t="s">
        <v>3177</v>
      </c>
      <c r="I243" s="616">
        <v>247.2</v>
      </c>
      <c r="J243" s="616">
        <v>10</v>
      </c>
      <c r="K243" s="617">
        <v>2472</v>
      </c>
    </row>
    <row r="244" spans="1:11" ht="14.4" customHeight="1" x14ac:dyDescent="0.3">
      <c r="A244" s="612" t="s">
        <v>513</v>
      </c>
      <c r="B244" s="613" t="s">
        <v>2425</v>
      </c>
      <c r="C244" s="614" t="s">
        <v>518</v>
      </c>
      <c r="D244" s="615" t="s">
        <v>2426</v>
      </c>
      <c r="E244" s="614" t="s">
        <v>3516</v>
      </c>
      <c r="F244" s="615" t="s">
        <v>3517</v>
      </c>
      <c r="G244" s="614" t="s">
        <v>3178</v>
      </c>
      <c r="H244" s="614" t="s">
        <v>3179</v>
      </c>
      <c r="I244" s="616">
        <v>80.163333333333313</v>
      </c>
      <c r="J244" s="616">
        <v>144</v>
      </c>
      <c r="K244" s="617">
        <v>11543.32</v>
      </c>
    </row>
    <row r="245" spans="1:11" ht="14.4" customHeight="1" x14ac:dyDescent="0.3">
      <c r="A245" s="612" t="s">
        <v>513</v>
      </c>
      <c r="B245" s="613" t="s">
        <v>2425</v>
      </c>
      <c r="C245" s="614" t="s">
        <v>518</v>
      </c>
      <c r="D245" s="615" t="s">
        <v>2426</v>
      </c>
      <c r="E245" s="614" t="s">
        <v>3516</v>
      </c>
      <c r="F245" s="615" t="s">
        <v>3517</v>
      </c>
      <c r="G245" s="614" t="s">
        <v>3180</v>
      </c>
      <c r="H245" s="614" t="s">
        <v>3181</v>
      </c>
      <c r="I245" s="616">
        <v>1234.2</v>
      </c>
      <c r="J245" s="616">
        <v>25</v>
      </c>
      <c r="K245" s="617">
        <v>30855</v>
      </c>
    </row>
    <row r="246" spans="1:11" ht="14.4" customHeight="1" x14ac:dyDescent="0.3">
      <c r="A246" s="612" t="s">
        <v>513</v>
      </c>
      <c r="B246" s="613" t="s">
        <v>2425</v>
      </c>
      <c r="C246" s="614" t="s">
        <v>518</v>
      </c>
      <c r="D246" s="615" t="s">
        <v>2426</v>
      </c>
      <c r="E246" s="614" t="s">
        <v>3516</v>
      </c>
      <c r="F246" s="615" t="s">
        <v>3517</v>
      </c>
      <c r="G246" s="614" t="s">
        <v>3182</v>
      </c>
      <c r="H246" s="614" t="s">
        <v>3183</v>
      </c>
      <c r="I246" s="616">
        <v>157.00000000000003</v>
      </c>
      <c r="J246" s="616">
        <v>45</v>
      </c>
      <c r="K246" s="617">
        <v>6987.3300000000008</v>
      </c>
    </row>
    <row r="247" spans="1:11" ht="14.4" customHeight="1" x14ac:dyDescent="0.3">
      <c r="A247" s="612" t="s">
        <v>513</v>
      </c>
      <c r="B247" s="613" t="s">
        <v>2425</v>
      </c>
      <c r="C247" s="614" t="s">
        <v>518</v>
      </c>
      <c r="D247" s="615" t="s">
        <v>2426</v>
      </c>
      <c r="E247" s="614" t="s">
        <v>3516</v>
      </c>
      <c r="F247" s="615" t="s">
        <v>3517</v>
      </c>
      <c r="G247" s="614" t="s">
        <v>3184</v>
      </c>
      <c r="H247" s="614" t="s">
        <v>3185</v>
      </c>
      <c r="I247" s="616">
        <v>302.63</v>
      </c>
      <c r="J247" s="616">
        <v>2</v>
      </c>
      <c r="K247" s="617">
        <v>605.25</v>
      </c>
    </row>
    <row r="248" spans="1:11" ht="14.4" customHeight="1" x14ac:dyDescent="0.3">
      <c r="A248" s="612" t="s">
        <v>513</v>
      </c>
      <c r="B248" s="613" t="s">
        <v>2425</v>
      </c>
      <c r="C248" s="614" t="s">
        <v>518</v>
      </c>
      <c r="D248" s="615" t="s">
        <v>2426</v>
      </c>
      <c r="E248" s="614" t="s">
        <v>3516</v>
      </c>
      <c r="F248" s="615" t="s">
        <v>3517</v>
      </c>
      <c r="G248" s="614" t="s">
        <v>3186</v>
      </c>
      <c r="H248" s="614" t="s">
        <v>3187</v>
      </c>
      <c r="I248" s="616">
        <v>302.5</v>
      </c>
      <c r="J248" s="616">
        <v>3</v>
      </c>
      <c r="K248" s="617">
        <v>907.5</v>
      </c>
    </row>
    <row r="249" spans="1:11" ht="14.4" customHeight="1" x14ac:dyDescent="0.3">
      <c r="A249" s="612" t="s">
        <v>513</v>
      </c>
      <c r="B249" s="613" t="s">
        <v>2425</v>
      </c>
      <c r="C249" s="614" t="s">
        <v>518</v>
      </c>
      <c r="D249" s="615" t="s">
        <v>2426</v>
      </c>
      <c r="E249" s="614" t="s">
        <v>3516</v>
      </c>
      <c r="F249" s="615" t="s">
        <v>3517</v>
      </c>
      <c r="G249" s="614" t="s">
        <v>3188</v>
      </c>
      <c r="H249" s="614" t="s">
        <v>3189</v>
      </c>
      <c r="I249" s="616">
        <v>75.459999999999994</v>
      </c>
      <c r="J249" s="616">
        <v>60</v>
      </c>
      <c r="K249" s="617">
        <v>4527.88</v>
      </c>
    </row>
    <row r="250" spans="1:11" ht="14.4" customHeight="1" x14ac:dyDescent="0.3">
      <c r="A250" s="612" t="s">
        <v>513</v>
      </c>
      <c r="B250" s="613" t="s">
        <v>2425</v>
      </c>
      <c r="C250" s="614" t="s">
        <v>518</v>
      </c>
      <c r="D250" s="615" t="s">
        <v>2426</v>
      </c>
      <c r="E250" s="614" t="s">
        <v>3516</v>
      </c>
      <c r="F250" s="615" t="s">
        <v>3517</v>
      </c>
      <c r="G250" s="614" t="s">
        <v>3190</v>
      </c>
      <c r="H250" s="614" t="s">
        <v>3191</v>
      </c>
      <c r="I250" s="616">
        <v>24.314999999999998</v>
      </c>
      <c r="J250" s="616">
        <v>5</v>
      </c>
      <c r="K250" s="617">
        <v>121.59</v>
      </c>
    </row>
    <row r="251" spans="1:11" ht="14.4" customHeight="1" x14ac:dyDescent="0.3">
      <c r="A251" s="612" t="s">
        <v>513</v>
      </c>
      <c r="B251" s="613" t="s">
        <v>2425</v>
      </c>
      <c r="C251" s="614" t="s">
        <v>518</v>
      </c>
      <c r="D251" s="615" t="s">
        <v>2426</v>
      </c>
      <c r="E251" s="614" t="s">
        <v>3516</v>
      </c>
      <c r="F251" s="615" t="s">
        <v>3517</v>
      </c>
      <c r="G251" s="614" t="s">
        <v>3192</v>
      </c>
      <c r="H251" s="614" t="s">
        <v>3193</v>
      </c>
      <c r="I251" s="616">
        <v>1109.27</v>
      </c>
      <c r="J251" s="616">
        <v>15</v>
      </c>
      <c r="K251" s="617">
        <v>16639.010000000002</v>
      </c>
    </row>
    <row r="252" spans="1:11" ht="14.4" customHeight="1" x14ac:dyDescent="0.3">
      <c r="A252" s="612" t="s">
        <v>513</v>
      </c>
      <c r="B252" s="613" t="s">
        <v>2425</v>
      </c>
      <c r="C252" s="614" t="s">
        <v>518</v>
      </c>
      <c r="D252" s="615" t="s">
        <v>2426</v>
      </c>
      <c r="E252" s="614" t="s">
        <v>3516</v>
      </c>
      <c r="F252" s="615" t="s">
        <v>3517</v>
      </c>
      <c r="G252" s="614" t="s">
        <v>3194</v>
      </c>
      <c r="H252" s="614" t="s">
        <v>3195</v>
      </c>
      <c r="I252" s="616">
        <v>343.005</v>
      </c>
      <c r="J252" s="616">
        <v>40</v>
      </c>
      <c r="K252" s="617">
        <v>13720.16</v>
      </c>
    </row>
    <row r="253" spans="1:11" ht="14.4" customHeight="1" x14ac:dyDescent="0.3">
      <c r="A253" s="612" t="s">
        <v>513</v>
      </c>
      <c r="B253" s="613" t="s">
        <v>2425</v>
      </c>
      <c r="C253" s="614" t="s">
        <v>518</v>
      </c>
      <c r="D253" s="615" t="s">
        <v>2426</v>
      </c>
      <c r="E253" s="614" t="s">
        <v>3516</v>
      </c>
      <c r="F253" s="615" t="s">
        <v>3517</v>
      </c>
      <c r="G253" s="614" t="s">
        <v>3196</v>
      </c>
      <c r="H253" s="614" t="s">
        <v>3197</v>
      </c>
      <c r="I253" s="616">
        <v>1647.29</v>
      </c>
      <c r="J253" s="616">
        <v>5</v>
      </c>
      <c r="K253" s="617">
        <v>8236.4699999999993</v>
      </c>
    </row>
    <row r="254" spans="1:11" ht="14.4" customHeight="1" x14ac:dyDescent="0.3">
      <c r="A254" s="612" t="s">
        <v>513</v>
      </c>
      <c r="B254" s="613" t="s">
        <v>2425</v>
      </c>
      <c r="C254" s="614" t="s">
        <v>518</v>
      </c>
      <c r="D254" s="615" t="s">
        <v>2426</v>
      </c>
      <c r="E254" s="614" t="s">
        <v>3516</v>
      </c>
      <c r="F254" s="615" t="s">
        <v>3517</v>
      </c>
      <c r="G254" s="614" t="s">
        <v>3198</v>
      </c>
      <c r="H254" s="614" t="s">
        <v>3199</v>
      </c>
      <c r="I254" s="616">
        <v>3533.32</v>
      </c>
      <c r="J254" s="616">
        <v>6</v>
      </c>
      <c r="K254" s="617">
        <v>21199.920000000002</v>
      </c>
    </row>
    <row r="255" spans="1:11" ht="14.4" customHeight="1" x14ac:dyDescent="0.3">
      <c r="A255" s="612" t="s">
        <v>513</v>
      </c>
      <c r="B255" s="613" t="s">
        <v>2425</v>
      </c>
      <c r="C255" s="614" t="s">
        <v>518</v>
      </c>
      <c r="D255" s="615" t="s">
        <v>2426</v>
      </c>
      <c r="E255" s="614" t="s">
        <v>3516</v>
      </c>
      <c r="F255" s="615" t="s">
        <v>3517</v>
      </c>
      <c r="G255" s="614" t="s">
        <v>3200</v>
      </c>
      <c r="H255" s="614" t="s">
        <v>3201</v>
      </c>
      <c r="I255" s="616">
        <v>22.99</v>
      </c>
      <c r="J255" s="616">
        <v>200</v>
      </c>
      <c r="K255" s="617">
        <v>4598</v>
      </c>
    </row>
    <row r="256" spans="1:11" ht="14.4" customHeight="1" x14ac:dyDescent="0.3">
      <c r="A256" s="612" t="s">
        <v>513</v>
      </c>
      <c r="B256" s="613" t="s">
        <v>2425</v>
      </c>
      <c r="C256" s="614" t="s">
        <v>518</v>
      </c>
      <c r="D256" s="615" t="s">
        <v>2426</v>
      </c>
      <c r="E256" s="614" t="s">
        <v>3516</v>
      </c>
      <c r="F256" s="615" t="s">
        <v>3517</v>
      </c>
      <c r="G256" s="614" t="s">
        <v>3202</v>
      </c>
      <c r="H256" s="614" t="s">
        <v>3203</v>
      </c>
      <c r="I256" s="616">
        <v>35.090000000000003</v>
      </c>
      <c r="J256" s="616">
        <v>50</v>
      </c>
      <c r="K256" s="617">
        <v>1754.5</v>
      </c>
    </row>
    <row r="257" spans="1:11" ht="14.4" customHeight="1" x14ac:dyDescent="0.3">
      <c r="A257" s="612" t="s">
        <v>513</v>
      </c>
      <c r="B257" s="613" t="s">
        <v>2425</v>
      </c>
      <c r="C257" s="614" t="s">
        <v>518</v>
      </c>
      <c r="D257" s="615" t="s">
        <v>2426</v>
      </c>
      <c r="E257" s="614" t="s">
        <v>3516</v>
      </c>
      <c r="F257" s="615" t="s">
        <v>3517</v>
      </c>
      <c r="G257" s="614" t="s">
        <v>3204</v>
      </c>
      <c r="H257" s="614" t="s">
        <v>3205</v>
      </c>
      <c r="I257" s="616">
        <v>37.75</v>
      </c>
      <c r="J257" s="616">
        <v>40</v>
      </c>
      <c r="K257" s="617">
        <v>1510.1</v>
      </c>
    </row>
    <row r="258" spans="1:11" ht="14.4" customHeight="1" x14ac:dyDescent="0.3">
      <c r="A258" s="612" t="s">
        <v>513</v>
      </c>
      <c r="B258" s="613" t="s">
        <v>2425</v>
      </c>
      <c r="C258" s="614" t="s">
        <v>518</v>
      </c>
      <c r="D258" s="615" t="s">
        <v>2426</v>
      </c>
      <c r="E258" s="614" t="s">
        <v>3516</v>
      </c>
      <c r="F258" s="615" t="s">
        <v>3517</v>
      </c>
      <c r="G258" s="614" t="s">
        <v>3206</v>
      </c>
      <c r="H258" s="614" t="s">
        <v>3207</v>
      </c>
      <c r="I258" s="616">
        <v>326.7</v>
      </c>
      <c r="J258" s="616">
        <v>3</v>
      </c>
      <c r="K258" s="617">
        <v>980.1</v>
      </c>
    </row>
    <row r="259" spans="1:11" ht="14.4" customHeight="1" x14ac:dyDescent="0.3">
      <c r="A259" s="612" t="s">
        <v>513</v>
      </c>
      <c r="B259" s="613" t="s">
        <v>2425</v>
      </c>
      <c r="C259" s="614" t="s">
        <v>518</v>
      </c>
      <c r="D259" s="615" t="s">
        <v>2426</v>
      </c>
      <c r="E259" s="614" t="s">
        <v>3516</v>
      </c>
      <c r="F259" s="615" t="s">
        <v>3517</v>
      </c>
      <c r="G259" s="614" t="s">
        <v>3208</v>
      </c>
      <c r="H259" s="614" t="s">
        <v>3209</v>
      </c>
      <c r="I259" s="616">
        <v>1652.8499999999997</v>
      </c>
      <c r="J259" s="616">
        <v>6</v>
      </c>
      <c r="K259" s="617">
        <v>9917.0999999999985</v>
      </c>
    </row>
    <row r="260" spans="1:11" ht="14.4" customHeight="1" x14ac:dyDescent="0.3">
      <c r="A260" s="612" t="s">
        <v>513</v>
      </c>
      <c r="B260" s="613" t="s">
        <v>2425</v>
      </c>
      <c r="C260" s="614" t="s">
        <v>518</v>
      </c>
      <c r="D260" s="615" t="s">
        <v>2426</v>
      </c>
      <c r="E260" s="614" t="s">
        <v>3516</v>
      </c>
      <c r="F260" s="615" t="s">
        <v>3517</v>
      </c>
      <c r="G260" s="614" t="s">
        <v>3210</v>
      </c>
      <c r="H260" s="614" t="s">
        <v>3211</v>
      </c>
      <c r="I260" s="616">
        <v>12.1</v>
      </c>
      <c r="J260" s="616">
        <v>4</v>
      </c>
      <c r="K260" s="617">
        <v>48.4</v>
      </c>
    </row>
    <row r="261" spans="1:11" ht="14.4" customHeight="1" x14ac:dyDescent="0.3">
      <c r="A261" s="612" t="s">
        <v>513</v>
      </c>
      <c r="B261" s="613" t="s">
        <v>2425</v>
      </c>
      <c r="C261" s="614" t="s">
        <v>518</v>
      </c>
      <c r="D261" s="615" t="s">
        <v>2426</v>
      </c>
      <c r="E261" s="614" t="s">
        <v>3516</v>
      </c>
      <c r="F261" s="615" t="s">
        <v>3517</v>
      </c>
      <c r="G261" s="614" t="s">
        <v>3212</v>
      </c>
      <c r="H261" s="614" t="s">
        <v>3213</v>
      </c>
      <c r="I261" s="616">
        <v>3.87</v>
      </c>
      <c r="J261" s="616">
        <v>1100</v>
      </c>
      <c r="K261" s="617">
        <v>4259.1999999999989</v>
      </c>
    </row>
    <row r="262" spans="1:11" ht="14.4" customHeight="1" x14ac:dyDescent="0.3">
      <c r="A262" s="612" t="s">
        <v>513</v>
      </c>
      <c r="B262" s="613" t="s">
        <v>2425</v>
      </c>
      <c r="C262" s="614" t="s">
        <v>518</v>
      </c>
      <c r="D262" s="615" t="s">
        <v>2426</v>
      </c>
      <c r="E262" s="614" t="s">
        <v>3516</v>
      </c>
      <c r="F262" s="615" t="s">
        <v>3517</v>
      </c>
      <c r="G262" s="614" t="s">
        <v>3214</v>
      </c>
      <c r="H262" s="614" t="s">
        <v>3215</v>
      </c>
      <c r="I262" s="616">
        <v>646.76</v>
      </c>
      <c r="J262" s="616">
        <v>4</v>
      </c>
      <c r="K262" s="617">
        <v>2587.0500000000002</v>
      </c>
    </row>
    <row r="263" spans="1:11" ht="14.4" customHeight="1" x14ac:dyDescent="0.3">
      <c r="A263" s="612" t="s">
        <v>513</v>
      </c>
      <c r="B263" s="613" t="s">
        <v>2425</v>
      </c>
      <c r="C263" s="614" t="s">
        <v>518</v>
      </c>
      <c r="D263" s="615" t="s">
        <v>2426</v>
      </c>
      <c r="E263" s="614" t="s">
        <v>3516</v>
      </c>
      <c r="F263" s="615" t="s">
        <v>3517</v>
      </c>
      <c r="G263" s="614" t="s">
        <v>3216</v>
      </c>
      <c r="H263" s="614" t="s">
        <v>3217</v>
      </c>
      <c r="I263" s="616">
        <v>92.64</v>
      </c>
      <c r="J263" s="616">
        <v>10</v>
      </c>
      <c r="K263" s="617">
        <v>926.38</v>
      </c>
    </row>
    <row r="264" spans="1:11" ht="14.4" customHeight="1" x14ac:dyDescent="0.3">
      <c r="A264" s="612" t="s">
        <v>513</v>
      </c>
      <c r="B264" s="613" t="s">
        <v>2425</v>
      </c>
      <c r="C264" s="614" t="s">
        <v>518</v>
      </c>
      <c r="D264" s="615" t="s">
        <v>2426</v>
      </c>
      <c r="E264" s="614" t="s">
        <v>3516</v>
      </c>
      <c r="F264" s="615" t="s">
        <v>3517</v>
      </c>
      <c r="G264" s="614" t="s">
        <v>3216</v>
      </c>
      <c r="H264" s="614" t="s">
        <v>3218</v>
      </c>
      <c r="I264" s="616">
        <v>82.2</v>
      </c>
      <c r="J264" s="616">
        <v>10</v>
      </c>
      <c r="K264" s="617">
        <v>821.99</v>
      </c>
    </row>
    <row r="265" spans="1:11" ht="14.4" customHeight="1" x14ac:dyDescent="0.3">
      <c r="A265" s="612" t="s">
        <v>513</v>
      </c>
      <c r="B265" s="613" t="s">
        <v>2425</v>
      </c>
      <c r="C265" s="614" t="s">
        <v>518</v>
      </c>
      <c r="D265" s="615" t="s">
        <v>2426</v>
      </c>
      <c r="E265" s="614" t="s">
        <v>3516</v>
      </c>
      <c r="F265" s="615" t="s">
        <v>3517</v>
      </c>
      <c r="G265" s="614" t="s">
        <v>3219</v>
      </c>
      <c r="H265" s="614" t="s">
        <v>3220</v>
      </c>
      <c r="I265" s="616">
        <v>373.65</v>
      </c>
      <c r="J265" s="616">
        <v>3</v>
      </c>
      <c r="K265" s="617">
        <v>1120.94</v>
      </c>
    </row>
    <row r="266" spans="1:11" ht="14.4" customHeight="1" x14ac:dyDescent="0.3">
      <c r="A266" s="612" t="s">
        <v>513</v>
      </c>
      <c r="B266" s="613" t="s">
        <v>2425</v>
      </c>
      <c r="C266" s="614" t="s">
        <v>518</v>
      </c>
      <c r="D266" s="615" t="s">
        <v>2426</v>
      </c>
      <c r="E266" s="614" t="s">
        <v>3516</v>
      </c>
      <c r="F266" s="615" t="s">
        <v>3517</v>
      </c>
      <c r="G266" s="614" t="s">
        <v>3221</v>
      </c>
      <c r="H266" s="614" t="s">
        <v>3222</v>
      </c>
      <c r="I266" s="616">
        <v>996.67</v>
      </c>
      <c r="J266" s="616">
        <v>10</v>
      </c>
      <c r="K266" s="617">
        <v>9966.66</v>
      </c>
    </row>
    <row r="267" spans="1:11" ht="14.4" customHeight="1" x14ac:dyDescent="0.3">
      <c r="A267" s="612" t="s">
        <v>513</v>
      </c>
      <c r="B267" s="613" t="s">
        <v>2425</v>
      </c>
      <c r="C267" s="614" t="s">
        <v>518</v>
      </c>
      <c r="D267" s="615" t="s">
        <v>2426</v>
      </c>
      <c r="E267" s="614" t="s">
        <v>3516</v>
      </c>
      <c r="F267" s="615" t="s">
        <v>3517</v>
      </c>
      <c r="G267" s="614" t="s">
        <v>3223</v>
      </c>
      <c r="H267" s="614" t="s">
        <v>3224</v>
      </c>
      <c r="I267" s="616">
        <v>12.1</v>
      </c>
      <c r="J267" s="616">
        <v>2</v>
      </c>
      <c r="K267" s="617">
        <v>24.2</v>
      </c>
    </row>
    <row r="268" spans="1:11" ht="14.4" customHeight="1" x14ac:dyDescent="0.3">
      <c r="A268" s="612" t="s">
        <v>513</v>
      </c>
      <c r="B268" s="613" t="s">
        <v>2425</v>
      </c>
      <c r="C268" s="614" t="s">
        <v>518</v>
      </c>
      <c r="D268" s="615" t="s">
        <v>2426</v>
      </c>
      <c r="E268" s="614" t="s">
        <v>3516</v>
      </c>
      <c r="F268" s="615" t="s">
        <v>3517</v>
      </c>
      <c r="G268" s="614" t="s">
        <v>3225</v>
      </c>
      <c r="H268" s="614" t="s">
        <v>3226</v>
      </c>
      <c r="I268" s="616">
        <v>12.1</v>
      </c>
      <c r="J268" s="616">
        <v>2</v>
      </c>
      <c r="K268" s="617">
        <v>24.2</v>
      </c>
    </row>
    <row r="269" spans="1:11" ht="14.4" customHeight="1" x14ac:dyDescent="0.3">
      <c r="A269" s="612" t="s">
        <v>513</v>
      </c>
      <c r="B269" s="613" t="s">
        <v>2425</v>
      </c>
      <c r="C269" s="614" t="s">
        <v>518</v>
      </c>
      <c r="D269" s="615" t="s">
        <v>2426</v>
      </c>
      <c r="E269" s="614" t="s">
        <v>3516</v>
      </c>
      <c r="F269" s="615" t="s">
        <v>3517</v>
      </c>
      <c r="G269" s="614" t="s">
        <v>3227</v>
      </c>
      <c r="H269" s="614" t="s">
        <v>3228</v>
      </c>
      <c r="I269" s="616">
        <v>375.10000000000008</v>
      </c>
      <c r="J269" s="616">
        <v>7</v>
      </c>
      <c r="K269" s="617">
        <v>2625.7</v>
      </c>
    </row>
    <row r="270" spans="1:11" ht="14.4" customHeight="1" x14ac:dyDescent="0.3">
      <c r="A270" s="612" t="s">
        <v>513</v>
      </c>
      <c r="B270" s="613" t="s">
        <v>2425</v>
      </c>
      <c r="C270" s="614" t="s">
        <v>518</v>
      </c>
      <c r="D270" s="615" t="s">
        <v>2426</v>
      </c>
      <c r="E270" s="614" t="s">
        <v>3516</v>
      </c>
      <c r="F270" s="615" t="s">
        <v>3517</v>
      </c>
      <c r="G270" s="614" t="s">
        <v>3229</v>
      </c>
      <c r="H270" s="614" t="s">
        <v>3230</v>
      </c>
      <c r="I270" s="616">
        <v>96.799999999999983</v>
      </c>
      <c r="J270" s="616">
        <v>330</v>
      </c>
      <c r="K270" s="617">
        <v>31944</v>
      </c>
    </row>
    <row r="271" spans="1:11" ht="14.4" customHeight="1" x14ac:dyDescent="0.3">
      <c r="A271" s="612" t="s">
        <v>513</v>
      </c>
      <c r="B271" s="613" t="s">
        <v>2425</v>
      </c>
      <c r="C271" s="614" t="s">
        <v>518</v>
      </c>
      <c r="D271" s="615" t="s">
        <v>2426</v>
      </c>
      <c r="E271" s="614" t="s">
        <v>3516</v>
      </c>
      <c r="F271" s="615" t="s">
        <v>3517</v>
      </c>
      <c r="G271" s="614" t="s">
        <v>3231</v>
      </c>
      <c r="H271" s="614" t="s">
        <v>3232</v>
      </c>
      <c r="I271" s="616">
        <v>30.73</v>
      </c>
      <c r="J271" s="616">
        <v>400</v>
      </c>
      <c r="K271" s="617">
        <v>12293.6</v>
      </c>
    </row>
    <row r="272" spans="1:11" ht="14.4" customHeight="1" x14ac:dyDescent="0.3">
      <c r="A272" s="612" t="s">
        <v>513</v>
      </c>
      <c r="B272" s="613" t="s">
        <v>2425</v>
      </c>
      <c r="C272" s="614" t="s">
        <v>518</v>
      </c>
      <c r="D272" s="615" t="s">
        <v>2426</v>
      </c>
      <c r="E272" s="614" t="s">
        <v>3516</v>
      </c>
      <c r="F272" s="615" t="s">
        <v>3517</v>
      </c>
      <c r="G272" s="614" t="s">
        <v>3233</v>
      </c>
      <c r="H272" s="614" t="s">
        <v>3234</v>
      </c>
      <c r="I272" s="616">
        <v>30.73</v>
      </c>
      <c r="J272" s="616">
        <v>600</v>
      </c>
      <c r="K272" s="617">
        <v>18440.400000000001</v>
      </c>
    </row>
    <row r="273" spans="1:11" ht="14.4" customHeight="1" x14ac:dyDescent="0.3">
      <c r="A273" s="612" t="s">
        <v>513</v>
      </c>
      <c r="B273" s="613" t="s">
        <v>2425</v>
      </c>
      <c r="C273" s="614" t="s">
        <v>518</v>
      </c>
      <c r="D273" s="615" t="s">
        <v>2426</v>
      </c>
      <c r="E273" s="614" t="s">
        <v>3516</v>
      </c>
      <c r="F273" s="615" t="s">
        <v>3517</v>
      </c>
      <c r="G273" s="614" t="s">
        <v>3235</v>
      </c>
      <c r="H273" s="614" t="s">
        <v>3236</v>
      </c>
      <c r="I273" s="616">
        <v>326.7</v>
      </c>
      <c r="J273" s="616">
        <v>6</v>
      </c>
      <c r="K273" s="617">
        <v>1960.2</v>
      </c>
    </row>
    <row r="274" spans="1:11" ht="14.4" customHeight="1" x14ac:dyDescent="0.3">
      <c r="A274" s="612" t="s">
        <v>513</v>
      </c>
      <c r="B274" s="613" t="s">
        <v>2425</v>
      </c>
      <c r="C274" s="614" t="s">
        <v>518</v>
      </c>
      <c r="D274" s="615" t="s">
        <v>2426</v>
      </c>
      <c r="E274" s="614" t="s">
        <v>3516</v>
      </c>
      <c r="F274" s="615" t="s">
        <v>3517</v>
      </c>
      <c r="G274" s="614" t="s">
        <v>3237</v>
      </c>
      <c r="H274" s="614" t="s">
        <v>3238</v>
      </c>
      <c r="I274" s="616">
        <v>15.129999999999999</v>
      </c>
      <c r="J274" s="616">
        <v>1800</v>
      </c>
      <c r="K274" s="617">
        <v>27225</v>
      </c>
    </row>
    <row r="275" spans="1:11" ht="14.4" customHeight="1" x14ac:dyDescent="0.3">
      <c r="A275" s="612" t="s">
        <v>513</v>
      </c>
      <c r="B275" s="613" t="s">
        <v>2425</v>
      </c>
      <c r="C275" s="614" t="s">
        <v>518</v>
      </c>
      <c r="D275" s="615" t="s">
        <v>2426</v>
      </c>
      <c r="E275" s="614" t="s">
        <v>3516</v>
      </c>
      <c r="F275" s="615" t="s">
        <v>3517</v>
      </c>
      <c r="G275" s="614" t="s">
        <v>3239</v>
      </c>
      <c r="H275" s="614" t="s">
        <v>3240</v>
      </c>
      <c r="I275" s="616">
        <v>30.733333333333334</v>
      </c>
      <c r="J275" s="616">
        <v>400</v>
      </c>
      <c r="K275" s="617">
        <v>12293.6</v>
      </c>
    </row>
    <row r="276" spans="1:11" ht="14.4" customHeight="1" x14ac:dyDescent="0.3">
      <c r="A276" s="612" t="s">
        <v>513</v>
      </c>
      <c r="B276" s="613" t="s">
        <v>2425</v>
      </c>
      <c r="C276" s="614" t="s">
        <v>518</v>
      </c>
      <c r="D276" s="615" t="s">
        <v>2426</v>
      </c>
      <c r="E276" s="614" t="s">
        <v>3516</v>
      </c>
      <c r="F276" s="615" t="s">
        <v>3517</v>
      </c>
      <c r="G276" s="614" t="s">
        <v>3241</v>
      </c>
      <c r="H276" s="614" t="s">
        <v>3242</v>
      </c>
      <c r="I276" s="616">
        <v>14.52</v>
      </c>
      <c r="J276" s="616">
        <v>10</v>
      </c>
      <c r="K276" s="617">
        <v>145.19999999999999</v>
      </c>
    </row>
    <row r="277" spans="1:11" ht="14.4" customHeight="1" x14ac:dyDescent="0.3">
      <c r="A277" s="612" t="s">
        <v>513</v>
      </c>
      <c r="B277" s="613" t="s">
        <v>2425</v>
      </c>
      <c r="C277" s="614" t="s">
        <v>518</v>
      </c>
      <c r="D277" s="615" t="s">
        <v>2426</v>
      </c>
      <c r="E277" s="614" t="s">
        <v>3516</v>
      </c>
      <c r="F277" s="615" t="s">
        <v>3517</v>
      </c>
      <c r="G277" s="614" t="s">
        <v>3243</v>
      </c>
      <c r="H277" s="614" t="s">
        <v>3244</v>
      </c>
      <c r="I277" s="616">
        <v>600</v>
      </c>
      <c r="J277" s="616">
        <v>10</v>
      </c>
      <c r="K277" s="617">
        <v>6000.04</v>
      </c>
    </row>
    <row r="278" spans="1:11" ht="14.4" customHeight="1" x14ac:dyDescent="0.3">
      <c r="A278" s="612" t="s">
        <v>513</v>
      </c>
      <c r="B278" s="613" t="s">
        <v>2425</v>
      </c>
      <c r="C278" s="614" t="s">
        <v>518</v>
      </c>
      <c r="D278" s="615" t="s">
        <v>2426</v>
      </c>
      <c r="E278" s="614" t="s">
        <v>3516</v>
      </c>
      <c r="F278" s="615" t="s">
        <v>3517</v>
      </c>
      <c r="G278" s="614" t="s">
        <v>3245</v>
      </c>
      <c r="H278" s="614" t="s">
        <v>3246</v>
      </c>
      <c r="I278" s="616">
        <v>30.25</v>
      </c>
      <c r="J278" s="616">
        <v>10</v>
      </c>
      <c r="K278" s="617">
        <v>302.5</v>
      </c>
    </row>
    <row r="279" spans="1:11" ht="14.4" customHeight="1" x14ac:dyDescent="0.3">
      <c r="A279" s="612" t="s">
        <v>513</v>
      </c>
      <c r="B279" s="613" t="s">
        <v>2425</v>
      </c>
      <c r="C279" s="614" t="s">
        <v>518</v>
      </c>
      <c r="D279" s="615" t="s">
        <v>2426</v>
      </c>
      <c r="E279" s="614" t="s">
        <v>3516</v>
      </c>
      <c r="F279" s="615" t="s">
        <v>3517</v>
      </c>
      <c r="G279" s="614" t="s">
        <v>3247</v>
      </c>
      <c r="H279" s="614" t="s">
        <v>3248</v>
      </c>
      <c r="I279" s="616">
        <v>273.11</v>
      </c>
      <c r="J279" s="616">
        <v>30</v>
      </c>
      <c r="K279" s="617">
        <v>8193.2800000000007</v>
      </c>
    </row>
    <row r="280" spans="1:11" ht="14.4" customHeight="1" x14ac:dyDescent="0.3">
      <c r="A280" s="612" t="s">
        <v>513</v>
      </c>
      <c r="B280" s="613" t="s">
        <v>2425</v>
      </c>
      <c r="C280" s="614" t="s">
        <v>518</v>
      </c>
      <c r="D280" s="615" t="s">
        <v>2426</v>
      </c>
      <c r="E280" s="614" t="s">
        <v>3516</v>
      </c>
      <c r="F280" s="615" t="s">
        <v>3517</v>
      </c>
      <c r="G280" s="614" t="s">
        <v>3249</v>
      </c>
      <c r="H280" s="614" t="s">
        <v>3250</v>
      </c>
      <c r="I280" s="616">
        <v>149.80000000000001</v>
      </c>
      <c r="J280" s="616">
        <v>10</v>
      </c>
      <c r="K280" s="617">
        <v>1497.99</v>
      </c>
    </row>
    <row r="281" spans="1:11" ht="14.4" customHeight="1" x14ac:dyDescent="0.3">
      <c r="A281" s="612" t="s">
        <v>513</v>
      </c>
      <c r="B281" s="613" t="s">
        <v>2425</v>
      </c>
      <c r="C281" s="614" t="s">
        <v>518</v>
      </c>
      <c r="D281" s="615" t="s">
        <v>2426</v>
      </c>
      <c r="E281" s="614" t="s">
        <v>3516</v>
      </c>
      <c r="F281" s="615" t="s">
        <v>3517</v>
      </c>
      <c r="G281" s="614" t="s">
        <v>3251</v>
      </c>
      <c r="H281" s="614" t="s">
        <v>3252</v>
      </c>
      <c r="I281" s="616">
        <v>14.52</v>
      </c>
      <c r="J281" s="616">
        <v>10</v>
      </c>
      <c r="K281" s="617">
        <v>145.19999999999999</v>
      </c>
    </row>
    <row r="282" spans="1:11" ht="14.4" customHeight="1" x14ac:dyDescent="0.3">
      <c r="A282" s="612" t="s">
        <v>513</v>
      </c>
      <c r="B282" s="613" t="s">
        <v>2425</v>
      </c>
      <c r="C282" s="614" t="s">
        <v>518</v>
      </c>
      <c r="D282" s="615" t="s">
        <v>2426</v>
      </c>
      <c r="E282" s="614" t="s">
        <v>3516</v>
      </c>
      <c r="F282" s="615" t="s">
        <v>3517</v>
      </c>
      <c r="G282" s="614" t="s">
        <v>3253</v>
      </c>
      <c r="H282" s="614" t="s">
        <v>3254</v>
      </c>
      <c r="I282" s="616">
        <v>14.52</v>
      </c>
      <c r="J282" s="616">
        <v>10</v>
      </c>
      <c r="K282" s="617">
        <v>145.19999999999999</v>
      </c>
    </row>
    <row r="283" spans="1:11" ht="14.4" customHeight="1" x14ac:dyDescent="0.3">
      <c r="A283" s="612" t="s">
        <v>513</v>
      </c>
      <c r="B283" s="613" t="s">
        <v>2425</v>
      </c>
      <c r="C283" s="614" t="s">
        <v>518</v>
      </c>
      <c r="D283" s="615" t="s">
        <v>2426</v>
      </c>
      <c r="E283" s="614" t="s">
        <v>3516</v>
      </c>
      <c r="F283" s="615" t="s">
        <v>3517</v>
      </c>
      <c r="G283" s="614" t="s">
        <v>3255</v>
      </c>
      <c r="H283" s="614" t="s">
        <v>3256</v>
      </c>
      <c r="I283" s="616">
        <v>9.5</v>
      </c>
      <c r="J283" s="616">
        <v>4</v>
      </c>
      <c r="K283" s="617">
        <v>38</v>
      </c>
    </row>
    <row r="284" spans="1:11" ht="14.4" customHeight="1" x14ac:dyDescent="0.3">
      <c r="A284" s="612" t="s">
        <v>513</v>
      </c>
      <c r="B284" s="613" t="s">
        <v>2425</v>
      </c>
      <c r="C284" s="614" t="s">
        <v>518</v>
      </c>
      <c r="D284" s="615" t="s">
        <v>2426</v>
      </c>
      <c r="E284" s="614" t="s">
        <v>3516</v>
      </c>
      <c r="F284" s="615" t="s">
        <v>3517</v>
      </c>
      <c r="G284" s="614" t="s">
        <v>3257</v>
      </c>
      <c r="H284" s="614" t="s">
        <v>3258</v>
      </c>
      <c r="I284" s="616">
        <v>302.39999999999998</v>
      </c>
      <c r="J284" s="616">
        <v>5</v>
      </c>
      <c r="K284" s="617">
        <v>1512.02</v>
      </c>
    </row>
    <row r="285" spans="1:11" ht="14.4" customHeight="1" x14ac:dyDescent="0.3">
      <c r="A285" s="612" t="s">
        <v>513</v>
      </c>
      <c r="B285" s="613" t="s">
        <v>2425</v>
      </c>
      <c r="C285" s="614" t="s">
        <v>518</v>
      </c>
      <c r="D285" s="615" t="s">
        <v>2426</v>
      </c>
      <c r="E285" s="614" t="s">
        <v>3516</v>
      </c>
      <c r="F285" s="615" t="s">
        <v>3517</v>
      </c>
      <c r="G285" s="614" t="s">
        <v>3259</v>
      </c>
      <c r="H285" s="614" t="s">
        <v>3260</v>
      </c>
      <c r="I285" s="616">
        <v>90.75</v>
      </c>
      <c r="J285" s="616">
        <v>10</v>
      </c>
      <c r="K285" s="617">
        <v>907.5</v>
      </c>
    </row>
    <row r="286" spans="1:11" ht="14.4" customHeight="1" x14ac:dyDescent="0.3">
      <c r="A286" s="612" t="s">
        <v>513</v>
      </c>
      <c r="B286" s="613" t="s">
        <v>2425</v>
      </c>
      <c r="C286" s="614" t="s">
        <v>518</v>
      </c>
      <c r="D286" s="615" t="s">
        <v>2426</v>
      </c>
      <c r="E286" s="614" t="s">
        <v>3516</v>
      </c>
      <c r="F286" s="615" t="s">
        <v>3517</v>
      </c>
      <c r="G286" s="614" t="s">
        <v>3259</v>
      </c>
      <c r="H286" s="614" t="s">
        <v>3261</v>
      </c>
      <c r="I286" s="616">
        <v>90.78</v>
      </c>
      <c r="J286" s="616">
        <v>5</v>
      </c>
      <c r="K286" s="617">
        <v>453.9</v>
      </c>
    </row>
    <row r="287" spans="1:11" ht="14.4" customHeight="1" x14ac:dyDescent="0.3">
      <c r="A287" s="612" t="s">
        <v>513</v>
      </c>
      <c r="B287" s="613" t="s">
        <v>2425</v>
      </c>
      <c r="C287" s="614" t="s">
        <v>518</v>
      </c>
      <c r="D287" s="615" t="s">
        <v>2426</v>
      </c>
      <c r="E287" s="614" t="s">
        <v>3516</v>
      </c>
      <c r="F287" s="615" t="s">
        <v>3517</v>
      </c>
      <c r="G287" s="614" t="s">
        <v>3262</v>
      </c>
      <c r="H287" s="614" t="s">
        <v>3263</v>
      </c>
      <c r="I287" s="616">
        <v>47.15</v>
      </c>
      <c r="J287" s="616">
        <v>30</v>
      </c>
      <c r="K287" s="617">
        <v>1414.5</v>
      </c>
    </row>
    <row r="288" spans="1:11" ht="14.4" customHeight="1" x14ac:dyDescent="0.3">
      <c r="A288" s="612" t="s">
        <v>513</v>
      </c>
      <c r="B288" s="613" t="s">
        <v>2425</v>
      </c>
      <c r="C288" s="614" t="s">
        <v>518</v>
      </c>
      <c r="D288" s="615" t="s">
        <v>2426</v>
      </c>
      <c r="E288" s="614" t="s">
        <v>3516</v>
      </c>
      <c r="F288" s="615" t="s">
        <v>3517</v>
      </c>
      <c r="G288" s="614" t="s">
        <v>3264</v>
      </c>
      <c r="H288" s="614" t="s">
        <v>3265</v>
      </c>
      <c r="I288" s="616">
        <v>141.79</v>
      </c>
      <c r="J288" s="616">
        <v>3</v>
      </c>
      <c r="K288" s="617">
        <v>425.36</v>
      </c>
    </row>
    <row r="289" spans="1:11" ht="14.4" customHeight="1" x14ac:dyDescent="0.3">
      <c r="A289" s="612" t="s">
        <v>513</v>
      </c>
      <c r="B289" s="613" t="s">
        <v>2425</v>
      </c>
      <c r="C289" s="614" t="s">
        <v>518</v>
      </c>
      <c r="D289" s="615" t="s">
        <v>2426</v>
      </c>
      <c r="E289" s="614" t="s">
        <v>3516</v>
      </c>
      <c r="F289" s="615" t="s">
        <v>3517</v>
      </c>
      <c r="G289" s="614" t="s">
        <v>3266</v>
      </c>
      <c r="H289" s="614" t="s">
        <v>3267</v>
      </c>
      <c r="I289" s="616">
        <v>527.96</v>
      </c>
      <c r="J289" s="616">
        <v>10</v>
      </c>
      <c r="K289" s="617">
        <v>5279.65</v>
      </c>
    </row>
    <row r="290" spans="1:11" ht="14.4" customHeight="1" x14ac:dyDescent="0.3">
      <c r="A290" s="612" t="s">
        <v>513</v>
      </c>
      <c r="B290" s="613" t="s">
        <v>2425</v>
      </c>
      <c r="C290" s="614" t="s">
        <v>518</v>
      </c>
      <c r="D290" s="615" t="s">
        <v>2426</v>
      </c>
      <c r="E290" s="614" t="s">
        <v>3516</v>
      </c>
      <c r="F290" s="615" t="s">
        <v>3517</v>
      </c>
      <c r="G290" s="614" t="s">
        <v>3268</v>
      </c>
      <c r="H290" s="614" t="s">
        <v>3269</v>
      </c>
      <c r="I290" s="616">
        <v>3.4112500000000003</v>
      </c>
      <c r="J290" s="616">
        <v>4450</v>
      </c>
      <c r="K290" s="617">
        <v>15192.1</v>
      </c>
    </row>
    <row r="291" spans="1:11" ht="14.4" customHeight="1" x14ac:dyDescent="0.3">
      <c r="A291" s="612" t="s">
        <v>513</v>
      </c>
      <c r="B291" s="613" t="s">
        <v>2425</v>
      </c>
      <c r="C291" s="614" t="s">
        <v>518</v>
      </c>
      <c r="D291" s="615" t="s">
        <v>2426</v>
      </c>
      <c r="E291" s="614" t="s">
        <v>3516</v>
      </c>
      <c r="F291" s="615" t="s">
        <v>3517</v>
      </c>
      <c r="G291" s="614" t="s">
        <v>3270</v>
      </c>
      <c r="H291" s="614" t="s">
        <v>3271</v>
      </c>
      <c r="I291" s="616">
        <v>3.43</v>
      </c>
      <c r="J291" s="616">
        <v>800</v>
      </c>
      <c r="K291" s="617">
        <v>2744</v>
      </c>
    </row>
    <row r="292" spans="1:11" ht="14.4" customHeight="1" x14ac:dyDescent="0.3">
      <c r="A292" s="612" t="s">
        <v>513</v>
      </c>
      <c r="B292" s="613" t="s">
        <v>2425</v>
      </c>
      <c r="C292" s="614" t="s">
        <v>518</v>
      </c>
      <c r="D292" s="615" t="s">
        <v>2426</v>
      </c>
      <c r="E292" s="614" t="s">
        <v>3516</v>
      </c>
      <c r="F292" s="615" t="s">
        <v>3517</v>
      </c>
      <c r="G292" s="614" t="s">
        <v>3272</v>
      </c>
      <c r="H292" s="614" t="s">
        <v>3273</v>
      </c>
      <c r="I292" s="616">
        <v>6.0749999999999993</v>
      </c>
      <c r="J292" s="616">
        <v>1800</v>
      </c>
      <c r="K292" s="617">
        <v>10929</v>
      </c>
    </row>
    <row r="293" spans="1:11" ht="14.4" customHeight="1" x14ac:dyDescent="0.3">
      <c r="A293" s="612" t="s">
        <v>513</v>
      </c>
      <c r="B293" s="613" t="s">
        <v>2425</v>
      </c>
      <c r="C293" s="614" t="s">
        <v>518</v>
      </c>
      <c r="D293" s="615" t="s">
        <v>2426</v>
      </c>
      <c r="E293" s="614" t="s">
        <v>3516</v>
      </c>
      <c r="F293" s="615" t="s">
        <v>3517</v>
      </c>
      <c r="G293" s="614" t="s">
        <v>3274</v>
      </c>
      <c r="H293" s="614" t="s">
        <v>3275</v>
      </c>
      <c r="I293" s="616">
        <v>302.63</v>
      </c>
      <c r="J293" s="616">
        <v>2</v>
      </c>
      <c r="K293" s="617">
        <v>605.25</v>
      </c>
    </row>
    <row r="294" spans="1:11" ht="14.4" customHeight="1" x14ac:dyDescent="0.3">
      <c r="A294" s="612" t="s">
        <v>513</v>
      </c>
      <c r="B294" s="613" t="s">
        <v>2425</v>
      </c>
      <c r="C294" s="614" t="s">
        <v>518</v>
      </c>
      <c r="D294" s="615" t="s">
        <v>2426</v>
      </c>
      <c r="E294" s="614" t="s">
        <v>3516</v>
      </c>
      <c r="F294" s="615" t="s">
        <v>3517</v>
      </c>
      <c r="G294" s="614" t="s">
        <v>3276</v>
      </c>
      <c r="H294" s="614" t="s">
        <v>3277</v>
      </c>
      <c r="I294" s="616">
        <v>82.2</v>
      </c>
      <c r="J294" s="616">
        <v>50</v>
      </c>
      <c r="K294" s="617">
        <v>4109.9399999999996</v>
      </c>
    </row>
    <row r="295" spans="1:11" ht="14.4" customHeight="1" x14ac:dyDescent="0.3">
      <c r="A295" s="612" t="s">
        <v>513</v>
      </c>
      <c r="B295" s="613" t="s">
        <v>2425</v>
      </c>
      <c r="C295" s="614" t="s">
        <v>518</v>
      </c>
      <c r="D295" s="615" t="s">
        <v>2426</v>
      </c>
      <c r="E295" s="614" t="s">
        <v>3516</v>
      </c>
      <c r="F295" s="615" t="s">
        <v>3517</v>
      </c>
      <c r="G295" s="614" t="s">
        <v>3278</v>
      </c>
      <c r="H295" s="614" t="s">
        <v>3279</v>
      </c>
      <c r="I295" s="616">
        <v>568.70000000000005</v>
      </c>
      <c r="J295" s="616">
        <v>10</v>
      </c>
      <c r="K295" s="617">
        <v>5687</v>
      </c>
    </row>
    <row r="296" spans="1:11" ht="14.4" customHeight="1" x14ac:dyDescent="0.3">
      <c r="A296" s="612" t="s">
        <v>513</v>
      </c>
      <c r="B296" s="613" t="s">
        <v>2425</v>
      </c>
      <c r="C296" s="614" t="s">
        <v>518</v>
      </c>
      <c r="D296" s="615" t="s">
        <v>2426</v>
      </c>
      <c r="E296" s="614" t="s">
        <v>3516</v>
      </c>
      <c r="F296" s="615" t="s">
        <v>3517</v>
      </c>
      <c r="G296" s="614" t="s">
        <v>3280</v>
      </c>
      <c r="H296" s="614" t="s">
        <v>3281</v>
      </c>
      <c r="I296" s="616">
        <v>271.95999999999998</v>
      </c>
      <c r="J296" s="616">
        <v>20</v>
      </c>
      <c r="K296" s="617">
        <v>5439.2</v>
      </c>
    </row>
    <row r="297" spans="1:11" ht="14.4" customHeight="1" x14ac:dyDescent="0.3">
      <c r="A297" s="612" t="s">
        <v>513</v>
      </c>
      <c r="B297" s="613" t="s">
        <v>2425</v>
      </c>
      <c r="C297" s="614" t="s">
        <v>518</v>
      </c>
      <c r="D297" s="615" t="s">
        <v>2426</v>
      </c>
      <c r="E297" s="614" t="s">
        <v>3516</v>
      </c>
      <c r="F297" s="615" t="s">
        <v>3517</v>
      </c>
      <c r="G297" s="614" t="s">
        <v>3282</v>
      </c>
      <c r="H297" s="614" t="s">
        <v>3283</v>
      </c>
      <c r="I297" s="616">
        <v>9.4366666666666639</v>
      </c>
      <c r="J297" s="616">
        <v>2150</v>
      </c>
      <c r="K297" s="617">
        <v>20290</v>
      </c>
    </row>
    <row r="298" spans="1:11" ht="14.4" customHeight="1" x14ac:dyDescent="0.3">
      <c r="A298" s="612" t="s">
        <v>513</v>
      </c>
      <c r="B298" s="613" t="s">
        <v>2425</v>
      </c>
      <c r="C298" s="614" t="s">
        <v>518</v>
      </c>
      <c r="D298" s="615" t="s">
        <v>2426</v>
      </c>
      <c r="E298" s="614" t="s">
        <v>3516</v>
      </c>
      <c r="F298" s="615" t="s">
        <v>3517</v>
      </c>
      <c r="G298" s="614" t="s">
        <v>3284</v>
      </c>
      <c r="H298" s="614" t="s">
        <v>3285</v>
      </c>
      <c r="I298" s="616">
        <v>22.99</v>
      </c>
      <c r="J298" s="616">
        <v>40</v>
      </c>
      <c r="K298" s="617">
        <v>919.6</v>
      </c>
    </row>
    <row r="299" spans="1:11" ht="14.4" customHeight="1" x14ac:dyDescent="0.3">
      <c r="A299" s="612" t="s">
        <v>513</v>
      </c>
      <c r="B299" s="613" t="s">
        <v>2425</v>
      </c>
      <c r="C299" s="614" t="s">
        <v>518</v>
      </c>
      <c r="D299" s="615" t="s">
        <v>2426</v>
      </c>
      <c r="E299" s="614" t="s">
        <v>3516</v>
      </c>
      <c r="F299" s="615" t="s">
        <v>3517</v>
      </c>
      <c r="G299" s="614" t="s">
        <v>3286</v>
      </c>
      <c r="H299" s="614" t="s">
        <v>3287</v>
      </c>
      <c r="I299" s="616">
        <v>22.99</v>
      </c>
      <c r="J299" s="616">
        <v>30</v>
      </c>
      <c r="K299" s="617">
        <v>689.7</v>
      </c>
    </row>
    <row r="300" spans="1:11" ht="14.4" customHeight="1" x14ac:dyDescent="0.3">
      <c r="A300" s="612" t="s">
        <v>513</v>
      </c>
      <c r="B300" s="613" t="s">
        <v>2425</v>
      </c>
      <c r="C300" s="614" t="s">
        <v>518</v>
      </c>
      <c r="D300" s="615" t="s">
        <v>2426</v>
      </c>
      <c r="E300" s="614" t="s">
        <v>3516</v>
      </c>
      <c r="F300" s="615" t="s">
        <v>3517</v>
      </c>
      <c r="G300" s="614" t="s">
        <v>3288</v>
      </c>
      <c r="H300" s="614" t="s">
        <v>3289</v>
      </c>
      <c r="I300" s="616">
        <v>379.3</v>
      </c>
      <c r="J300" s="616">
        <v>10</v>
      </c>
      <c r="K300" s="617">
        <v>3793</v>
      </c>
    </row>
    <row r="301" spans="1:11" ht="14.4" customHeight="1" x14ac:dyDescent="0.3">
      <c r="A301" s="612" t="s">
        <v>513</v>
      </c>
      <c r="B301" s="613" t="s">
        <v>2425</v>
      </c>
      <c r="C301" s="614" t="s">
        <v>518</v>
      </c>
      <c r="D301" s="615" t="s">
        <v>2426</v>
      </c>
      <c r="E301" s="614" t="s">
        <v>3516</v>
      </c>
      <c r="F301" s="615" t="s">
        <v>3517</v>
      </c>
      <c r="G301" s="614" t="s">
        <v>3290</v>
      </c>
      <c r="H301" s="614" t="s">
        <v>3291</v>
      </c>
      <c r="I301" s="616">
        <v>4022.04</v>
      </c>
      <c r="J301" s="616">
        <v>2</v>
      </c>
      <c r="K301" s="617">
        <v>8044.08</v>
      </c>
    </row>
    <row r="302" spans="1:11" ht="14.4" customHeight="1" x14ac:dyDescent="0.3">
      <c r="A302" s="612" t="s">
        <v>513</v>
      </c>
      <c r="B302" s="613" t="s">
        <v>2425</v>
      </c>
      <c r="C302" s="614" t="s">
        <v>518</v>
      </c>
      <c r="D302" s="615" t="s">
        <v>2426</v>
      </c>
      <c r="E302" s="614" t="s">
        <v>3516</v>
      </c>
      <c r="F302" s="615" t="s">
        <v>3517</v>
      </c>
      <c r="G302" s="614" t="s">
        <v>3292</v>
      </c>
      <c r="H302" s="614" t="s">
        <v>3293</v>
      </c>
      <c r="I302" s="616">
        <v>82.2</v>
      </c>
      <c r="J302" s="616">
        <v>20</v>
      </c>
      <c r="K302" s="617">
        <v>1643.97</v>
      </c>
    </row>
    <row r="303" spans="1:11" ht="14.4" customHeight="1" x14ac:dyDescent="0.3">
      <c r="A303" s="612" t="s">
        <v>513</v>
      </c>
      <c r="B303" s="613" t="s">
        <v>2425</v>
      </c>
      <c r="C303" s="614" t="s">
        <v>518</v>
      </c>
      <c r="D303" s="615" t="s">
        <v>2426</v>
      </c>
      <c r="E303" s="614" t="s">
        <v>3516</v>
      </c>
      <c r="F303" s="615" t="s">
        <v>3517</v>
      </c>
      <c r="G303" s="614" t="s">
        <v>3294</v>
      </c>
      <c r="H303" s="614" t="s">
        <v>3295</v>
      </c>
      <c r="I303" s="616">
        <v>231.99</v>
      </c>
      <c r="J303" s="616">
        <v>20</v>
      </c>
      <c r="K303" s="617">
        <v>4639.87</v>
      </c>
    </row>
    <row r="304" spans="1:11" ht="14.4" customHeight="1" x14ac:dyDescent="0.3">
      <c r="A304" s="612" t="s">
        <v>513</v>
      </c>
      <c r="B304" s="613" t="s">
        <v>2425</v>
      </c>
      <c r="C304" s="614" t="s">
        <v>518</v>
      </c>
      <c r="D304" s="615" t="s">
        <v>2426</v>
      </c>
      <c r="E304" s="614" t="s">
        <v>3516</v>
      </c>
      <c r="F304" s="615" t="s">
        <v>3517</v>
      </c>
      <c r="G304" s="614" t="s">
        <v>3296</v>
      </c>
      <c r="H304" s="614" t="s">
        <v>3297</v>
      </c>
      <c r="I304" s="616">
        <v>139.35</v>
      </c>
      <c r="J304" s="616">
        <v>10</v>
      </c>
      <c r="K304" s="617">
        <v>1393.55</v>
      </c>
    </row>
    <row r="305" spans="1:11" ht="14.4" customHeight="1" x14ac:dyDescent="0.3">
      <c r="A305" s="612" t="s">
        <v>513</v>
      </c>
      <c r="B305" s="613" t="s">
        <v>2425</v>
      </c>
      <c r="C305" s="614" t="s">
        <v>518</v>
      </c>
      <c r="D305" s="615" t="s">
        <v>2426</v>
      </c>
      <c r="E305" s="614" t="s">
        <v>3516</v>
      </c>
      <c r="F305" s="615" t="s">
        <v>3517</v>
      </c>
      <c r="G305" s="614" t="s">
        <v>3298</v>
      </c>
      <c r="H305" s="614" t="s">
        <v>3299</v>
      </c>
      <c r="I305" s="616">
        <v>78.05</v>
      </c>
      <c r="J305" s="616">
        <v>30</v>
      </c>
      <c r="K305" s="617">
        <v>2341.38</v>
      </c>
    </row>
    <row r="306" spans="1:11" ht="14.4" customHeight="1" x14ac:dyDescent="0.3">
      <c r="A306" s="612" t="s">
        <v>513</v>
      </c>
      <c r="B306" s="613" t="s">
        <v>2425</v>
      </c>
      <c r="C306" s="614" t="s">
        <v>518</v>
      </c>
      <c r="D306" s="615" t="s">
        <v>2426</v>
      </c>
      <c r="E306" s="614" t="s">
        <v>3516</v>
      </c>
      <c r="F306" s="615" t="s">
        <v>3517</v>
      </c>
      <c r="G306" s="614" t="s">
        <v>3300</v>
      </c>
      <c r="H306" s="614" t="s">
        <v>3301</v>
      </c>
      <c r="I306" s="616">
        <v>79.004999999999995</v>
      </c>
      <c r="J306" s="616">
        <v>15</v>
      </c>
      <c r="K306" s="617">
        <v>1185.08</v>
      </c>
    </row>
    <row r="307" spans="1:11" ht="14.4" customHeight="1" x14ac:dyDescent="0.3">
      <c r="A307" s="612" t="s">
        <v>513</v>
      </c>
      <c r="B307" s="613" t="s">
        <v>2425</v>
      </c>
      <c r="C307" s="614" t="s">
        <v>518</v>
      </c>
      <c r="D307" s="615" t="s">
        <v>2426</v>
      </c>
      <c r="E307" s="614" t="s">
        <v>3516</v>
      </c>
      <c r="F307" s="615" t="s">
        <v>3517</v>
      </c>
      <c r="G307" s="614" t="s">
        <v>3302</v>
      </c>
      <c r="H307" s="614" t="s">
        <v>3303</v>
      </c>
      <c r="I307" s="616">
        <v>823.28</v>
      </c>
      <c r="J307" s="616">
        <v>2</v>
      </c>
      <c r="K307" s="617">
        <v>1646.57</v>
      </c>
    </row>
    <row r="308" spans="1:11" ht="14.4" customHeight="1" x14ac:dyDescent="0.3">
      <c r="A308" s="612" t="s">
        <v>513</v>
      </c>
      <c r="B308" s="613" t="s">
        <v>2425</v>
      </c>
      <c r="C308" s="614" t="s">
        <v>518</v>
      </c>
      <c r="D308" s="615" t="s">
        <v>2426</v>
      </c>
      <c r="E308" s="614" t="s">
        <v>3516</v>
      </c>
      <c r="F308" s="615" t="s">
        <v>3517</v>
      </c>
      <c r="G308" s="614" t="s">
        <v>3304</v>
      </c>
      <c r="H308" s="614" t="s">
        <v>3305</v>
      </c>
      <c r="I308" s="616">
        <v>1083.99</v>
      </c>
      <c r="J308" s="616">
        <v>2</v>
      </c>
      <c r="K308" s="617">
        <v>2167.98</v>
      </c>
    </row>
    <row r="309" spans="1:11" ht="14.4" customHeight="1" x14ac:dyDescent="0.3">
      <c r="A309" s="612" t="s">
        <v>513</v>
      </c>
      <c r="B309" s="613" t="s">
        <v>2425</v>
      </c>
      <c r="C309" s="614" t="s">
        <v>518</v>
      </c>
      <c r="D309" s="615" t="s">
        <v>2426</v>
      </c>
      <c r="E309" s="614" t="s">
        <v>3516</v>
      </c>
      <c r="F309" s="615" t="s">
        <v>3517</v>
      </c>
      <c r="G309" s="614" t="s">
        <v>3306</v>
      </c>
      <c r="H309" s="614" t="s">
        <v>3307</v>
      </c>
      <c r="I309" s="616">
        <v>689.9</v>
      </c>
      <c r="J309" s="616">
        <v>10</v>
      </c>
      <c r="K309" s="617">
        <v>6899</v>
      </c>
    </row>
    <row r="310" spans="1:11" ht="14.4" customHeight="1" x14ac:dyDescent="0.3">
      <c r="A310" s="612" t="s">
        <v>513</v>
      </c>
      <c r="B310" s="613" t="s">
        <v>2425</v>
      </c>
      <c r="C310" s="614" t="s">
        <v>518</v>
      </c>
      <c r="D310" s="615" t="s">
        <v>2426</v>
      </c>
      <c r="E310" s="614" t="s">
        <v>3516</v>
      </c>
      <c r="F310" s="615" t="s">
        <v>3517</v>
      </c>
      <c r="G310" s="614" t="s">
        <v>3308</v>
      </c>
      <c r="H310" s="614" t="s">
        <v>3309</v>
      </c>
      <c r="I310" s="616">
        <v>451.4</v>
      </c>
      <c r="J310" s="616">
        <v>2</v>
      </c>
      <c r="K310" s="617">
        <v>902.8</v>
      </c>
    </row>
    <row r="311" spans="1:11" ht="14.4" customHeight="1" x14ac:dyDescent="0.3">
      <c r="A311" s="612" t="s">
        <v>513</v>
      </c>
      <c r="B311" s="613" t="s">
        <v>2425</v>
      </c>
      <c r="C311" s="614" t="s">
        <v>518</v>
      </c>
      <c r="D311" s="615" t="s">
        <v>2426</v>
      </c>
      <c r="E311" s="614" t="s">
        <v>3516</v>
      </c>
      <c r="F311" s="615" t="s">
        <v>3517</v>
      </c>
      <c r="G311" s="614" t="s">
        <v>3310</v>
      </c>
      <c r="H311" s="614" t="s">
        <v>3311</v>
      </c>
      <c r="I311" s="616">
        <v>1134.8800000000001</v>
      </c>
      <c r="J311" s="616">
        <v>9</v>
      </c>
      <c r="K311" s="617">
        <v>10213.950000000001</v>
      </c>
    </row>
    <row r="312" spans="1:11" ht="14.4" customHeight="1" x14ac:dyDescent="0.3">
      <c r="A312" s="612" t="s">
        <v>513</v>
      </c>
      <c r="B312" s="613" t="s">
        <v>2425</v>
      </c>
      <c r="C312" s="614" t="s">
        <v>518</v>
      </c>
      <c r="D312" s="615" t="s">
        <v>2426</v>
      </c>
      <c r="E312" s="614" t="s">
        <v>3516</v>
      </c>
      <c r="F312" s="615" t="s">
        <v>3517</v>
      </c>
      <c r="G312" s="614" t="s">
        <v>3312</v>
      </c>
      <c r="H312" s="614" t="s">
        <v>3313</v>
      </c>
      <c r="I312" s="616">
        <v>75.02</v>
      </c>
      <c r="J312" s="616">
        <v>10</v>
      </c>
      <c r="K312" s="617">
        <v>750.2</v>
      </c>
    </row>
    <row r="313" spans="1:11" ht="14.4" customHeight="1" x14ac:dyDescent="0.3">
      <c r="A313" s="612" t="s">
        <v>513</v>
      </c>
      <c r="B313" s="613" t="s">
        <v>2425</v>
      </c>
      <c r="C313" s="614" t="s">
        <v>518</v>
      </c>
      <c r="D313" s="615" t="s">
        <v>2426</v>
      </c>
      <c r="E313" s="614" t="s">
        <v>3516</v>
      </c>
      <c r="F313" s="615" t="s">
        <v>3517</v>
      </c>
      <c r="G313" s="614" t="s">
        <v>3314</v>
      </c>
      <c r="H313" s="614" t="s">
        <v>3315</v>
      </c>
      <c r="I313" s="616">
        <v>67.16</v>
      </c>
      <c r="J313" s="616">
        <v>150</v>
      </c>
      <c r="K313" s="617">
        <v>10073.25</v>
      </c>
    </row>
    <row r="314" spans="1:11" ht="14.4" customHeight="1" x14ac:dyDescent="0.3">
      <c r="A314" s="612" t="s">
        <v>513</v>
      </c>
      <c r="B314" s="613" t="s">
        <v>2425</v>
      </c>
      <c r="C314" s="614" t="s">
        <v>518</v>
      </c>
      <c r="D314" s="615" t="s">
        <v>2426</v>
      </c>
      <c r="E314" s="614" t="s">
        <v>3516</v>
      </c>
      <c r="F314" s="615" t="s">
        <v>3517</v>
      </c>
      <c r="G314" s="614" t="s">
        <v>3316</v>
      </c>
      <c r="H314" s="614" t="s">
        <v>3317</v>
      </c>
      <c r="I314" s="616">
        <v>15.73</v>
      </c>
      <c r="J314" s="616">
        <v>40</v>
      </c>
      <c r="K314" s="617">
        <v>629.20000000000005</v>
      </c>
    </row>
    <row r="315" spans="1:11" ht="14.4" customHeight="1" x14ac:dyDescent="0.3">
      <c r="A315" s="612" t="s">
        <v>513</v>
      </c>
      <c r="B315" s="613" t="s">
        <v>2425</v>
      </c>
      <c r="C315" s="614" t="s">
        <v>518</v>
      </c>
      <c r="D315" s="615" t="s">
        <v>2426</v>
      </c>
      <c r="E315" s="614" t="s">
        <v>3516</v>
      </c>
      <c r="F315" s="615" t="s">
        <v>3517</v>
      </c>
      <c r="G315" s="614" t="s">
        <v>3318</v>
      </c>
      <c r="H315" s="614" t="s">
        <v>3319</v>
      </c>
      <c r="I315" s="616">
        <v>1469</v>
      </c>
      <c r="J315" s="616">
        <v>2</v>
      </c>
      <c r="K315" s="617">
        <v>2938</v>
      </c>
    </row>
    <row r="316" spans="1:11" ht="14.4" customHeight="1" x14ac:dyDescent="0.3">
      <c r="A316" s="612" t="s">
        <v>513</v>
      </c>
      <c r="B316" s="613" t="s">
        <v>2425</v>
      </c>
      <c r="C316" s="614" t="s">
        <v>518</v>
      </c>
      <c r="D316" s="615" t="s">
        <v>2426</v>
      </c>
      <c r="E316" s="614" t="s">
        <v>3516</v>
      </c>
      <c r="F316" s="615" t="s">
        <v>3517</v>
      </c>
      <c r="G316" s="614" t="s">
        <v>3320</v>
      </c>
      <c r="H316" s="614" t="s">
        <v>3321</v>
      </c>
      <c r="I316" s="616">
        <v>64.115000000000009</v>
      </c>
      <c r="J316" s="616">
        <v>6</v>
      </c>
      <c r="K316" s="617">
        <v>384.69000000000005</v>
      </c>
    </row>
    <row r="317" spans="1:11" ht="14.4" customHeight="1" x14ac:dyDescent="0.3">
      <c r="A317" s="612" t="s">
        <v>513</v>
      </c>
      <c r="B317" s="613" t="s">
        <v>2425</v>
      </c>
      <c r="C317" s="614" t="s">
        <v>518</v>
      </c>
      <c r="D317" s="615" t="s">
        <v>2426</v>
      </c>
      <c r="E317" s="614" t="s">
        <v>3516</v>
      </c>
      <c r="F317" s="615" t="s">
        <v>3517</v>
      </c>
      <c r="G317" s="614" t="s">
        <v>3322</v>
      </c>
      <c r="H317" s="614" t="s">
        <v>3323</v>
      </c>
      <c r="I317" s="616">
        <v>575.84</v>
      </c>
      <c r="J317" s="616">
        <v>2</v>
      </c>
      <c r="K317" s="617">
        <v>1151.68</v>
      </c>
    </row>
    <row r="318" spans="1:11" ht="14.4" customHeight="1" x14ac:dyDescent="0.3">
      <c r="A318" s="612" t="s">
        <v>513</v>
      </c>
      <c r="B318" s="613" t="s">
        <v>2425</v>
      </c>
      <c r="C318" s="614" t="s">
        <v>518</v>
      </c>
      <c r="D318" s="615" t="s">
        <v>2426</v>
      </c>
      <c r="E318" s="614" t="s">
        <v>3516</v>
      </c>
      <c r="F318" s="615" t="s">
        <v>3517</v>
      </c>
      <c r="G318" s="614" t="s">
        <v>3324</v>
      </c>
      <c r="H318" s="614" t="s">
        <v>3325</v>
      </c>
      <c r="I318" s="616">
        <v>437.35</v>
      </c>
      <c r="J318" s="616">
        <v>1</v>
      </c>
      <c r="K318" s="617">
        <v>437.35</v>
      </c>
    </row>
    <row r="319" spans="1:11" ht="14.4" customHeight="1" x14ac:dyDescent="0.3">
      <c r="A319" s="612" t="s">
        <v>513</v>
      </c>
      <c r="B319" s="613" t="s">
        <v>2425</v>
      </c>
      <c r="C319" s="614" t="s">
        <v>518</v>
      </c>
      <c r="D319" s="615" t="s">
        <v>2426</v>
      </c>
      <c r="E319" s="614" t="s">
        <v>3516</v>
      </c>
      <c r="F319" s="615" t="s">
        <v>3517</v>
      </c>
      <c r="G319" s="614" t="s">
        <v>3326</v>
      </c>
      <c r="H319" s="614" t="s">
        <v>3327</v>
      </c>
      <c r="I319" s="616">
        <v>701.5</v>
      </c>
      <c r="J319" s="616">
        <v>1</v>
      </c>
      <c r="K319" s="617">
        <v>701.5</v>
      </c>
    </row>
    <row r="320" spans="1:11" ht="14.4" customHeight="1" x14ac:dyDescent="0.3">
      <c r="A320" s="612" t="s">
        <v>513</v>
      </c>
      <c r="B320" s="613" t="s">
        <v>2425</v>
      </c>
      <c r="C320" s="614" t="s">
        <v>518</v>
      </c>
      <c r="D320" s="615" t="s">
        <v>2426</v>
      </c>
      <c r="E320" s="614" t="s">
        <v>3516</v>
      </c>
      <c r="F320" s="615" t="s">
        <v>3517</v>
      </c>
      <c r="G320" s="614" t="s">
        <v>3328</v>
      </c>
      <c r="H320" s="614" t="s">
        <v>3329</v>
      </c>
      <c r="I320" s="616">
        <v>55.66</v>
      </c>
      <c r="J320" s="616">
        <v>3</v>
      </c>
      <c r="K320" s="617">
        <v>166.98</v>
      </c>
    </row>
    <row r="321" spans="1:11" ht="14.4" customHeight="1" x14ac:dyDescent="0.3">
      <c r="A321" s="612" t="s">
        <v>513</v>
      </c>
      <c r="B321" s="613" t="s">
        <v>2425</v>
      </c>
      <c r="C321" s="614" t="s">
        <v>518</v>
      </c>
      <c r="D321" s="615" t="s">
        <v>2426</v>
      </c>
      <c r="E321" s="614" t="s">
        <v>3516</v>
      </c>
      <c r="F321" s="615" t="s">
        <v>3517</v>
      </c>
      <c r="G321" s="614" t="s">
        <v>3330</v>
      </c>
      <c r="H321" s="614" t="s">
        <v>3331</v>
      </c>
      <c r="I321" s="616">
        <v>50.82</v>
      </c>
      <c r="J321" s="616">
        <v>2</v>
      </c>
      <c r="K321" s="617">
        <v>101.64</v>
      </c>
    </row>
    <row r="322" spans="1:11" ht="14.4" customHeight="1" x14ac:dyDescent="0.3">
      <c r="A322" s="612" t="s">
        <v>513</v>
      </c>
      <c r="B322" s="613" t="s">
        <v>2425</v>
      </c>
      <c r="C322" s="614" t="s">
        <v>518</v>
      </c>
      <c r="D322" s="615" t="s">
        <v>2426</v>
      </c>
      <c r="E322" s="614" t="s">
        <v>3516</v>
      </c>
      <c r="F322" s="615" t="s">
        <v>3517</v>
      </c>
      <c r="G322" s="614" t="s">
        <v>3332</v>
      </c>
      <c r="H322" s="614" t="s">
        <v>3333</v>
      </c>
      <c r="I322" s="616">
        <v>833.87</v>
      </c>
      <c r="J322" s="616">
        <v>1</v>
      </c>
      <c r="K322" s="617">
        <v>833.87</v>
      </c>
    </row>
    <row r="323" spans="1:11" ht="14.4" customHeight="1" x14ac:dyDescent="0.3">
      <c r="A323" s="612" t="s">
        <v>513</v>
      </c>
      <c r="B323" s="613" t="s">
        <v>2425</v>
      </c>
      <c r="C323" s="614" t="s">
        <v>518</v>
      </c>
      <c r="D323" s="615" t="s">
        <v>2426</v>
      </c>
      <c r="E323" s="614" t="s">
        <v>3516</v>
      </c>
      <c r="F323" s="615" t="s">
        <v>3517</v>
      </c>
      <c r="G323" s="614" t="s">
        <v>3334</v>
      </c>
      <c r="H323" s="614" t="s">
        <v>3335</v>
      </c>
      <c r="I323" s="616">
        <v>515.44000000000005</v>
      </c>
      <c r="J323" s="616">
        <v>1</v>
      </c>
      <c r="K323" s="617">
        <v>515.44000000000005</v>
      </c>
    </row>
    <row r="324" spans="1:11" ht="14.4" customHeight="1" x14ac:dyDescent="0.3">
      <c r="A324" s="612" t="s">
        <v>513</v>
      </c>
      <c r="B324" s="613" t="s">
        <v>2425</v>
      </c>
      <c r="C324" s="614" t="s">
        <v>518</v>
      </c>
      <c r="D324" s="615" t="s">
        <v>2426</v>
      </c>
      <c r="E324" s="614" t="s">
        <v>3516</v>
      </c>
      <c r="F324" s="615" t="s">
        <v>3517</v>
      </c>
      <c r="G324" s="614" t="s">
        <v>3336</v>
      </c>
      <c r="H324" s="614" t="s">
        <v>3337</v>
      </c>
      <c r="I324" s="616">
        <v>689.91</v>
      </c>
      <c r="J324" s="616">
        <v>10</v>
      </c>
      <c r="K324" s="617">
        <v>6899.1</v>
      </c>
    </row>
    <row r="325" spans="1:11" ht="14.4" customHeight="1" x14ac:dyDescent="0.3">
      <c r="A325" s="612" t="s">
        <v>513</v>
      </c>
      <c r="B325" s="613" t="s">
        <v>2425</v>
      </c>
      <c r="C325" s="614" t="s">
        <v>518</v>
      </c>
      <c r="D325" s="615" t="s">
        <v>2426</v>
      </c>
      <c r="E325" s="614" t="s">
        <v>3516</v>
      </c>
      <c r="F325" s="615" t="s">
        <v>3517</v>
      </c>
      <c r="G325" s="614" t="s">
        <v>3338</v>
      </c>
      <c r="H325" s="614" t="s">
        <v>3339</v>
      </c>
      <c r="I325" s="616">
        <v>348.91</v>
      </c>
      <c r="J325" s="616">
        <v>1</v>
      </c>
      <c r="K325" s="617">
        <v>348.91</v>
      </c>
    </row>
    <row r="326" spans="1:11" ht="14.4" customHeight="1" x14ac:dyDescent="0.3">
      <c r="A326" s="612" t="s">
        <v>513</v>
      </c>
      <c r="B326" s="613" t="s">
        <v>2425</v>
      </c>
      <c r="C326" s="614" t="s">
        <v>518</v>
      </c>
      <c r="D326" s="615" t="s">
        <v>2426</v>
      </c>
      <c r="E326" s="614" t="s">
        <v>3516</v>
      </c>
      <c r="F326" s="615" t="s">
        <v>3517</v>
      </c>
      <c r="G326" s="614" t="s">
        <v>3340</v>
      </c>
      <c r="H326" s="614" t="s">
        <v>3341</v>
      </c>
      <c r="I326" s="616">
        <v>159.72</v>
      </c>
      <c r="J326" s="616">
        <v>50</v>
      </c>
      <c r="K326" s="617">
        <v>7986</v>
      </c>
    </row>
    <row r="327" spans="1:11" ht="14.4" customHeight="1" x14ac:dyDescent="0.3">
      <c r="A327" s="612" t="s">
        <v>513</v>
      </c>
      <c r="B327" s="613" t="s">
        <v>2425</v>
      </c>
      <c r="C327" s="614" t="s">
        <v>518</v>
      </c>
      <c r="D327" s="615" t="s">
        <v>2426</v>
      </c>
      <c r="E327" s="614" t="s">
        <v>3516</v>
      </c>
      <c r="F327" s="615" t="s">
        <v>3517</v>
      </c>
      <c r="G327" s="614" t="s">
        <v>3342</v>
      </c>
      <c r="H327" s="614" t="s">
        <v>3343</v>
      </c>
      <c r="I327" s="616">
        <v>168.19</v>
      </c>
      <c r="J327" s="616">
        <v>10</v>
      </c>
      <c r="K327" s="617">
        <v>1681.9</v>
      </c>
    </row>
    <row r="328" spans="1:11" ht="14.4" customHeight="1" x14ac:dyDescent="0.3">
      <c r="A328" s="612" t="s">
        <v>513</v>
      </c>
      <c r="B328" s="613" t="s">
        <v>2425</v>
      </c>
      <c r="C328" s="614" t="s">
        <v>518</v>
      </c>
      <c r="D328" s="615" t="s">
        <v>2426</v>
      </c>
      <c r="E328" s="614" t="s">
        <v>3518</v>
      </c>
      <c r="F328" s="615" t="s">
        <v>3519</v>
      </c>
      <c r="G328" s="614" t="s">
        <v>3344</v>
      </c>
      <c r="H328" s="614" t="s">
        <v>3345</v>
      </c>
      <c r="I328" s="616">
        <v>98.4</v>
      </c>
      <c r="J328" s="616">
        <v>2</v>
      </c>
      <c r="K328" s="617">
        <v>196.8</v>
      </c>
    </row>
    <row r="329" spans="1:11" ht="14.4" customHeight="1" x14ac:dyDescent="0.3">
      <c r="A329" s="612" t="s">
        <v>513</v>
      </c>
      <c r="B329" s="613" t="s">
        <v>2425</v>
      </c>
      <c r="C329" s="614" t="s">
        <v>518</v>
      </c>
      <c r="D329" s="615" t="s">
        <v>2426</v>
      </c>
      <c r="E329" s="614" t="s">
        <v>3518</v>
      </c>
      <c r="F329" s="615" t="s">
        <v>3519</v>
      </c>
      <c r="G329" s="614" t="s">
        <v>3346</v>
      </c>
      <c r="H329" s="614" t="s">
        <v>3347</v>
      </c>
      <c r="I329" s="616">
        <v>183.92</v>
      </c>
      <c r="J329" s="616">
        <v>5</v>
      </c>
      <c r="K329" s="617">
        <v>907.89</v>
      </c>
    </row>
    <row r="330" spans="1:11" ht="14.4" customHeight="1" x14ac:dyDescent="0.3">
      <c r="A330" s="612" t="s">
        <v>513</v>
      </c>
      <c r="B330" s="613" t="s">
        <v>2425</v>
      </c>
      <c r="C330" s="614" t="s">
        <v>518</v>
      </c>
      <c r="D330" s="615" t="s">
        <v>2426</v>
      </c>
      <c r="E330" s="614" t="s">
        <v>3520</v>
      </c>
      <c r="F330" s="615" t="s">
        <v>3521</v>
      </c>
      <c r="G330" s="614" t="s">
        <v>3348</v>
      </c>
      <c r="H330" s="614" t="s">
        <v>3349</v>
      </c>
      <c r="I330" s="616">
        <v>143.07199999999997</v>
      </c>
      <c r="J330" s="616">
        <v>20</v>
      </c>
      <c r="K330" s="617">
        <v>2861.4199999999996</v>
      </c>
    </row>
    <row r="331" spans="1:11" ht="14.4" customHeight="1" x14ac:dyDescent="0.3">
      <c r="A331" s="612" t="s">
        <v>513</v>
      </c>
      <c r="B331" s="613" t="s">
        <v>2425</v>
      </c>
      <c r="C331" s="614" t="s">
        <v>518</v>
      </c>
      <c r="D331" s="615" t="s">
        <v>2426</v>
      </c>
      <c r="E331" s="614" t="s">
        <v>3522</v>
      </c>
      <c r="F331" s="615" t="s">
        <v>3523</v>
      </c>
      <c r="G331" s="614" t="s">
        <v>3350</v>
      </c>
      <c r="H331" s="614" t="s">
        <v>3351</v>
      </c>
      <c r="I331" s="616">
        <v>928.2</v>
      </c>
      <c r="J331" s="616">
        <v>10</v>
      </c>
      <c r="K331" s="617">
        <v>9282.0300000000007</v>
      </c>
    </row>
    <row r="332" spans="1:11" ht="14.4" customHeight="1" x14ac:dyDescent="0.3">
      <c r="A332" s="612" t="s">
        <v>513</v>
      </c>
      <c r="B332" s="613" t="s">
        <v>2425</v>
      </c>
      <c r="C332" s="614" t="s">
        <v>518</v>
      </c>
      <c r="D332" s="615" t="s">
        <v>2426</v>
      </c>
      <c r="E332" s="614" t="s">
        <v>3522</v>
      </c>
      <c r="F332" s="615" t="s">
        <v>3523</v>
      </c>
      <c r="G332" s="614" t="s">
        <v>3352</v>
      </c>
      <c r="H332" s="614" t="s">
        <v>3353</v>
      </c>
      <c r="I332" s="616">
        <v>319.9111111111111</v>
      </c>
      <c r="J332" s="616">
        <v>220</v>
      </c>
      <c r="K332" s="617">
        <v>70380.760000000009</v>
      </c>
    </row>
    <row r="333" spans="1:11" ht="14.4" customHeight="1" x14ac:dyDescent="0.3">
      <c r="A333" s="612" t="s">
        <v>513</v>
      </c>
      <c r="B333" s="613" t="s">
        <v>2425</v>
      </c>
      <c r="C333" s="614" t="s">
        <v>518</v>
      </c>
      <c r="D333" s="615" t="s">
        <v>2426</v>
      </c>
      <c r="E333" s="614" t="s">
        <v>3522</v>
      </c>
      <c r="F333" s="615" t="s">
        <v>3523</v>
      </c>
      <c r="G333" s="614" t="s">
        <v>3354</v>
      </c>
      <c r="H333" s="614" t="s">
        <v>3355</v>
      </c>
      <c r="I333" s="616">
        <v>568.78692307692302</v>
      </c>
      <c r="J333" s="616">
        <v>160</v>
      </c>
      <c r="K333" s="617">
        <v>91005.560000000012</v>
      </c>
    </row>
    <row r="334" spans="1:11" ht="14.4" customHeight="1" x14ac:dyDescent="0.3">
      <c r="A334" s="612" t="s">
        <v>513</v>
      </c>
      <c r="B334" s="613" t="s">
        <v>2425</v>
      </c>
      <c r="C334" s="614" t="s">
        <v>518</v>
      </c>
      <c r="D334" s="615" t="s">
        <v>2426</v>
      </c>
      <c r="E334" s="614" t="s">
        <v>3522</v>
      </c>
      <c r="F334" s="615" t="s">
        <v>3523</v>
      </c>
      <c r="G334" s="614" t="s">
        <v>3356</v>
      </c>
      <c r="H334" s="614" t="s">
        <v>3357</v>
      </c>
      <c r="I334" s="616">
        <v>442.38999999999993</v>
      </c>
      <c r="J334" s="616">
        <v>88</v>
      </c>
      <c r="K334" s="617">
        <v>38930.160000000003</v>
      </c>
    </row>
    <row r="335" spans="1:11" ht="14.4" customHeight="1" x14ac:dyDescent="0.3">
      <c r="A335" s="612" t="s">
        <v>513</v>
      </c>
      <c r="B335" s="613" t="s">
        <v>2425</v>
      </c>
      <c r="C335" s="614" t="s">
        <v>518</v>
      </c>
      <c r="D335" s="615" t="s">
        <v>2426</v>
      </c>
      <c r="E335" s="614" t="s">
        <v>3522</v>
      </c>
      <c r="F335" s="615" t="s">
        <v>3523</v>
      </c>
      <c r="G335" s="614" t="s">
        <v>3358</v>
      </c>
      <c r="H335" s="614" t="s">
        <v>3359</v>
      </c>
      <c r="I335" s="616">
        <v>267.77999999999997</v>
      </c>
      <c r="J335" s="616">
        <v>10</v>
      </c>
      <c r="K335" s="617">
        <v>2677.85</v>
      </c>
    </row>
    <row r="336" spans="1:11" ht="14.4" customHeight="1" x14ac:dyDescent="0.3">
      <c r="A336" s="612" t="s">
        <v>513</v>
      </c>
      <c r="B336" s="613" t="s">
        <v>2425</v>
      </c>
      <c r="C336" s="614" t="s">
        <v>518</v>
      </c>
      <c r="D336" s="615" t="s">
        <v>2426</v>
      </c>
      <c r="E336" s="614" t="s">
        <v>3522</v>
      </c>
      <c r="F336" s="615" t="s">
        <v>3523</v>
      </c>
      <c r="G336" s="614" t="s">
        <v>3360</v>
      </c>
      <c r="H336" s="614" t="s">
        <v>3361</v>
      </c>
      <c r="I336" s="616">
        <v>3249</v>
      </c>
      <c r="J336" s="616">
        <v>5</v>
      </c>
      <c r="K336" s="617">
        <v>16244.98</v>
      </c>
    </row>
    <row r="337" spans="1:11" ht="14.4" customHeight="1" x14ac:dyDescent="0.3">
      <c r="A337" s="612" t="s">
        <v>513</v>
      </c>
      <c r="B337" s="613" t="s">
        <v>2425</v>
      </c>
      <c r="C337" s="614" t="s">
        <v>518</v>
      </c>
      <c r="D337" s="615" t="s">
        <v>2426</v>
      </c>
      <c r="E337" s="614" t="s">
        <v>3522</v>
      </c>
      <c r="F337" s="615" t="s">
        <v>3523</v>
      </c>
      <c r="G337" s="614" t="s">
        <v>3362</v>
      </c>
      <c r="H337" s="614" t="s">
        <v>3363</v>
      </c>
      <c r="I337" s="616">
        <v>1286</v>
      </c>
      <c r="J337" s="616">
        <v>1</v>
      </c>
      <c r="K337" s="617">
        <v>1286</v>
      </c>
    </row>
    <row r="338" spans="1:11" ht="14.4" customHeight="1" x14ac:dyDescent="0.3">
      <c r="A338" s="612" t="s">
        <v>513</v>
      </c>
      <c r="B338" s="613" t="s">
        <v>2425</v>
      </c>
      <c r="C338" s="614" t="s">
        <v>518</v>
      </c>
      <c r="D338" s="615" t="s">
        <v>2426</v>
      </c>
      <c r="E338" s="614" t="s">
        <v>3524</v>
      </c>
      <c r="F338" s="615" t="s">
        <v>3525</v>
      </c>
      <c r="G338" s="614" t="s">
        <v>3364</v>
      </c>
      <c r="H338" s="614" t="s">
        <v>3365</v>
      </c>
      <c r="I338" s="616">
        <v>2299</v>
      </c>
      <c r="J338" s="616">
        <v>4</v>
      </c>
      <c r="K338" s="617">
        <v>9196</v>
      </c>
    </row>
    <row r="339" spans="1:11" ht="14.4" customHeight="1" x14ac:dyDescent="0.3">
      <c r="A339" s="612" t="s">
        <v>513</v>
      </c>
      <c r="B339" s="613" t="s">
        <v>2425</v>
      </c>
      <c r="C339" s="614" t="s">
        <v>518</v>
      </c>
      <c r="D339" s="615" t="s">
        <v>2426</v>
      </c>
      <c r="E339" s="614" t="s">
        <v>3524</v>
      </c>
      <c r="F339" s="615" t="s">
        <v>3525</v>
      </c>
      <c r="G339" s="614" t="s">
        <v>3366</v>
      </c>
      <c r="H339" s="614" t="s">
        <v>3367</v>
      </c>
      <c r="I339" s="616">
        <v>8.1655555555555548</v>
      </c>
      <c r="J339" s="616">
        <v>10000</v>
      </c>
      <c r="K339" s="617">
        <v>81647</v>
      </c>
    </row>
    <row r="340" spans="1:11" ht="14.4" customHeight="1" x14ac:dyDescent="0.3">
      <c r="A340" s="612" t="s">
        <v>513</v>
      </c>
      <c r="B340" s="613" t="s">
        <v>2425</v>
      </c>
      <c r="C340" s="614" t="s">
        <v>518</v>
      </c>
      <c r="D340" s="615" t="s">
        <v>2426</v>
      </c>
      <c r="E340" s="614" t="s">
        <v>3524</v>
      </c>
      <c r="F340" s="615" t="s">
        <v>3525</v>
      </c>
      <c r="G340" s="614" t="s">
        <v>3368</v>
      </c>
      <c r="H340" s="614" t="s">
        <v>3369</v>
      </c>
      <c r="I340" s="616">
        <v>162.63</v>
      </c>
      <c r="J340" s="616">
        <v>30</v>
      </c>
      <c r="K340" s="617">
        <v>4878.82</v>
      </c>
    </row>
    <row r="341" spans="1:11" ht="14.4" customHeight="1" x14ac:dyDescent="0.3">
      <c r="A341" s="612" t="s">
        <v>513</v>
      </c>
      <c r="B341" s="613" t="s">
        <v>2425</v>
      </c>
      <c r="C341" s="614" t="s">
        <v>518</v>
      </c>
      <c r="D341" s="615" t="s">
        <v>2426</v>
      </c>
      <c r="E341" s="614" t="s">
        <v>3524</v>
      </c>
      <c r="F341" s="615" t="s">
        <v>3525</v>
      </c>
      <c r="G341" s="614" t="s">
        <v>3370</v>
      </c>
      <c r="H341" s="614" t="s">
        <v>3371</v>
      </c>
      <c r="I341" s="616">
        <v>7.008</v>
      </c>
      <c r="J341" s="616">
        <v>2206</v>
      </c>
      <c r="K341" s="617">
        <v>15460.96</v>
      </c>
    </row>
    <row r="342" spans="1:11" ht="14.4" customHeight="1" x14ac:dyDescent="0.3">
      <c r="A342" s="612" t="s">
        <v>513</v>
      </c>
      <c r="B342" s="613" t="s">
        <v>2425</v>
      </c>
      <c r="C342" s="614" t="s">
        <v>518</v>
      </c>
      <c r="D342" s="615" t="s">
        <v>2426</v>
      </c>
      <c r="E342" s="614" t="s">
        <v>3526</v>
      </c>
      <c r="F342" s="615" t="s">
        <v>3527</v>
      </c>
      <c r="G342" s="614" t="s">
        <v>3372</v>
      </c>
      <c r="H342" s="614" t="s">
        <v>3373</v>
      </c>
      <c r="I342" s="616">
        <v>45.965000000000003</v>
      </c>
      <c r="J342" s="616">
        <v>144</v>
      </c>
      <c r="K342" s="617">
        <v>6618.66</v>
      </c>
    </row>
    <row r="343" spans="1:11" ht="14.4" customHeight="1" x14ac:dyDescent="0.3">
      <c r="A343" s="612" t="s">
        <v>513</v>
      </c>
      <c r="B343" s="613" t="s">
        <v>2425</v>
      </c>
      <c r="C343" s="614" t="s">
        <v>518</v>
      </c>
      <c r="D343" s="615" t="s">
        <v>2426</v>
      </c>
      <c r="E343" s="614" t="s">
        <v>3526</v>
      </c>
      <c r="F343" s="615" t="s">
        <v>3527</v>
      </c>
      <c r="G343" s="614" t="s">
        <v>3374</v>
      </c>
      <c r="H343" s="614" t="s">
        <v>3375</v>
      </c>
      <c r="I343" s="616">
        <v>24.22</v>
      </c>
      <c r="J343" s="616">
        <v>36</v>
      </c>
      <c r="K343" s="617">
        <v>871.93</v>
      </c>
    </row>
    <row r="344" spans="1:11" ht="14.4" customHeight="1" x14ac:dyDescent="0.3">
      <c r="A344" s="612" t="s">
        <v>513</v>
      </c>
      <c r="B344" s="613" t="s">
        <v>2425</v>
      </c>
      <c r="C344" s="614" t="s">
        <v>518</v>
      </c>
      <c r="D344" s="615" t="s">
        <v>2426</v>
      </c>
      <c r="E344" s="614" t="s">
        <v>3526</v>
      </c>
      <c r="F344" s="615" t="s">
        <v>3527</v>
      </c>
      <c r="G344" s="614" t="s">
        <v>3376</v>
      </c>
      <c r="H344" s="614" t="s">
        <v>3377</v>
      </c>
      <c r="I344" s="616">
        <v>36.61</v>
      </c>
      <c r="J344" s="616">
        <v>108</v>
      </c>
      <c r="K344" s="617">
        <v>3954.1600000000003</v>
      </c>
    </row>
    <row r="345" spans="1:11" ht="14.4" customHeight="1" x14ac:dyDescent="0.3">
      <c r="A345" s="612" t="s">
        <v>513</v>
      </c>
      <c r="B345" s="613" t="s">
        <v>2425</v>
      </c>
      <c r="C345" s="614" t="s">
        <v>518</v>
      </c>
      <c r="D345" s="615" t="s">
        <v>2426</v>
      </c>
      <c r="E345" s="614" t="s">
        <v>3526</v>
      </c>
      <c r="F345" s="615" t="s">
        <v>3527</v>
      </c>
      <c r="G345" s="614" t="s">
        <v>3378</v>
      </c>
      <c r="H345" s="614" t="s">
        <v>3379</v>
      </c>
      <c r="I345" s="616">
        <v>55.305999999999997</v>
      </c>
      <c r="J345" s="616">
        <v>180</v>
      </c>
      <c r="K345" s="617">
        <v>9954.98</v>
      </c>
    </row>
    <row r="346" spans="1:11" ht="14.4" customHeight="1" x14ac:dyDescent="0.3">
      <c r="A346" s="612" t="s">
        <v>513</v>
      </c>
      <c r="B346" s="613" t="s">
        <v>2425</v>
      </c>
      <c r="C346" s="614" t="s">
        <v>518</v>
      </c>
      <c r="D346" s="615" t="s">
        <v>2426</v>
      </c>
      <c r="E346" s="614" t="s">
        <v>3526</v>
      </c>
      <c r="F346" s="615" t="s">
        <v>3527</v>
      </c>
      <c r="G346" s="614" t="s">
        <v>3380</v>
      </c>
      <c r="H346" s="614" t="s">
        <v>3381</v>
      </c>
      <c r="I346" s="616">
        <v>36.894999999999996</v>
      </c>
      <c r="J346" s="616">
        <v>144</v>
      </c>
      <c r="K346" s="617">
        <v>5312.7800000000007</v>
      </c>
    </row>
    <row r="347" spans="1:11" ht="14.4" customHeight="1" x14ac:dyDescent="0.3">
      <c r="A347" s="612" t="s">
        <v>513</v>
      </c>
      <c r="B347" s="613" t="s">
        <v>2425</v>
      </c>
      <c r="C347" s="614" t="s">
        <v>518</v>
      </c>
      <c r="D347" s="615" t="s">
        <v>2426</v>
      </c>
      <c r="E347" s="614" t="s">
        <v>3528</v>
      </c>
      <c r="F347" s="615" t="s">
        <v>3529</v>
      </c>
      <c r="G347" s="614" t="s">
        <v>3382</v>
      </c>
      <c r="H347" s="614" t="s">
        <v>3383</v>
      </c>
      <c r="I347" s="616">
        <v>0.30499999999999999</v>
      </c>
      <c r="J347" s="616">
        <v>1400</v>
      </c>
      <c r="K347" s="617">
        <v>429</v>
      </c>
    </row>
    <row r="348" spans="1:11" ht="14.4" customHeight="1" x14ac:dyDescent="0.3">
      <c r="A348" s="612" t="s">
        <v>513</v>
      </c>
      <c r="B348" s="613" t="s">
        <v>2425</v>
      </c>
      <c r="C348" s="614" t="s">
        <v>518</v>
      </c>
      <c r="D348" s="615" t="s">
        <v>2426</v>
      </c>
      <c r="E348" s="614" t="s">
        <v>3528</v>
      </c>
      <c r="F348" s="615" t="s">
        <v>3529</v>
      </c>
      <c r="G348" s="614" t="s">
        <v>3384</v>
      </c>
      <c r="H348" s="614" t="s">
        <v>3385</v>
      </c>
      <c r="I348" s="616">
        <v>0.30583333333333335</v>
      </c>
      <c r="J348" s="616">
        <v>2000</v>
      </c>
      <c r="K348" s="617">
        <v>614</v>
      </c>
    </row>
    <row r="349" spans="1:11" ht="14.4" customHeight="1" x14ac:dyDescent="0.3">
      <c r="A349" s="612" t="s">
        <v>513</v>
      </c>
      <c r="B349" s="613" t="s">
        <v>2425</v>
      </c>
      <c r="C349" s="614" t="s">
        <v>518</v>
      </c>
      <c r="D349" s="615" t="s">
        <v>2426</v>
      </c>
      <c r="E349" s="614" t="s">
        <v>3528</v>
      </c>
      <c r="F349" s="615" t="s">
        <v>3529</v>
      </c>
      <c r="G349" s="614" t="s">
        <v>3386</v>
      </c>
      <c r="H349" s="614" t="s">
        <v>3387</v>
      </c>
      <c r="I349" s="616">
        <v>0.3021428571428571</v>
      </c>
      <c r="J349" s="616">
        <v>13800</v>
      </c>
      <c r="K349" s="617">
        <v>4185</v>
      </c>
    </row>
    <row r="350" spans="1:11" ht="14.4" customHeight="1" x14ac:dyDescent="0.3">
      <c r="A350" s="612" t="s">
        <v>513</v>
      </c>
      <c r="B350" s="613" t="s">
        <v>2425</v>
      </c>
      <c r="C350" s="614" t="s">
        <v>518</v>
      </c>
      <c r="D350" s="615" t="s">
        <v>2426</v>
      </c>
      <c r="E350" s="614" t="s">
        <v>3528</v>
      </c>
      <c r="F350" s="615" t="s">
        <v>3529</v>
      </c>
      <c r="G350" s="614" t="s">
        <v>3388</v>
      </c>
      <c r="H350" s="614" t="s">
        <v>3389</v>
      </c>
      <c r="I350" s="616">
        <v>0.30249999999999999</v>
      </c>
      <c r="J350" s="616">
        <v>400</v>
      </c>
      <c r="K350" s="617">
        <v>121</v>
      </c>
    </row>
    <row r="351" spans="1:11" ht="14.4" customHeight="1" x14ac:dyDescent="0.3">
      <c r="A351" s="612" t="s">
        <v>513</v>
      </c>
      <c r="B351" s="613" t="s">
        <v>2425</v>
      </c>
      <c r="C351" s="614" t="s">
        <v>518</v>
      </c>
      <c r="D351" s="615" t="s">
        <v>2426</v>
      </c>
      <c r="E351" s="614" t="s">
        <v>3528</v>
      </c>
      <c r="F351" s="615" t="s">
        <v>3529</v>
      </c>
      <c r="G351" s="614" t="s">
        <v>3390</v>
      </c>
      <c r="H351" s="614" t="s">
        <v>3391</v>
      </c>
      <c r="I351" s="616">
        <v>10.45</v>
      </c>
      <c r="J351" s="616">
        <v>100</v>
      </c>
      <c r="K351" s="617">
        <v>1045.44</v>
      </c>
    </row>
    <row r="352" spans="1:11" ht="14.4" customHeight="1" x14ac:dyDescent="0.3">
      <c r="A352" s="612" t="s">
        <v>513</v>
      </c>
      <c r="B352" s="613" t="s">
        <v>2425</v>
      </c>
      <c r="C352" s="614" t="s">
        <v>518</v>
      </c>
      <c r="D352" s="615" t="s">
        <v>2426</v>
      </c>
      <c r="E352" s="614" t="s">
        <v>3528</v>
      </c>
      <c r="F352" s="615" t="s">
        <v>3529</v>
      </c>
      <c r="G352" s="614" t="s">
        <v>3390</v>
      </c>
      <c r="H352" s="614" t="s">
        <v>3392</v>
      </c>
      <c r="I352" s="616">
        <v>10.45</v>
      </c>
      <c r="J352" s="616">
        <v>50</v>
      </c>
      <c r="K352" s="617">
        <v>522.72</v>
      </c>
    </row>
    <row r="353" spans="1:11" ht="14.4" customHeight="1" x14ac:dyDescent="0.3">
      <c r="A353" s="612" t="s">
        <v>513</v>
      </c>
      <c r="B353" s="613" t="s">
        <v>2425</v>
      </c>
      <c r="C353" s="614" t="s">
        <v>518</v>
      </c>
      <c r="D353" s="615" t="s">
        <v>2426</v>
      </c>
      <c r="E353" s="614" t="s">
        <v>3528</v>
      </c>
      <c r="F353" s="615" t="s">
        <v>3529</v>
      </c>
      <c r="G353" s="614" t="s">
        <v>3393</v>
      </c>
      <c r="H353" s="614" t="s">
        <v>3394</v>
      </c>
      <c r="I353" s="616">
        <v>0.48444444444444457</v>
      </c>
      <c r="J353" s="616">
        <v>34495</v>
      </c>
      <c r="K353" s="617">
        <v>16653.599999999999</v>
      </c>
    </row>
    <row r="354" spans="1:11" ht="14.4" customHeight="1" x14ac:dyDescent="0.3">
      <c r="A354" s="612" t="s">
        <v>513</v>
      </c>
      <c r="B354" s="613" t="s">
        <v>2425</v>
      </c>
      <c r="C354" s="614" t="s">
        <v>518</v>
      </c>
      <c r="D354" s="615" t="s">
        <v>2426</v>
      </c>
      <c r="E354" s="614" t="s">
        <v>3528</v>
      </c>
      <c r="F354" s="615" t="s">
        <v>3529</v>
      </c>
      <c r="G354" s="614" t="s">
        <v>3395</v>
      </c>
      <c r="H354" s="614" t="s">
        <v>3396</v>
      </c>
      <c r="I354" s="616">
        <v>1.78</v>
      </c>
      <c r="J354" s="616">
        <v>400</v>
      </c>
      <c r="K354" s="617">
        <v>716</v>
      </c>
    </row>
    <row r="355" spans="1:11" ht="14.4" customHeight="1" x14ac:dyDescent="0.3">
      <c r="A355" s="612" t="s">
        <v>513</v>
      </c>
      <c r="B355" s="613" t="s">
        <v>2425</v>
      </c>
      <c r="C355" s="614" t="s">
        <v>518</v>
      </c>
      <c r="D355" s="615" t="s">
        <v>2426</v>
      </c>
      <c r="E355" s="614" t="s">
        <v>3528</v>
      </c>
      <c r="F355" s="615" t="s">
        <v>3529</v>
      </c>
      <c r="G355" s="614" t="s">
        <v>3397</v>
      </c>
      <c r="H355" s="614" t="s">
        <v>3398</v>
      </c>
      <c r="I355" s="616">
        <v>1.7850000000000001</v>
      </c>
      <c r="J355" s="616">
        <v>200</v>
      </c>
      <c r="K355" s="617">
        <v>357</v>
      </c>
    </row>
    <row r="356" spans="1:11" ht="14.4" customHeight="1" x14ac:dyDescent="0.3">
      <c r="A356" s="612" t="s">
        <v>513</v>
      </c>
      <c r="B356" s="613" t="s">
        <v>2425</v>
      </c>
      <c r="C356" s="614" t="s">
        <v>518</v>
      </c>
      <c r="D356" s="615" t="s">
        <v>2426</v>
      </c>
      <c r="E356" s="614" t="s">
        <v>3528</v>
      </c>
      <c r="F356" s="615" t="s">
        <v>3529</v>
      </c>
      <c r="G356" s="614" t="s">
        <v>3399</v>
      </c>
      <c r="H356" s="614" t="s">
        <v>3400</v>
      </c>
      <c r="I356" s="616">
        <v>1.76</v>
      </c>
      <c r="J356" s="616">
        <v>100</v>
      </c>
      <c r="K356" s="617">
        <v>176</v>
      </c>
    </row>
    <row r="357" spans="1:11" ht="14.4" customHeight="1" x14ac:dyDescent="0.3">
      <c r="A357" s="612" t="s">
        <v>513</v>
      </c>
      <c r="B357" s="613" t="s">
        <v>2425</v>
      </c>
      <c r="C357" s="614" t="s">
        <v>518</v>
      </c>
      <c r="D357" s="615" t="s">
        <v>2426</v>
      </c>
      <c r="E357" s="614" t="s">
        <v>3528</v>
      </c>
      <c r="F357" s="615" t="s">
        <v>3529</v>
      </c>
      <c r="G357" s="614" t="s">
        <v>3401</v>
      </c>
      <c r="H357" s="614" t="s">
        <v>3402</v>
      </c>
      <c r="I357" s="616">
        <v>10.16</v>
      </c>
      <c r="J357" s="616">
        <v>150</v>
      </c>
      <c r="K357" s="617">
        <v>1524.6</v>
      </c>
    </row>
    <row r="358" spans="1:11" ht="14.4" customHeight="1" x14ac:dyDescent="0.3">
      <c r="A358" s="612" t="s">
        <v>513</v>
      </c>
      <c r="B358" s="613" t="s">
        <v>2425</v>
      </c>
      <c r="C358" s="614" t="s">
        <v>518</v>
      </c>
      <c r="D358" s="615" t="s">
        <v>2426</v>
      </c>
      <c r="E358" s="614" t="s">
        <v>3530</v>
      </c>
      <c r="F358" s="615" t="s">
        <v>3531</v>
      </c>
      <c r="G358" s="614" t="s">
        <v>3403</v>
      </c>
      <c r="H358" s="614" t="s">
        <v>3404</v>
      </c>
      <c r="I358" s="616">
        <v>7.5</v>
      </c>
      <c r="J358" s="616">
        <v>50</v>
      </c>
      <c r="K358" s="617">
        <v>375</v>
      </c>
    </row>
    <row r="359" spans="1:11" ht="14.4" customHeight="1" x14ac:dyDescent="0.3">
      <c r="A359" s="612" t="s">
        <v>513</v>
      </c>
      <c r="B359" s="613" t="s">
        <v>2425</v>
      </c>
      <c r="C359" s="614" t="s">
        <v>518</v>
      </c>
      <c r="D359" s="615" t="s">
        <v>2426</v>
      </c>
      <c r="E359" s="614" t="s">
        <v>3530</v>
      </c>
      <c r="F359" s="615" t="s">
        <v>3531</v>
      </c>
      <c r="G359" s="614" t="s">
        <v>3405</v>
      </c>
      <c r="H359" s="614" t="s">
        <v>3406</v>
      </c>
      <c r="I359" s="616">
        <v>11.01</v>
      </c>
      <c r="J359" s="616">
        <v>50</v>
      </c>
      <c r="K359" s="617">
        <v>550.5</v>
      </c>
    </row>
    <row r="360" spans="1:11" ht="14.4" customHeight="1" x14ac:dyDescent="0.3">
      <c r="A360" s="612" t="s">
        <v>513</v>
      </c>
      <c r="B360" s="613" t="s">
        <v>2425</v>
      </c>
      <c r="C360" s="614" t="s">
        <v>518</v>
      </c>
      <c r="D360" s="615" t="s">
        <v>2426</v>
      </c>
      <c r="E360" s="614" t="s">
        <v>3530</v>
      </c>
      <c r="F360" s="615" t="s">
        <v>3531</v>
      </c>
      <c r="G360" s="614" t="s">
        <v>3407</v>
      </c>
      <c r="H360" s="614" t="s">
        <v>3408</v>
      </c>
      <c r="I360" s="616">
        <v>11.015000000000001</v>
      </c>
      <c r="J360" s="616">
        <v>140</v>
      </c>
      <c r="K360" s="617">
        <v>1542.4</v>
      </c>
    </row>
    <row r="361" spans="1:11" ht="14.4" customHeight="1" x14ac:dyDescent="0.3">
      <c r="A361" s="612" t="s">
        <v>513</v>
      </c>
      <c r="B361" s="613" t="s">
        <v>2425</v>
      </c>
      <c r="C361" s="614" t="s">
        <v>518</v>
      </c>
      <c r="D361" s="615" t="s">
        <v>2426</v>
      </c>
      <c r="E361" s="614" t="s">
        <v>3530</v>
      </c>
      <c r="F361" s="615" t="s">
        <v>3531</v>
      </c>
      <c r="G361" s="614" t="s">
        <v>3409</v>
      </c>
      <c r="H361" s="614" t="s">
        <v>3410</v>
      </c>
      <c r="I361" s="616">
        <v>11.01</v>
      </c>
      <c r="J361" s="616">
        <v>40</v>
      </c>
      <c r="K361" s="617">
        <v>440.4</v>
      </c>
    </row>
    <row r="362" spans="1:11" ht="14.4" customHeight="1" x14ac:dyDescent="0.3">
      <c r="A362" s="612" t="s">
        <v>513</v>
      </c>
      <c r="B362" s="613" t="s">
        <v>2425</v>
      </c>
      <c r="C362" s="614" t="s">
        <v>518</v>
      </c>
      <c r="D362" s="615" t="s">
        <v>2426</v>
      </c>
      <c r="E362" s="614" t="s">
        <v>3530</v>
      </c>
      <c r="F362" s="615" t="s">
        <v>3531</v>
      </c>
      <c r="G362" s="614" t="s">
        <v>3411</v>
      </c>
      <c r="H362" s="614" t="s">
        <v>3412</v>
      </c>
      <c r="I362" s="616">
        <v>11.015000000000001</v>
      </c>
      <c r="J362" s="616">
        <v>90</v>
      </c>
      <c r="K362" s="617">
        <v>991.4</v>
      </c>
    </row>
    <row r="363" spans="1:11" ht="14.4" customHeight="1" x14ac:dyDescent="0.3">
      <c r="A363" s="612" t="s">
        <v>513</v>
      </c>
      <c r="B363" s="613" t="s">
        <v>2425</v>
      </c>
      <c r="C363" s="614" t="s">
        <v>518</v>
      </c>
      <c r="D363" s="615" t="s">
        <v>2426</v>
      </c>
      <c r="E363" s="614" t="s">
        <v>3530</v>
      </c>
      <c r="F363" s="615" t="s">
        <v>3531</v>
      </c>
      <c r="G363" s="614" t="s">
        <v>3413</v>
      </c>
      <c r="H363" s="614" t="s">
        <v>3414</v>
      </c>
      <c r="I363" s="616">
        <v>0.7100000000000003</v>
      </c>
      <c r="J363" s="616">
        <v>231800</v>
      </c>
      <c r="K363" s="617">
        <v>164578</v>
      </c>
    </row>
    <row r="364" spans="1:11" ht="14.4" customHeight="1" x14ac:dyDescent="0.3">
      <c r="A364" s="612" t="s">
        <v>513</v>
      </c>
      <c r="B364" s="613" t="s">
        <v>2425</v>
      </c>
      <c r="C364" s="614" t="s">
        <v>518</v>
      </c>
      <c r="D364" s="615" t="s">
        <v>2426</v>
      </c>
      <c r="E364" s="614" t="s">
        <v>3530</v>
      </c>
      <c r="F364" s="615" t="s">
        <v>3531</v>
      </c>
      <c r="G364" s="614" t="s">
        <v>3415</v>
      </c>
      <c r="H364" s="614" t="s">
        <v>3416</v>
      </c>
      <c r="I364" s="616">
        <v>0.71</v>
      </c>
      <c r="J364" s="616">
        <v>1080</v>
      </c>
      <c r="K364" s="617">
        <v>766.8</v>
      </c>
    </row>
    <row r="365" spans="1:11" ht="14.4" customHeight="1" x14ac:dyDescent="0.3">
      <c r="A365" s="612" t="s">
        <v>513</v>
      </c>
      <c r="B365" s="613" t="s">
        <v>2425</v>
      </c>
      <c r="C365" s="614" t="s">
        <v>518</v>
      </c>
      <c r="D365" s="615" t="s">
        <v>2426</v>
      </c>
      <c r="E365" s="614" t="s">
        <v>3530</v>
      </c>
      <c r="F365" s="615" t="s">
        <v>3531</v>
      </c>
      <c r="G365" s="614" t="s">
        <v>3417</v>
      </c>
      <c r="H365" s="614" t="s">
        <v>3418</v>
      </c>
      <c r="I365" s="616">
        <v>0.71</v>
      </c>
      <c r="J365" s="616">
        <v>18000</v>
      </c>
      <c r="K365" s="617">
        <v>12780</v>
      </c>
    </row>
    <row r="366" spans="1:11" ht="14.4" customHeight="1" x14ac:dyDescent="0.3">
      <c r="A366" s="612" t="s">
        <v>513</v>
      </c>
      <c r="B366" s="613" t="s">
        <v>2425</v>
      </c>
      <c r="C366" s="614" t="s">
        <v>518</v>
      </c>
      <c r="D366" s="615" t="s">
        <v>2426</v>
      </c>
      <c r="E366" s="614" t="s">
        <v>3530</v>
      </c>
      <c r="F366" s="615" t="s">
        <v>3531</v>
      </c>
      <c r="G366" s="614" t="s">
        <v>3419</v>
      </c>
      <c r="H366" s="614" t="s">
        <v>3420</v>
      </c>
      <c r="I366" s="616">
        <v>0.71</v>
      </c>
      <c r="J366" s="616">
        <v>18000</v>
      </c>
      <c r="K366" s="617">
        <v>12780</v>
      </c>
    </row>
    <row r="367" spans="1:11" ht="14.4" customHeight="1" x14ac:dyDescent="0.3">
      <c r="A367" s="612" t="s">
        <v>513</v>
      </c>
      <c r="B367" s="613" t="s">
        <v>2425</v>
      </c>
      <c r="C367" s="614" t="s">
        <v>518</v>
      </c>
      <c r="D367" s="615" t="s">
        <v>2426</v>
      </c>
      <c r="E367" s="614" t="s">
        <v>3530</v>
      </c>
      <c r="F367" s="615" t="s">
        <v>3531</v>
      </c>
      <c r="G367" s="614" t="s">
        <v>3421</v>
      </c>
      <c r="H367" s="614" t="s">
        <v>3422</v>
      </c>
      <c r="I367" s="616">
        <v>11.01</v>
      </c>
      <c r="J367" s="616">
        <v>40</v>
      </c>
      <c r="K367" s="617">
        <v>440.4</v>
      </c>
    </row>
    <row r="368" spans="1:11" ht="14.4" customHeight="1" x14ac:dyDescent="0.3">
      <c r="A368" s="612" t="s">
        <v>513</v>
      </c>
      <c r="B368" s="613" t="s">
        <v>2425</v>
      </c>
      <c r="C368" s="614" t="s">
        <v>518</v>
      </c>
      <c r="D368" s="615" t="s">
        <v>2426</v>
      </c>
      <c r="E368" s="614" t="s">
        <v>3530</v>
      </c>
      <c r="F368" s="615" t="s">
        <v>3531</v>
      </c>
      <c r="G368" s="614" t="s">
        <v>3421</v>
      </c>
      <c r="H368" s="614" t="s">
        <v>3423</v>
      </c>
      <c r="I368" s="616">
        <v>12.530000000000001</v>
      </c>
      <c r="J368" s="616">
        <v>150</v>
      </c>
      <c r="K368" s="617">
        <v>1876.5</v>
      </c>
    </row>
    <row r="369" spans="1:11" ht="14.4" customHeight="1" x14ac:dyDescent="0.3">
      <c r="A369" s="612" t="s">
        <v>513</v>
      </c>
      <c r="B369" s="613" t="s">
        <v>2425</v>
      </c>
      <c r="C369" s="614" t="s">
        <v>518</v>
      </c>
      <c r="D369" s="615" t="s">
        <v>2426</v>
      </c>
      <c r="E369" s="614" t="s">
        <v>3530</v>
      </c>
      <c r="F369" s="615" t="s">
        <v>3531</v>
      </c>
      <c r="G369" s="614" t="s">
        <v>3424</v>
      </c>
      <c r="H369" s="614" t="s">
        <v>3425</v>
      </c>
      <c r="I369" s="616">
        <v>12.586666666666666</v>
      </c>
      <c r="J369" s="616">
        <v>231</v>
      </c>
      <c r="K369" s="617">
        <v>2907.7799999999997</v>
      </c>
    </row>
    <row r="370" spans="1:11" ht="14.4" customHeight="1" x14ac:dyDescent="0.3">
      <c r="A370" s="612" t="s">
        <v>513</v>
      </c>
      <c r="B370" s="613" t="s">
        <v>2425</v>
      </c>
      <c r="C370" s="614" t="s">
        <v>518</v>
      </c>
      <c r="D370" s="615" t="s">
        <v>2426</v>
      </c>
      <c r="E370" s="614" t="s">
        <v>3530</v>
      </c>
      <c r="F370" s="615" t="s">
        <v>3531</v>
      </c>
      <c r="G370" s="614" t="s">
        <v>3426</v>
      </c>
      <c r="H370" s="614" t="s">
        <v>3427</v>
      </c>
      <c r="I370" s="616">
        <v>12.58</v>
      </c>
      <c r="J370" s="616">
        <v>80</v>
      </c>
      <c r="K370" s="617">
        <v>1006.4</v>
      </c>
    </row>
    <row r="371" spans="1:11" ht="14.4" customHeight="1" x14ac:dyDescent="0.3">
      <c r="A371" s="612" t="s">
        <v>513</v>
      </c>
      <c r="B371" s="613" t="s">
        <v>2425</v>
      </c>
      <c r="C371" s="614" t="s">
        <v>518</v>
      </c>
      <c r="D371" s="615" t="s">
        <v>2426</v>
      </c>
      <c r="E371" s="614" t="s">
        <v>3530</v>
      </c>
      <c r="F371" s="615" t="s">
        <v>3531</v>
      </c>
      <c r="G371" s="614" t="s">
        <v>3428</v>
      </c>
      <c r="H371" s="614" t="s">
        <v>3429</v>
      </c>
      <c r="I371" s="616">
        <v>12.585000000000001</v>
      </c>
      <c r="J371" s="616">
        <v>150</v>
      </c>
      <c r="K371" s="617">
        <v>1888</v>
      </c>
    </row>
    <row r="372" spans="1:11" ht="14.4" customHeight="1" x14ac:dyDescent="0.3">
      <c r="A372" s="612" t="s">
        <v>513</v>
      </c>
      <c r="B372" s="613" t="s">
        <v>2425</v>
      </c>
      <c r="C372" s="614" t="s">
        <v>518</v>
      </c>
      <c r="D372" s="615" t="s">
        <v>2426</v>
      </c>
      <c r="E372" s="614" t="s">
        <v>3530</v>
      </c>
      <c r="F372" s="615" t="s">
        <v>3531</v>
      </c>
      <c r="G372" s="614" t="s">
        <v>3430</v>
      </c>
      <c r="H372" s="614" t="s">
        <v>3431</v>
      </c>
      <c r="I372" s="616">
        <v>12.555</v>
      </c>
      <c r="J372" s="616">
        <v>51</v>
      </c>
      <c r="K372" s="617">
        <v>641.04</v>
      </c>
    </row>
    <row r="373" spans="1:11" ht="14.4" customHeight="1" x14ac:dyDescent="0.3">
      <c r="A373" s="612" t="s">
        <v>513</v>
      </c>
      <c r="B373" s="613" t="s">
        <v>2425</v>
      </c>
      <c r="C373" s="614" t="s">
        <v>518</v>
      </c>
      <c r="D373" s="615" t="s">
        <v>2426</v>
      </c>
      <c r="E373" s="614" t="s">
        <v>3532</v>
      </c>
      <c r="F373" s="615" t="s">
        <v>3533</v>
      </c>
      <c r="G373" s="614" t="s">
        <v>3432</v>
      </c>
      <c r="H373" s="614" t="s">
        <v>3433</v>
      </c>
      <c r="I373" s="616">
        <v>139.43954545454548</v>
      </c>
      <c r="J373" s="616">
        <v>225</v>
      </c>
      <c r="K373" s="617">
        <v>31373.880000000012</v>
      </c>
    </row>
    <row r="374" spans="1:11" ht="14.4" customHeight="1" x14ac:dyDescent="0.3">
      <c r="A374" s="612" t="s">
        <v>513</v>
      </c>
      <c r="B374" s="613" t="s">
        <v>2425</v>
      </c>
      <c r="C374" s="614" t="s">
        <v>518</v>
      </c>
      <c r="D374" s="615" t="s">
        <v>2426</v>
      </c>
      <c r="E374" s="614" t="s">
        <v>3532</v>
      </c>
      <c r="F374" s="615" t="s">
        <v>3533</v>
      </c>
      <c r="G374" s="614" t="s">
        <v>3434</v>
      </c>
      <c r="H374" s="614" t="s">
        <v>3435</v>
      </c>
      <c r="I374" s="616">
        <v>139.43954545454548</v>
      </c>
      <c r="J374" s="616">
        <v>225</v>
      </c>
      <c r="K374" s="617">
        <v>31373.810000000012</v>
      </c>
    </row>
    <row r="375" spans="1:11" ht="14.4" customHeight="1" x14ac:dyDescent="0.3">
      <c r="A375" s="612" t="s">
        <v>513</v>
      </c>
      <c r="B375" s="613" t="s">
        <v>2425</v>
      </c>
      <c r="C375" s="614" t="s">
        <v>518</v>
      </c>
      <c r="D375" s="615" t="s">
        <v>2426</v>
      </c>
      <c r="E375" s="614" t="s">
        <v>3532</v>
      </c>
      <c r="F375" s="615" t="s">
        <v>3533</v>
      </c>
      <c r="G375" s="614" t="s">
        <v>3436</v>
      </c>
      <c r="H375" s="614" t="s">
        <v>3437</v>
      </c>
      <c r="I375" s="616">
        <v>118.58</v>
      </c>
      <c r="J375" s="616">
        <v>4</v>
      </c>
      <c r="K375" s="617">
        <v>474.32</v>
      </c>
    </row>
    <row r="376" spans="1:11" ht="14.4" customHeight="1" x14ac:dyDescent="0.3">
      <c r="A376" s="612" t="s">
        <v>513</v>
      </c>
      <c r="B376" s="613" t="s">
        <v>2425</v>
      </c>
      <c r="C376" s="614" t="s">
        <v>518</v>
      </c>
      <c r="D376" s="615" t="s">
        <v>2426</v>
      </c>
      <c r="E376" s="614" t="s">
        <v>3532</v>
      </c>
      <c r="F376" s="615" t="s">
        <v>3533</v>
      </c>
      <c r="G376" s="614" t="s">
        <v>3438</v>
      </c>
      <c r="H376" s="614" t="s">
        <v>3439</v>
      </c>
      <c r="I376" s="616">
        <v>145.19999999999999</v>
      </c>
      <c r="J376" s="616">
        <v>51</v>
      </c>
      <c r="K376" s="617">
        <v>7456.02</v>
      </c>
    </row>
    <row r="377" spans="1:11" ht="14.4" customHeight="1" x14ac:dyDescent="0.3">
      <c r="A377" s="612" t="s">
        <v>513</v>
      </c>
      <c r="B377" s="613" t="s">
        <v>2425</v>
      </c>
      <c r="C377" s="614" t="s">
        <v>518</v>
      </c>
      <c r="D377" s="615" t="s">
        <v>2426</v>
      </c>
      <c r="E377" s="614" t="s">
        <v>3532</v>
      </c>
      <c r="F377" s="615" t="s">
        <v>3533</v>
      </c>
      <c r="G377" s="614" t="s">
        <v>3440</v>
      </c>
      <c r="H377" s="614" t="s">
        <v>3441</v>
      </c>
      <c r="I377" s="616">
        <v>5445</v>
      </c>
      <c r="J377" s="616">
        <v>1</v>
      </c>
      <c r="K377" s="617">
        <v>5445</v>
      </c>
    </row>
    <row r="378" spans="1:11" ht="14.4" customHeight="1" x14ac:dyDescent="0.3">
      <c r="A378" s="612" t="s">
        <v>513</v>
      </c>
      <c r="B378" s="613" t="s">
        <v>2425</v>
      </c>
      <c r="C378" s="614" t="s">
        <v>518</v>
      </c>
      <c r="D378" s="615" t="s">
        <v>2426</v>
      </c>
      <c r="E378" s="614" t="s">
        <v>3532</v>
      </c>
      <c r="F378" s="615" t="s">
        <v>3533</v>
      </c>
      <c r="G378" s="614" t="s">
        <v>3442</v>
      </c>
      <c r="H378" s="614" t="s">
        <v>3443</v>
      </c>
      <c r="I378" s="616">
        <v>16187.72</v>
      </c>
      <c r="J378" s="616">
        <v>1</v>
      </c>
      <c r="K378" s="617">
        <v>16187.72</v>
      </c>
    </row>
    <row r="379" spans="1:11" ht="14.4" customHeight="1" x14ac:dyDescent="0.3">
      <c r="A379" s="612" t="s">
        <v>513</v>
      </c>
      <c r="B379" s="613" t="s">
        <v>2425</v>
      </c>
      <c r="C379" s="614" t="s">
        <v>518</v>
      </c>
      <c r="D379" s="615" t="s">
        <v>2426</v>
      </c>
      <c r="E379" s="614" t="s">
        <v>3532</v>
      </c>
      <c r="F379" s="615" t="s">
        <v>3533</v>
      </c>
      <c r="G379" s="614" t="s">
        <v>3444</v>
      </c>
      <c r="H379" s="614" t="s">
        <v>3445</v>
      </c>
      <c r="I379" s="616">
        <v>2722.5</v>
      </c>
      <c r="J379" s="616">
        <v>40</v>
      </c>
      <c r="K379" s="617">
        <v>108900</v>
      </c>
    </row>
    <row r="380" spans="1:11" ht="14.4" customHeight="1" x14ac:dyDescent="0.3">
      <c r="A380" s="612" t="s">
        <v>513</v>
      </c>
      <c r="B380" s="613" t="s">
        <v>2425</v>
      </c>
      <c r="C380" s="614" t="s">
        <v>518</v>
      </c>
      <c r="D380" s="615" t="s">
        <v>2426</v>
      </c>
      <c r="E380" s="614" t="s">
        <v>3532</v>
      </c>
      <c r="F380" s="615" t="s">
        <v>3533</v>
      </c>
      <c r="G380" s="614" t="s">
        <v>3446</v>
      </c>
      <c r="H380" s="614" t="s">
        <v>3447</v>
      </c>
      <c r="I380" s="616">
        <v>2746.6999999999994</v>
      </c>
      <c r="J380" s="616">
        <v>3</v>
      </c>
      <c r="K380" s="617">
        <v>8240.0999999999985</v>
      </c>
    </row>
    <row r="381" spans="1:11" ht="14.4" customHeight="1" x14ac:dyDescent="0.3">
      <c r="A381" s="612" t="s">
        <v>513</v>
      </c>
      <c r="B381" s="613" t="s">
        <v>2425</v>
      </c>
      <c r="C381" s="614" t="s">
        <v>518</v>
      </c>
      <c r="D381" s="615" t="s">
        <v>2426</v>
      </c>
      <c r="E381" s="614" t="s">
        <v>3532</v>
      </c>
      <c r="F381" s="615" t="s">
        <v>3533</v>
      </c>
      <c r="G381" s="614" t="s">
        <v>3448</v>
      </c>
      <c r="H381" s="614" t="s">
        <v>3449</v>
      </c>
      <c r="I381" s="616">
        <v>6352.5</v>
      </c>
      <c r="J381" s="616">
        <v>10</v>
      </c>
      <c r="K381" s="617">
        <v>63525</v>
      </c>
    </row>
    <row r="382" spans="1:11" ht="14.4" customHeight="1" x14ac:dyDescent="0.3">
      <c r="A382" s="612" t="s">
        <v>513</v>
      </c>
      <c r="B382" s="613" t="s">
        <v>2425</v>
      </c>
      <c r="C382" s="614" t="s">
        <v>518</v>
      </c>
      <c r="D382" s="615" t="s">
        <v>2426</v>
      </c>
      <c r="E382" s="614" t="s">
        <v>3532</v>
      </c>
      <c r="F382" s="615" t="s">
        <v>3533</v>
      </c>
      <c r="G382" s="614" t="s">
        <v>3450</v>
      </c>
      <c r="H382" s="614" t="s">
        <v>3451</v>
      </c>
      <c r="I382" s="616">
        <v>5445</v>
      </c>
      <c r="J382" s="616">
        <v>1.5</v>
      </c>
      <c r="K382" s="617">
        <v>8167.5</v>
      </c>
    </row>
    <row r="383" spans="1:11" ht="14.4" customHeight="1" x14ac:dyDescent="0.3">
      <c r="A383" s="612" t="s">
        <v>513</v>
      </c>
      <c r="B383" s="613" t="s">
        <v>2425</v>
      </c>
      <c r="C383" s="614" t="s">
        <v>518</v>
      </c>
      <c r="D383" s="615" t="s">
        <v>2426</v>
      </c>
      <c r="E383" s="614" t="s">
        <v>3532</v>
      </c>
      <c r="F383" s="615" t="s">
        <v>3533</v>
      </c>
      <c r="G383" s="614" t="s">
        <v>3452</v>
      </c>
      <c r="H383" s="614" t="s">
        <v>3453</v>
      </c>
      <c r="I383" s="616">
        <v>8470</v>
      </c>
      <c r="J383" s="616">
        <v>8</v>
      </c>
      <c r="K383" s="617">
        <v>67760</v>
      </c>
    </row>
    <row r="384" spans="1:11" ht="14.4" customHeight="1" x14ac:dyDescent="0.3">
      <c r="A384" s="612" t="s">
        <v>513</v>
      </c>
      <c r="B384" s="613" t="s">
        <v>2425</v>
      </c>
      <c r="C384" s="614" t="s">
        <v>518</v>
      </c>
      <c r="D384" s="615" t="s">
        <v>2426</v>
      </c>
      <c r="E384" s="614" t="s">
        <v>3532</v>
      </c>
      <c r="F384" s="615" t="s">
        <v>3533</v>
      </c>
      <c r="G384" s="614" t="s">
        <v>3454</v>
      </c>
      <c r="H384" s="614" t="s">
        <v>3455</v>
      </c>
      <c r="I384" s="616">
        <v>363</v>
      </c>
      <c r="J384" s="616">
        <v>26</v>
      </c>
      <c r="K384" s="617">
        <v>9438</v>
      </c>
    </row>
    <row r="385" spans="1:11" ht="14.4" customHeight="1" x14ac:dyDescent="0.3">
      <c r="A385" s="612" t="s">
        <v>513</v>
      </c>
      <c r="B385" s="613" t="s">
        <v>2425</v>
      </c>
      <c r="C385" s="614" t="s">
        <v>518</v>
      </c>
      <c r="D385" s="615" t="s">
        <v>2426</v>
      </c>
      <c r="E385" s="614" t="s">
        <v>3532</v>
      </c>
      <c r="F385" s="615" t="s">
        <v>3533</v>
      </c>
      <c r="G385" s="614" t="s">
        <v>3456</v>
      </c>
      <c r="H385" s="614" t="s">
        <v>3457</v>
      </c>
      <c r="I385" s="616">
        <v>5445</v>
      </c>
      <c r="J385" s="616">
        <v>1</v>
      </c>
      <c r="K385" s="617">
        <v>5445</v>
      </c>
    </row>
    <row r="386" spans="1:11" ht="14.4" customHeight="1" x14ac:dyDescent="0.3">
      <c r="A386" s="612" t="s">
        <v>513</v>
      </c>
      <c r="B386" s="613" t="s">
        <v>2425</v>
      </c>
      <c r="C386" s="614" t="s">
        <v>518</v>
      </c>
      <c r="D386" s="615" t="s">
        <v>2426</v>
      </c>
      <c r="E386" s="614" t="s">
        <v>3532</v>
      </c>
      <c r="F386" s="615" t="s">
        <v>3533</v>
      </c>
      <c r="G386" s="614" t="s">
        <v>3458</v>
      </c>
      <c r="H386" s="614" t="s">
        <v>3459</v>
      </c>
      <c r="I386" s="616">
        <v>2277.85</v>
      </c>
      <c r="J386" s="616">
        <v>3</v>
      </c>
      <c r="K386" s="617">
        <v>6833.5499999999993</v>
      </c>
    </row>
    <row r="387" spans="1:11" ht="14.4" customHeight="1" x14ac:dyDescent="0.3">
      <c r="A387" s="612" t="s">
        <v>513</v>
      </c>
      <c r="B387" s="613" t="s">
        <v>2425</v>
      </c>
      <c r="C387" s="614" t="s">
        <v>518</v>
      </c>
      <c r="D387" s="615" t="s">
        <v>2426</v>
      </c>
      <c r="E387" s="614" t="s">
        <v>3532</v>
      </c>
      <c r="F387" s="615" t="s">
        <v>3533</v>
      </c>
      <c r="G387" s="614" t="s">
        <v>3460</v>
      </c>
      <c r="H387" s="614" t="s">
        <v>3461</v>
      </c>
      <c r="I387" s="616">
        <v>3130.75</v>
      </c>
      <c r="J387" s="616">
        <v>5</v>
      </c>
      <c r="K387" s="617">
        <v>15653.76</v>
      </c>
    </row>
    <row r="388" spans="1:11" ht="14.4" customHeight="1" x14ac:dyDescent="0.3">
      <c r="A388" s="612" t="s">
        <v>513</v>
      </c>
      <c r="B388" s="613" t="s">
        <v>2425</v>
      </c>
      <c r="C388" s="614" t="s">
        <v>518</v>
      </c>
      <c r="D388" s="615" t="s">
        <v>2426</v>
      </c>
      <c r="E388" s="614" t="s">
        <v>3532</v>
      </c>
      <c r="F388" s="615" t="s">
        <v>3533</v>
      </c>
      <c r="G388" s="614" t="s">
        <v>3462</v>
      </c>
      <c r="H388" s="614" t="s">
        <v>3463</v>
      </c>
      <c r="I388" s="616">
        <v>2277.85</v>
      </c>
      <c r="J388" s="616">
        <v>4</v>
      </c>
      <c r="K388" s="617">
        <v>9111.4</v>
      </c>
    </row>
    <row r="389" spans="1:11" ht="14.4" customHeight="1" x14ac:dyDescent="0.3">
      <c r="A389" s="612" t="s">
        <v>513</v>
      </c>
      <c r="B389" s="613" t="s">
        <v>2425</v>
      </c>
      <c r="C389" s="614" t="s">
        <v>518</v>
      </c>
      <c r="D389" s="615" t="s">
        <v>2426</v>
      </c>
      <c r="E389" s="614" t="s">
        <v>3532</v>
      </c>
      <c r="F389" s="615" t="s">
        <v>3533</v>
      </c>
      <c r="G389" s="614" t="s">
        <v>3464</v>
      </c>
      <c r="H389" s="614" t="s">
        <v>3465</v>
      </c>
      <c r="I389" s="616">
        <v>3035.31</v>
      </c>
      <c r="J389" s="616">
        <v>5</v>
      </c>
      <c r="K389" s="617">
        <v>15176.55</v>
      </c>
    </row>
    <row r="390" spans="1:11" ht="14.4" customHeight="1" x14ac:dyDescent="0.3">
      <c r="A390" s="612" t="s">
        <v>513</v>
      </c>
      <c r="B390" s="613" t="s">
        <v>2425</v>
      </c>
      <c r="C390" s="614" t="s">
        <v>518</v>
      </c>
      <c r="D390" s="615" t="s">
        <v>2426</v>
      </c>
      <c r="E390" s="614" t="s">
        <v>3532</v>
      </c>
      <c r="F390" s="615" t="s">
        <v>3533</v>
      </c>
      <c r="G390" s="614" t="s">
        <v>3466</v>
      </c>
      <c r="H390" s="614" t="s">
        <v>3467</v>
      </c>
      <c r="I390" s="616">
        <v>213.35</v>
      </c>
      <c r="J390" s="616">
        <v>20</v>
      </c>
      <c r="K390" s="617">
        <v>4266.9399999999996</v>
      </c>
    </row>
    <row r="391" spans="1:11" ht="14.4" customHeight="1" x14ac:dyDescent="0.3">
      <c r="A391" s="612" t="s">
        <v>513</v>
      </c>
      <c r="B391" s="613" t="s">
        <v>2425</v>
      </c>
      <c r="C391" s="614" t="s">
        <v>518</v>
      </c>
      <c r="D391" s="615" t="s">
        <v>2426</v>
      </c>
      <c r="E391" s="614" t="s">
        <v>3532</v>
      </c>
      <c r="F391" s="615" t="s">
        <v>3533</v>
      </c>
      <c r="G391" s="614" t="s">
        <v>3468</v>
      </c>
      <c r="H391" s="614" t="s">
        <v>3469</v>
      </c>
      <c r="I391" s="616">
        <v>1548.8</v>
      </c>
      <c r="J391" s="616">
        <v>2</v>
      </c>
      <c r="K391" s="617">
        <v>3097.6</v>
      </c>
    </row>
    <row r="392" spans="1:11" ht="14.4" customHeight="1" x14ac:dyDescent="0.3">
      <c r="A392" s="612" t="s">
        <v>513</v>
      </c>
      <c r="B392" s="613" t="s">
        <v>2425</v>
      </c>
      <c r="C392" s="614" t="s">
        <v>518</v>
      </c>
      <c r="D392" s="615" t="s">
        <v>2426</v>
      </c>
      <c r="E392" s="614" t="s">
        <v>3532</v>
      </c>
      <c r="F392" s="615" t="s">
        <v>3533</v>
      </c>
      <c r="G392" s="614" t="s">
        <v>3470</v>
      </c>
      <c r="H392" s="614" t="s">
        <v>3471</v>
      </c>
      <c r="I392" s="616">
        <v>847</v>
      </c>
      <c r="J392" s="616">
        <v>8</v>
      </c>
      <c r="K392" s="617">
        <v>6776</v>
      </c>
    </row>
    <row r="393" spans="1:11" ht="14.4" customHeight="1" x14ac:dyDescent="0.3">
      <c r="A393" s="612" t="s">
        <v>513</v>
      </c>
      <c r="B393" s="613" t="s">
        <v>2425</v>
      </c>
      <c r="C393" s="614" t="s">
        <v>518</v>
      </c>
      <c r="D393" s="615" t="s">
        <v>2426</v>
      </c>
      <c r="E393" s="614" t="s">
        <v>3532</v>
      </c>
      <c r="F393" s="615" t="s">
        <v>3533</v>
      </c>
      <c r="G393" s="614" t="s">
        <v>3472</v>
      </c>
      <c r="H393" s="614" t="s">
        <v>3473</v>
      </c>
      <c r="I393" s="616">
        <v>3630</v>
      </c>
      <c r="J393" s="616">
        <v>1</v>
      </c>
      <c r="K393" s="617">
        <v>3630</v>
      </c>
    </row>
    <row r="394" spans="1:11" ht="14.4" customHeight="1" x14ac:dyDescent="0.3">
      <c r="A394" s="612" t="s">
        <v>513</v>
      </c>
      <c r="B394" s="613" t="s">
        <v>2425</v>
      </c>
      <c r="C394" s="614" t="s">
        <v>518</v>
      </c>
      <c r="D394" s="615" t="s">
        <v>2426</v>
      </c>
      <c r="E394" s="614" t="s">
        <v>3532</v>
      </c>
      <c r="F394" s="615" t="s">
        <v>3533</v>
      </c>
      <c r="G394" s="614" t="s">
        <v>3474</v>
      </c>
      <c r="H394" s="614" t="s">
        <v>3475</v>
      </c>
      <c r="I394" s="616">
        <v>5445</v>
      </c>
      <c r="J394" s="616">
        <v>2</v>
      </c>
      <c r="K394" s="617">
        <v>10890</v>
      </c>
    </row>
    <row r="395" spans="1:11" ht="14.4" customHeight="1" x14ac:dyDescent="0.3">
      <c r="A395" s="612" t="s">
        <v>513</v>
      </c>
      <c r="B395" s="613" t="s">
        <v>2425</v>
      </c>
      <c r="C395" s="614" t="s">
        <v>518</v>
      </c>
      <c r="D395" s="615" t="s">
        <v>2426</v>
      </c>
      <c r="E395" s="614" t="s">
        <v>3532</v>
      </c>
      <c r="F395" s="615" t="s">
        <v>3533</v>
      </c>
      <c r="G395" s="614" t="s">
        <v>3476</v>
      </c>
      <c r="H395" s="614" t="s">
        <v>3477</v>
      </c>
      <c r="I395" s="616">
        <v>9228.19</v>
      </c>
      <c r="J395" s="616">
        <v>1</v>
      </c>
      <c r="K395" s="617">
        <v>9228.19</v>
      </c>
    </row>
    <row r="396" spans="1:11" ht="14.4" customHeight="1" x14ac:dyDescent="0.3">
      <c r="A396" s="612" t="s">
        <v>513</v>
      </c>
      <c r="B396" s="613" t="s">
        <v>2425</v>
      </c>
      <c r="C396" s="614" t="s">
        <v>518</v>
      </c>
      <c r="D396" s="615" t="s">
        <v>2426</v>
      </c>
      <c r="E396" s="614" t="s">
        <v>3532</v>
      </c>
      <c r="F396" s="615" t="s">
        <v>3533</v>
      </c>
      <c r="G396" s="614" t="s">
        <v>3478</v>
      </c>
      <c r="H396" s="614" t="s">
        <v>3479</v>
      </c>
      <c r="I396" s="616">
        <v>22994.6</v>
      </c>
      <c r="J396" s="616">
        <v>1</v>
      </c>
      <c r="K396" s="617">
        <v>22994.6</v>
      </c>
    </row>
    <row r="397" spans="1:11" ht="14.4" customHeight="1" x14ac:dyDescent="0.3">
      <c r="A397" s="612" t="s">
        <v>513</v>
      </c>
      <c r="B397" s="613" t="s">
        <v>2425</v>
      </c>
      <c r="C397" s="614" t="s">
        <v>518</v>
      </c>
      <c r="D397" s="615" t="s">
        <v>2426</v>
      </c>
      <c r="E397" s="614" t="s">
        <v>3532</v>
      </c>
      <c r="F397" s="615" t="s">
        <v>3533</v>
      </c>
      <c r="G397" s="614" t="s">
        <v>3480</v>
      </c>
      <c r="H397" s="614" t="s">
        <v>3481</v>
      </c>
      <c r="I397" s="616">
        <v>16187.72</v>
      </c>
      <c r="J397" s="616">
        <v>1</v>
      </c>
      <c r="K397" s="617">
        <v>16187.72</v>
      </c>
    </row>
    <row r="398" spans="1:11" ht="14.4" customHeight="1" x14ac:dyDescent="0.3">
      <c r="A398" s="612" t="s">
        <v>513</v>
      </c>
      <c r="B398" s="613" t="s">
        <v>2425</v>
      </c>
      <c r="C398" s="614" t="s">
        <v>518</v>
      </c>
      <c r="D398" s="615" t="s">
        <v>2426</v>
      </c>
      <c r="E398" s="614" t="s">
        <v>3532</v>
      </c>
      <c r="F398" s="615" t="s">
        <v>3533</v>
      </c>
      <c r="G398" s="614" t="s">
        <v>3482</v>
      </c>
      <c r="H398" s="614" t="s">
        <v>3483</v>
      </c>
      <c r="I398" s="616">
        <v>22994.6</v>
      </c>
      <c r="J398" s="616">
        <v>1</v>
      </c>
      <c r="K398" s="617">
        <v>22994.6</v>
      </c>
    </row>
    <row r="399" spans="1:11" ht="14.4" customHeight="1" x14ac:dyDescent="0.3">
      <c r="A399" s="612" t="s">
        <v>513</v>
      </c>
      <c r="B399" s="613" t="s">
        <v>2425</v>
      </c>
      <c r="C399" s="614" t="s">
        <v>518</v>
      </c>
      <c r="D399" s="615" t="s">
        <v>2426</v>
      </c>
      <c r="E399" s="614" t="s">
        <v>3532</v>
      </c>
      <c r="F399" s="615" t="s">
        <v>3533</v>
      </c>
      <c r="G399" s="614" t="s">
        <v>3484</v>
      </c>
      <c r="H399" s="614" t="s">
        <v>3485</v>
      </c>
      <c r="I399" s="616">
        <v>2397.4</v>
      </c>
      <c r="J399" s="616">
        <v>8</v>
      </c>
      <c r="K399" s="617">
        <v>19179.18</v>
      </c>
    </row>
    <row r="400" spans="1:11" ht="14.4" customHeight="1" x14ac:dyDescent="0.3">
      <c r="A400" s="612" t="s">
        <v>513</v>
      </c>
      <c r="B400" s="613" t="s">
        <v>2425</v>
      </c>
      <c r="C400" s="614" t="s">
        <v>518</v>
      </c>
      <c r="D400" s="615" t="s">
        <v>2426</v>
      </c>
      <c r="E400" s="614" t="s">
        <v>3532</v>
      </c>
      <c r="F400" s="615" t="s">
        <v>3533</v>
      </c>
      <c r="G400" s="614" t="s">
        <v>3486</v>
      </c>
      <c r="H400" s="614" t="s">
        <v>3487</v>
      </c>
      <c r="I400" s="616">
        <v>22994.6</v>
      </c>
      <c r="J400" s="616">
        <v>1</v>
      </c>
      <c r="K400" s="617">
        <v>22994.6</v>
      </c>
    </row>
    <row r="401" spans="1:11" ht="14.4" customHeight="1" x14ac:dyDescent="0.3">
      <c r="A401" s="612" t="s">
        <v>513</v>
      </c>
      <c r="B401" s="613" t="s">
        <v>2425</v>
      </c>
      <c r="C401" s="614" t="s">
        <v>518</v>
      </c>
      <c r="D401" s="615" t="s">
        <v>2426</v>
      </c>
      <c r="E401" s="614" t="s">
        <v>3534</v>
      </c>
      <c r="F401" s="615" t="s">
        <v>3535</v>
      </c>
      <c r="G401" s="614" t="s">
        <v>3488</v>
      </c>
      <c r="H401" s="614" t="s">
        <v>3489</v>
      </c>
      <c r="I401" s="616">
        <v>35.01</v>
      </c>
      <c r="J401" s="616">
        <v>40</v>
      </c>
      <c r="K401" s="617">
        <v>1400.24</v>
      </c>
    </row>
    <row r="402" spans="1:11" ht="14.4" customHeight="1" x14ac:dyDescent="0.3">
      <c r="A402" s="612" t="s">
        <v>513</v>
      </c>
      <c r="B402" s="613" t="s">
        <v>2425</v>
      </c>
      <c r="C402" s="614" t="s">
        <v>518</v>
      </c>
      <c r="D402" s="615" t="s">
        <v>2426</v>
      </c>
      <c r="E402" s="614" t="s">
        <v>3534</v>
      </c>
      <c r="F402" s="615" t="s">
        <v>3535</v>
      </c>
      <c r="G402" s="614" t="s">
        <v>3490</v>
      </c>
      <c r="H402" s="614" t="s">
        <v>3491</v>
      </c>
      <c r="I402" s="616">
        <v>14.450000000000001</v>
      </c>
      <c r="J402" s="616">
        <v>450</v>
      </c>
      <c r="K402" s="617">
        <v>6504.39</v>
      </c>
    </row>
    <row r="403" spans="1:11" ht="14.4" customHeight="1" x14ac:dyDescent="0.3">
      <c r="A403" s="612" t="s">
        <v>513</v>
      </c>
      <c r="B403" s="613" t="s">
        <v>2425</v>
      </c>
      <c r="C403" s="614" t="s">
        <v>518</v>
      </c>
      <c r="D403" s="615" t="s">
        <v>2426</v>
      </c>
      <c r="E403" s="614" t="s">
        <v>3534</v>
      </c>
      <c r="F403" s="615" t="s">
        <v>3535</v>
      </c>
      <c r="G403" s="614" t="s">
        <v>3492</v>
      </c>
      <c r="H403" s="614" t="s">
        <v>3493</v>
      </c>
      <c r="I403" s="616">
        <v>23.475714285714286</v>
      </c>
      <c r="J403" s="616">
        <v>720</v>
      </c>
      <c r="K403" s="617">
        <v>16902.699999999997</v>
      </c>
    </row>
    <row r="404" spans="1:11" ht="14.4" customHeight="1" x14ac:dyDescent="0.3">
      <c r="A404" s="612" t="s">
        <v>513</v>
      </c>
      <c r="B404" s="613" t="s">
        <v>2425</v>
      </c>
      <c r="C404" s="614" t="s">
        <v>518</v>
      </c>
      <c r="D404" s="615" t="s">
        <v>2426</v>
      </c>
      <c r="E404" s="614" t="s">
        <v>3534</v>
      </c>
      <c r="F404" s="615" t="s">
        <v>3535</v>
      </c>
      <c r="G404" s="614" t="s">
        <v>3494</v>
      </c>
      <c r="H404" s="614" t="s">
        <v>3495</v>
      </c>
      <c r="I404" s="616">
        <v>35.01</v>
      </c>
      <c r="J404" s="616">
        <v>5</v>
      </c>
      <c r="K404" s="617">
        <v>175.03</v>
      </c>
    </row>
    <row r="405" spans="1:11" ht="14.4" customHeight="1" x14ac:dyDescent="0.3">
      <c r="A405" s="612" t="s">
        <v>513</v>
      </c>
      <c r="B405" s="613" t="s">
        <v>2425</v>
      </c>
      <c r="C405" s="614" t="s">
        <v>518</v>
      </c>
      <c r="D405" s="615" t="s">
        <v>2426</v>
      </c>
      <c r="E405" s="614" t="s">
        <v>3534</v>
      </c>
      <c r="F405" s="615" t="s">
        <v>3535</v>
      </c>
      <c r="G405" s="614" t="s">
        <v>3496</v>
      </c>
      <c r="H405" s="614" t="s">
        <v>3497</v>
      </c>
      <c r="I405" s="616">
        <v>220.21999999999997</v>
      </c>
      <c r="J405" s="616">
        <v>220</v>
      </c>
      <c r="K405" s="617">
        <v>48448.4</v>
      </c>
    </row>
    <row r="406" spans="1:11" ht="14.4" customHeight="1" x14ac:dyDescent="0.3">
      <c r="A406" s="612" t="s">
        <v>513</v>
      </c>
      <c r="B406" s="613" t="s">
        <v>2425</v>
      </c>
      <c r="C406" s="614" t="s">
        <v>518</v>
      </c>
      <c r="D406" s="615" t="s">
        <v>2426</v>
      </c>
      <c r="E406" s="614" t="s">
        <v>3534</v>
      </c>
      <c r="F406" s="615" t="s">
        <v>3535</v>
      </c>
      <c r="G406" s="614" t="s">
        <v>3498</v>
      </c>
      <c r="H406" s="614" t="s">
        <v>3499</v>
      </c>
      <c r="I406" s="616">
        <v>440.44</v>
      </c>
      <c r="J406" s="616">
        <v>120</v>
      </c>
      <c r="K406" s="617">
        <v>52852.799999999996</v>
      </c>
    </row>
    <row r="407" spans="1:11" ht="14.4" customHeight="1" x14ac:dyDescent="0.3">
      <c r="A407" s="612" t="s">
        <v>513</v>
      </c>
      <c r="B407" s="613" t="s">
        <v>2425</v>
      </c>
      <c r="C407" s="614" t="s">
        <v>518</v>
      </c>
      <c r="D407" s="615" t="s">
        <v>2426</v>
      </c>
      <c r="E407" s="614" t="s">
        <v>3534</v>
      </c>
      <c r="F407" s="615" t="s">
        <v>3535</v>
      </c>
      <c r="G407" s="614" t="s">
        <v>3500</v>
      </c>
      <c r="H407" s="614" t="s">
        <v>3501</v>
      </c>
      <c r="I407" s="616">
        <v>35.01</v>
      </c>
      <c r="J407" s="616">
        <v>40</v>
      </c>
      <c r="K407" s="617">
        <v>1400.24</v>
      </c>
    </row>
    <row r="408" spans="1:11" ht="14.4" customHeight="1" x14ac:dyDescent="0.3">
      <c r="A408" s="612" t="s">
        <v>513</v>
      </c>
      <c r="B408" s="613" t="s">
        <v>2425</v>
      </c>
      <c r="C408" s="614" t="s">
        <v>518</v>
      </c>
      <c r="D408" s="615" t="s">
        <v>2426</v>
      </c>
      <c r="E408" s="614" t="s">
        <v>3534</v>
      </c>
      <c r="F408" s="615" t="s">
        <v>3535</v>
      </c>
      <c r="G408" s="614" t="s">
        <v>3502</v>
      </c>
      <c r="H408" s="614" t="s">
        <v>3503</v>
      </c>
      <c r="I408" s="616">
        <v>35.01</v>
      </c>
      <c r="J408" s="616">
        <v>29</v>
      </c>
      <c r="K408" s="617">
        <v>1015.17</v>
      </c>
    </row>
    <row r="409" spans="1:11" ht="14.4" customHeight="1" x14ac:dyDescent="0.3">
      <c r="A409" s="612" t="s">
        <v>513</v>
      </c>
      <c r="B409" s="613" t="s">
        <v>2425</v>
      </c>
      <c r="C409" s="614" t="s">
        <v>518</v>
      </c>
      <c r="D409" s="615" t="s">
        <v>2426</v>
      </c>
      <c r="E409" s="614" t="s">
        <v>3534</v>
      </c>
      <c r="F409" s="615" t="s">
        <v>3535</v>
      </c>
      <c r="G409" s="614" t="s">
        <v>3504</v>
      </c>
      <c r="H409" s="614" t="s">
        <v>3505</v>
      </c>
      <c r="I409" s="616">
        <v>50.6</v>
      </c>
      <c r="J409" s="616">
        <v>270</v>
      </c>
      <c r="K409" s="617">
        <v>13662</v>
      </c>
    </row>
    <row r="410" spans="1:11" ht="14.4" customHeight="1" x14ac:dyDescent="0.3">
      <c r="A410" s="612" t="s">
        <v>513</v>
      </c>
      <c r="B410" s="613" t="s">
        <v>2425</v>
      </c>
      <c r="C410" s="614" t="s">
        <v>518</v>
      </c>
      <c r="D410" s="615" t="s">
        <v>2426</v>
      </c>
      <c r="E410" s="614" t="s">
        <v>3534</v>
      </c>
      <c r="F410" s="615" t="s">
        <v>3535</v>
      </c>
      <c r="G410" s="614" t="s">
        <v>3504</v>
      </c>
      <c r="H410" s="614" t="s">
        <v>3506</v>
      </c>
      <c r="I410" s="616">
        <v>50.6</v>
      </c>
      <c r="J410" s="616">
        <v>150</v>
      </c>
      <c r="K410" s="617">
        <v>7590</v>
      </c>
    </row>
    <row r="411" spans="1:11" ht="14.4" customHeight="1" x14ac:dyDescent="0.3">
      <c r="A411" s="612" t="s">
        <v>513</v>
      </c>
      <c r="B411" s="613" t="s">
        <v>2425</v>
      </c>
      <c r="C411" s="614" t="s">
        <v>518</v>
      </c>
      <c r="D411" s="615" t="s">
        <v>2426</v>
      </c>
      <c r="E411" s="614" t="s">
        <v>3534</v>
      </c>
      <c r="F411" s="615" t="s">
        <v>3535</v>
      </c>
      <c r="G411" s="614" t="s">
        <v>3507</v>
      </c>
      <c r="H411" s="614" t="s">
        <v>3508</v>
      </c>
      <c r="I411" s="616">
        <v>112.65</v>
      </c>
      <c r="J411" s="616">
        <v>140</v>
      </c>
      <c r="K411" s="617">
        <v>15771.099999999999</v>
      </c>
    </row>
    <row r="412" spans="1:11" ht="14.4" customHeight="1" x14ac:dyDescent="0.3">
      <c r="A412" s="612" t="s">
        <v>513</v>
      </c>
      <c r="B412" s="613" t="s">
        <v>2425</v>
      </c>
      <c r="C412" s="614" t="s">
        <v>518</v>
      </c>
      <c r="D412" s="615" t="s">
        <v>2426</v>
      </c>
      <c r="E412" s="614" t="s">
        <v>3534</v>
      </c>
      <c r="F412" s="615" t="s">
        <v>3535</v>
      </c>
      <c r="G412" s="614" t="s">
        <v>3507</v>
      </c>
      <c r="H412" s="614" t="s">
        <v>3509</v>
      </c>
      <c r="I412" s="616">
        <v>112.65</v>
      </c>
      <c r="J412" s="616">
        <v>50</v>
      </c>
      <c r="K412" s="617">
        <v>5632.55</v>
      </c>
    </row>
    <row r="413" spans="1:11" ht="14.4" customHeight="1" x14ac:dyDescent="0.3">
      <c r="A413" s="612" t="s">
        <v>513</v>
      </c>
      <c r="B413" s="613" t="s">
        <v>2425</v>
      </c>
      <c r="C413" s="614" t="s">
        <v>518</v>
      </c>
      <c r="D413" s="615" t="s">
        <v>2426</v>
      </c>
      <c r="E413" s="614" t="s">
        <v>3534</v>
      </c>
      <c r="F413" s="615" t="s">
        <v>3535</v>
      </c>
      <c r="G413" s="614" t="s">
        <v>3510</v>
      </c>
      <c r="H413" s="614" t="s">
        <v>3511</v>
      </c>
      <c r="I413" s="616">
        <v>3044.36</v>
      </c>
      <c r="J413" s="616">
        <v>1</v>
      </c>
      <c r="K413" s="617">
        <v>3044.36</v>
      </c>
    </row>
    <row r="414" spans="1:11" ht="14.4" customHeight="1" thickBot="1" x14ac:dyDescent="0.35">
      <c r="A414" s="618" t="s">
        <v>513</v>
      </c>
      <c r="B414" s="619" t="s">
        <v>2425</v>
      </c>
      <c r="C414" s="620" t="s">
        <v>518</v>
      </c>
      <c r="D414" s="621" t="s">
        <v>2426</v>
      </c>
      <c r="E414" s="620" t="s">
        <v>3534</v>
      </c>
      <c r="F414" s="621" t="s">
        <v>3535</v>
      </c>
      <c r="G414" s="620" t="s">
        <v>3512</v>
      </c>
      <c r="H414" s="620" t="s">
        <v>3513</v>
      </c>
      <c r="I414" s="622">
        <v>3044.36</v>
      </c>
      <c r="J414" s="622">
        <v>1</v>
      </c>
      <c r="K414" s="623">
        <v>3044.36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05" t="s">
        <v>117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</row>
    <row r="2" spans="1:35" ht="15" thickBot="1" x14ac:dyDescent="0.35">
      <c r="A2" s="360" t="s">
        <v>306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</row>
    <row r="3" spans="1:35" x14ac:dyDescent="0.3">
      <c r="A3" s="379" t="s">
        <v>225</v>
      </c>
      <c r="B3" s="506" t="s">
        <v>206</v>
      </c>
      <c r="C3" s="362">
        <v>0</v>
      </c>
      <c r="D3" s="363">
        <v>101</v>
      </c>
      <c r="E3" s="363">
        <v>102</v>
      </c>
      <c r="F3" s="382">
        <v>305</v>
      </c>
      <c r="G3" s="382">
        <v>306</v>
      </c>
      <c r="H3" s="382">
        <v>407</v>
      </c>
      <c r="I3" s="382">
        <v>408</v>
      </c>
      <c r="J3" s="382">
        <v>409</v>
      </c>
      <c r="K3" s="382">
        <v>410</v>
      </c>
      <c r="L3" s="382">
        <v>415</v>
      </c>
      <c r="M3" s="382">
        <v>416</v>
      </c>
      <c r="N3" s="382">
        <v>418</v>
      </c>
      <c r="O3" s="382">
        <v>419</v>
      </c>
      <c r="P3" s="382">
        <v>420</v>
      </c>
      <c r="Q3" s="382">
        <v>421</v>
      </c>
      <c r="R3" s="382">
        <v>522</v>
      </c>
      <c r="S3" s="382">
        <v>523</v>
      </c>
      <c r="T3" s="382">
        <v>524</v>
      </c>
      <c r="U3" s="382">
        <v>525</v>
      </c>
      <c r="V3" s="382">
        <v>526</v>
      </c>
      <c r="W3" s="382">
        <v>527</v>
      </c>
      <c r="X3" s="382">
        <v>528</v>
      </c>
      <c r="Y3" s="382">
        <v>629</v>
      </c>
      <c r="Z3" s="382">
        <v>630</v>
      </c>
      <c r="AA3" s="382">
        <v>636</v>
      </c>
      <c r="AB3" s="382">
        <v>637</v>
      </c>
      <c r="AC3" s="382">
        <v>640</v>
      </c>
      <c r="AD3" s="382">
        <v>642</v>
      </c>
      <c r="AE3" s="382">
        <v>743</v>
      </c>
      <c r="AF3" s="363">
        <v>745</v>
      </c>
      <c r="AG3" s="363">
        <v>746</v>
      </c>
      <c r="AH3" s="672">
        <v>930</v>
      </c>
      <c r="AI3" s="688"/>
    </row>
    <row r="4" spans="1:35" ht="36.6" outlineLevel="1" thickBot="1" x14ac:dyDescent="0.35">
      <c r="A4" s="380">
        <v>2015</v>
      </c>
      <c r="B4" s="507"/>
      <c r="C4" s="364" t="s">
        <v>207</v>
      </c>
      <c r="D4" s="365" t="s">
        <v>208</v>
      </c>
      <c r="E4" s="365" t="s">
        <v>209</v>
      </c>
      <c r="F4" s="383" t="s">
        <v>237</v>
      </c>
      <c r="G4" s="383" t="s">
        <v>238</v>
      </c>
      <c r="H4" s="383" t="s">
        <v>300</v>
      </c>
      <c r="I4" s="383" t="s">
        <v>239</v>
      </c>
      <c r="J4" s="383" t="s">
        <v>240</v>
      </c>
      <c r="K4" s="383" t="s">
        <v>241</v>
      </c>
      <c r="L4" s="383" t="s">
        <v>242</v>
      </c>
      <c r="M4" s="383" t="s">
        <v>243</v>
      </c>
      <c r="N4" s="383" t="s">
        <v>244</v>
      </c>
      <c r="O4" s="383" t="s">
        <v>245</v>
      </c>
      <c r="P4" s="383" t="s">
        <v>246</v>
      </c>
      <c r="Q4" s="383" t="s">
        <v>247</v>
      </c>
      <c r="R4" s="383" t="s">
        <v>248</v>
      </c>
      <c r="S4" s="383" t="s">
        <v>249</v>
      </c>
      <c r="T4" s="383" t="s">
        <v>250</v>
      </c>
      <c r="U4" s="383" t="s">
        <v>251</v>
      </c>
      <c r="V4" s="383" t="s">
        <v>252</v>
      </c>
      <c r="W4" s="383" t="s">
        <v>253</v>
      </c>
      <c r="X4" s="383" t="s">
        <v>262</v>
      </c>
      <c r="Y4" s="383" t="s">
        <v>254</v>
      </c>
      <c r="Z4" s="383" t="s">
        <v>263</v>
      </c>
      <c r="AA4" s="383" t="s">
        <v>255</v>
      </c>
      <c r="AB4" s="383" t="s">
        <v>256</v>
      </c>
      <c r="AC4" s="383" t="s">
        <v>257</v>
      </c>
      <c r="AD4" s="383" t="s">
        <v>258</v>
      </c>
      <c r="AE4" s="383" t="s">
        <v>259</v>
      </c>
      <c r="AF4" s="365" t="s">
        <v>260</v>
      </c>
      <c r="AG4" s="365" t="s">
        <v>261</v>
      </c>
      <c r="AH4" s="673" t="s">
        <v>227</v>
      </c>
      <c r="AI4" s="688"/>
    </row>
    <row r="5" spans="1:35" x14ac:dyDescent="0.3">
      <c r="A5" s="366" t="s">
        <v>210</v>
      </c>
      <c r="B5" s="402"/>
      <c r="C5" s="403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674"/>
      <c r="AI5" s="688"/>
    </row>
    <row r="6" spans="1:35" ht="15" collapsed="1" thickBot="1" x14ac:dyDescent="0.35">
      <c r="A6" s="367" t="s">
        <v>81</v>
      </c>
      <c r="B6" s="405">
        <f xml:space="preserve">
TRUNC(IF($A$4&lt;=12,SUMIFS('ON Data'!F:F,'ON Data'!$D:$D,$A$4,'ON Data'!$E:$E,1),SUMIFS('ON Data'!F:F,'ON Data'!$E:$E,1)/'ON Data'!$D$3),1)</f>
        <v>52.7</v>
      </c>
      <c r="C6" s="406">
        <f xml:space="preserve">
TRUNC(IF($A$4&lt;=12,SUMIFS('ON Data'!G:G,'ON Data'!$D:$D,$A$4,'ON Data'!$E:$E,1),SUMIFS('ON Data'!G:G,'ON Data'!$E:$E,1)/'ON Data'!$D$3),1)</f>
        <v>0</v>
      </c>
      <c r="D6" s="407">
        <f xml:space="preserve">
TRUNC(IF($A$4&lt;=12,SUMIFS('ON Data'!H:H,'ON Data'!$D:$D,$A$4,'ON Data'!$E:$E,1),SUMIFS('ON Data'!H:H,'ON Data'!$E:$E,1)/'ON Data'!$D$3),1)</f>
        <v>7.7</v>
      </c>
      <c r="E6" s="407">
        <f xml:space="preserve">
TRUNC(IF($A$4&lt;=12,SUMIFS('ON Data'!I:I,'ON Data'!$D:$D,$A$4,'ON Data'!$E:$E,1),SUMIFS('ON Data'!I:I,'ON Data'!$E:$E,1)/'ON Data'!$D$3),1)</f>
        <v>0</v>
      </c>
      <c r="F6" s="407">
        <f xml:space="preserve">
TRUNC(IF($A$4&lt;=12,SUMIFS('ON Data'!K:K,'ON Data'!$D:$D,$A$4,'ON Data'!$E:$E,1),SUMIFS('ON Data'!K:K,'ON Data'!$E:$E,1)/'ON Data'!$D$3),1)</f>
        <v>39.9</v>
      </c>
      <c r="G6" s="407">
        <f xml:space="preserve">
TRUNC(IF($A$4&lt;=12,SUMIFS('ON Data'!L:L,'ON Data'!$D:$D,$A$4,'ON Data'!$E:$E,1),SUMIFS('ON Data'!L:L,'ON Data'!$E:$E,1)/'ON Data'!$D$3),1)</f>
        <v>0</v>
      </c>
      <c r="H6" s="407">
        <f xml:space="preserve">
TRUNC(IF($A$4&lt;=12,SUMIFS('ON Data'!M:M,'ON Data'!$D:$D,$A$4,'ON Data'!$E:$E,1),SUMIFS('ON Data'!M:M,'ON Data'!$E:$E,1)/'ON Data'!$D$3),1)</f>
        <v>0</v>
      </c>
      <c r="I6" s="407">
        <f xml:space="preserve">
TRUNC(IF($A$4&lt;=12,SUMIFS('ON Data'!N:N,'ON Data'!$D:$D,$A$4,'ON Data'!$E:$E,1),SUMIFS('ON Data'!N:N,'ON Data'!$E:$E,1)/'ON Data'!$D$3),1)</f>
        <v>0</v>
      </c>
      <c r="J6" s="407">
        <f xml:space="preserve">
TRUNC(IF($A$4&lt;=12,SUMIFS('ON Data'!O:O,'ON Data'!$D:$D,$A$4,'ON Data'!$E:$E,1),SUMIFS('ON Data'!O:O,'ON Data'!$E:$E,1)/'ON Data'!$D$3),1)</f>
        <v>0</v>
      </c>
      <c r="K6" s="407">
        <f xml:space="preserve">
TRUNC(IF($A$4&lt;=12,SUMIFS('ON Data'!P:P,'ON Data'!$D:$D,$A$4,'ON Data'!$E:$E,1),SUMIFS('ON Data'!P:P,'ON Data'!$E:$E,1)/'ON Data'!$D$3),1)</f>
        <v>0</v>
      </c>
      <c r="L6" s="407">
        <f xml:space="preserve">
TRUNC(IF($A$4&lt;=12,SUMIFS('ON Data'!Q:Q,'ON Data'!$D:$D,$A$4,'ON Data'!$E:$E,1),SUMIFS('ON Data'!Q:Q,'ON Data'!$E:$E,1)/'ON Data'!$D$3),1)</f>
        <v>0</v>
      </c>
      <c r="M6" s="407">
        <f xml:space="preserve">
TRUNC(IF($A$4&lt;=12,SUMIFS('ON Data'!R:R,'ON Data'!$D:$D,$A$4,'ON Data'!$E:$E,1),SUMIFS('ON Data'!R:R,'ON Data'!$E:$E,1)/'ON Data'!$D$3),1)</f>
        <v>0</v>
      </c>
      <c r="N6" s="407">
        <f xml:space="preserve">
TRUNC(IF($A$4&lt;=12,SUMIFS('ON Data'!S:S,'ON Data'!$D:$D,$A$4,'ON Data'!$E:$E,1),SUMIFS('ON Data'!S:S,'ON Data'!$E:$E,1)/'ON Data'!$D$3),1)</f>
        <v>0</v>
      </c>
      <c r="O6" s="407">
        <f xml:space="preserve">
TRUNC(IF($A$4&lt;=12,SUMIFS('ON Data'!T:T,'ON Data'!$D:$D,$A$4,'ON Data'!$E:$E,1),SUMIFS('ON Data'!T:T,'ON Data'!$E:$E,1)/'ON Data'!$D$3),1)</f>
        <v>0</v>
      </c>
      <c r="P6" s="407">
        <f xml:space="preserve">
TRUNC(IF($A$4&lt;=12,SUMIFS('ON Data'!U:U,'ON Data'!$D:$D,$A$4,'ON Data'!$E:$E,1),SUMIFS('ON Data'!U:U,'ON Data'!$E:$E,1)/'ON Data'!$D$3),1)</f>
        <v>0</v>
      </c>
      <c r="Q6" s="407">
        <f xml:space="preserve">
TRUNC(IF($A$4&lt;=12,SUMIFS('ON Data'!V:V,'ON Data'!$D:$D,$A$4,'ON Data'!$E:$E,1),SUMIFS('ON Data'!V:V,'ON Data'!$E:$E,1)/'ON Data'!$D$3),1)</f>
        <v>0</v>
      </c>
      <c r="R6" s="407">
        <f xml:space="preserve">
TRUNC(IF($A$4&lt;=12,SUMIFS('ON Data'!W:W,'ON Data'!$D:$D,$A$4,'ON Data'!$E:$E,1),SUMIFS('ON Data'!W:W,'ON Data'!$E:$E,1)/'ON Data'!$D$3),1)</f>
        <v>0</v>
      </c>
      <c r="S6" s="407">
        <f xml:space="preserve">
TRUNC(IF($A$4&lt;=12,SUMIFS('ON Data'!X:X,'ON Data'!$D:$D,$A$4,'ON Data'!$E:$E,1),SUMIFS('ON Data'!X:X,'ON Data'!$E:$E,1)/'ON Data'!$D$3),1)</f>
        <v>0</v>
      </c>
      <c r="T6" s="407">
        <f xml:space="preserve">
TRUNC(IF($A$4&lt;=12,SUMIFS('ON Data'!Y:Y,'ON Data'!$D:$D,$A$4,'ON Data'!$E:$E,1),SUMIFS('ON Data'!Y:Y,'ON Data'!$E:$E,1)/'ON Data'!$D$3),1)</f>
        <v>0</v>
      </c>
      <c r="U6" s="407">
        <f xml:space="preserve">
TRUNC(IF($A$4&lt;=12,SUMIFS('ON Data'!Z:Z,'ON Data'!$D:$D,$A$4,'ON Data'!$E:$E,1),SUMIFS('ON Data'!Z:Z,'ON Data'!$E:$E,1)/'ON Data'!$D$3),1)</f>
        <v>0</v>
      </c>
      <c r="V6" s="407">
        <f xml:space="preserve">
TRUNC(IF($A$4&lt;=12,SUMIFS('ON Data'!AA:AA,'ON Data'!$D:$D,$A$4,'ON Data'!$E:$E,1),SUMIFS('ON Data'!AA:AA,'ON Data'!$E:$E,1)/'ON Data'!$D$3),1)</f>
        <v>0</v>
      </c>
      <c r="W6" s="407">
        <f xml:space="preserve">
TRUNC(IF($A$4&lt;=12,SUMIFS('ON Data'!AB:AB,'ON Data'!$D:$D,$A$4,'ON Data'!$E:$E,1),SUMIFS('ON Data'!AB:AB,'ON Data'!$E:$E,1)/'ON Data'!$D$3),1)</f>
        <v>0</v>
      </c>
      <c r="X6" s="407">
        <f xml:space="preserve">
TRUNC(IF($A$4&lt;=12,SUMIFS('ON Data'!AC:AC,'ON Data'!$D:$D,$A$4,'ON Data'!$E:$E,1),SUMIFS('ON Data'!AC:AC,'ON Data'!$E:$E,1)/'ON Data'!$D$3),1)</f>
        <v>0</v>
      </c>
      <c r="Y6" s="407">
        <f xml:space="preserve">
TRUNC(IF($A$4&lt;=12,SUMIFS('ON Data'!AD:AD,'ON Data'!$D:$D,$A$4,'ON Data'!$E:$E,1),SUMIFS('ON Data'!AD:AD,'ON Data'!$E:$E,1)/'ON Data'!$D$3),1)</f>
        <v>0</v>
      </c>
      <c r="Z6" s="407">
        <f xml:space="preserve">
TRUNC(IF($A$4&lt;=12,SUMIFS('ON Data'!AE:AE,'ON Data'!$D:$D,$A$4,'ON Data'!$E:$E,1),SUMIFS('ON Data'!AE:AE,'ON Data'!$E:$E,1)/'ON Data'!$D$3),1)</f>
        <v>0</v>
      </c>
      <c r="AA6" s="407">
        <f xml:space="preserve">
TRUNC(IF($A$4&lt;=12,SUMIFS('ON Data'!AF:AF,'ON Data'!$D:$D,$A$4,'ON Data'!$E:$E,1),SUMIFS('ON Data'!AF:AF,'ON Data'!$E:$E,1)/'ON Data'!$D$3),1)</f>
        <v>2</v>
      </c>
      <c r="AB6" s="407">
        <f xml:space="preserve">
TRUNC(IF($A$4&lt;=12,SUMIFS('ON Data'!AG:AG,'ON Data'!$D:$D,$A$4,'ON Data'!$E:$E,1),SUMIFS('ON Data'!AG:AG,'ON Data'!$E:$E,1)/'ON Data'!$D$3),1)</f>
        <v>0</v>
      </c>
      <c r="AC6" s="407">
        <f xml:space="preserve">
TRUNC(IF($A$4&lt;=12,SUMIFS('ON Data'!AH:AH,'ON Data'!$D:$D,$A$4,'ON Data'!$E:$E,1),SUMIFS('ON Data'!AH:AH,'ON Data'!$E:$E,1)/'ON Data'!$D$3),1)</f>
        <v>0</v>
      </c>
      <c r="AD6" s="407">
        <f xml:space="preserve">
TRUNC(IF($A$4&lt;=12,SUMIFS('ON Data'!AI:AI,'ON Data'!$D:$D,$A$4,'ON Data'!$E:$E,1),SUMIFS('ON Data'!AI:AI,'ON Data'!$E:$E,1)/'ON Data'!$D$3),1)</f>
        <v>2</v>
      </c>
      <c r="AE6" s="407">
        <f xml:space="preserve">
TRUNC(IF($A$4&lt;=12,SUMIFS('ON Data'!AJ:AJ,'ON Data'!$D:$D,$A$4,'ON Data'!$E:$E,1),SUMIFS('ON Data'!AJ:AJ,'ON Data'!$E:$E,1)/'ON Data'!$D$3),1)</f>
        <v>0</v>
      </c>
      <c r="AF6" s="407">
        <f xml:space="preserve">
TRUNC(IF($A$4&lt;=12,SUMIFS('ON Data'!AK:AK,'ON Data'!$D:$D,$A$4,'ON Data'!$E:$E,1),SUMIFS('ON Data'!AK:AK,'ON Data'!$E:$E,1)/'ON Data'!$D$3),1)</f>
        <v>0</v>
      </c>
      <c r="AG6" s="407">
        <f xml:space="preserve">
TRUNC(IF($A$4&lt;=12,SUMIFS('ON Data'!AL:AL,'ON Data'!$D:$D,$A$4,'ON Data'!$E:$E,1),SUMIFS('ON Data'!AL:AL,'ON Data'!$E:$E,1)/'ON Data'!$D$3),1)</f>
        <v>0</v>
      </c>
      <c r="AH6" s="675">
        <f xml:space="preserve">
TRUNC(IF($A$4&lt;=12,SUMIFS('ON Data'!AN:AN,'ON Data'!$D:$D,$A$4,'ON Data'!$E:$E,1),SUMIFS('ON Data'!AN:AN,'ON Data'!$E:$E,1)/'ON Data'!$D$3),1)</f>
        <v>1</v>
      </c>
      <c r="AI6" s="688"/>
    </row>
    <row r="7" spans="1:35" ht="15" hidden="1" outlineLevel="1" thickBot="1" x14ac:dyDescent="0.35">
      <c r="A7" s="367" t="s">
        <v>118</v>
      </c>
      <c r="B7" s="405"/>
      <c r="C7" s="408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7"/>
      <c r="AE7" s="407"/>
      <c r="AF7" s="407"/>
      <c r="AG7" s="407"/>
      <c r="AH7" s="675"/>
      <c r="AI7" s="688"/>
    </row>
    <row r="8" spans="1:35" ht="15" hidden="1" outlineLevel="1" thickBot="1" x14ac:dyDescent="0.35">
      <c r="A8" s="367" t="s">
        <v>83</v>
      </c>
      <c r="B8" s="405"/>
      <c r="C8" s="408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7"/>
      <c r="AE8" s="407"/>
      <c r="AF8" s="407"/>
      <c r="AG8" s="407"/>
      <c r="AH8" s="675"/>
      <c r="AI8" s="688"/>
    </row>
    <row r="9" spans="1:35" ht="15" hidden="1" outlineLevel="1" thickBot="1" x14ac:dyDescent="0.35">
      <c r="A9" s="368" t="s">
        <v>56</v>
      </c>
      <c r="B9" s="409"/>
      <c r="C9" s="410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676"/>
      <c r="AI9" s="688"/>
    </row>
    <row r="10" spans="1:35" x14ac:dyDescent="0.3">
      <c r="A10" s="369" t="s">
        <v>211</v>
      </c>
      <c r="B10" s="384"/>
      <c r="C10" s="385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  <c r="AC10" s="386"/>
      <c r="AD10" s="386"/>
      <c r="AE10" s="386"/>
      <c r="AF10" s="386"/>
      <c r="AG10" s="386"/>
      <c r="AH10" s="677"/>
      <c r="AI10" s="688"/>
    </row>
    <row r="11" spans="1:35" x14ac:dyDescent="0.3">
      <c r="A11" s="370" t="s">
        <v>212</v>
      </c>
      <c r="B11" s="387">
        <f xml:space="preserve">
IF($A$4&lt;=12,SUMIFS('ON Data'!F:F,'ON Data'!$D:$D,$A$4,'ON Data'!$E:$E,2),SUMIFS('ON Data'!F:F,'ON Data'!$E:$E,2))</f>
        <v>88326.060000000012</v>
      </c>
      <c r="C11" s="388">
        <f xml:space="preserve">
IF($A$4&lt;=12,SUMIFS('ON Data'!G:G,'ON Data'!$D:$D,$A$4,'ON Data'!$E:$E,2),SUMIFS('ON Data'!G:G,'ON Data'!$E:$E,2))</f>
        <v>0</v>
      </c>
      <c r="D11" s="389">
        <f xml:space="preserve">
IF($A$4&lt;=12,SUMIFS('ON Data'!H:H,'ON Data'!$D:$D,$A$4,'ON Data'!$E:$E,2),SUMIFS('ON Data'!H:H,'ON Data'!$E:$E,2))</f>
        <v>13354.91</v>
      </c>
      <c r="E11" s="389">
        <f xml:space="preserve">
IF($A$4&lt;=12,SUMIFS('ON Data'!I:I,'ON Data'!$D:$D,$A$4,'ON Data'!$E:$E,2),SUMIFS('ON Data'!I:I,'ON Data'!$E:$E,2))</f>
        <v>0</v>
      </c>
      <c r="F11" s="389">
        <f xml:space="preserve">
IF($A$4&lt;=12,SUMIFS('ON Data'!K:K,'ON Data'!$D:$D,$A$4,'ON Data'!$E:$E,2),SUMIFS('ON Data'!K:K,'ON Data'!$E:$E,2))</f>
        <v>66082.899999999994</v>
      </c>
      <c r="G11" s="389">
        <f xml:space="preserve">
IF($A$4&lt;=12,SUMIFS('ON Data'!L:L,'ON Data'!$D:$D,$A$4,'ON Data'!$E:$E,2),SUMIFS('ON Data'!L:L,'ON Data'!$E:$E,2))</f>
        <v>0</v>
      </c>
      <c r="H11" s="389">
        <f xml:space="preserve">
IF($A$4&lt;=12,SUMIFS('ON Data'!M:M,'ON Data'!$D:$D,$A$4,'ON Data'!$E:$E,2),SUMIFS('ON Data'!M:M,'ON Data'!$E:$E,2))</f>
        <v>0</v>
      </c>
      <c r="I11" s="389">
        <f xml:space="preserve">
IF($A$4&lt;=12,SUMIFS('ON Data'!N:N,'ON Data'!$D:$D,$A$4,'ON Data'!$E:$E,2),SUMIFS('ON Data'!N:N,'ON Data'!$E:$E,2))</f>
        <v>0</v>
      </c>
      <c r="J11" s="389">
        <f xml:space="preserve">
IF($A$4&lt;=12,SUMIFS('ON Data'!O:O,'ON Data'!$D:$D,$A$4,'ON Data'!$E:$E,2),SUMIFS('ON Data'!O:O,'ON Data'!$E:$E,2))</f>
        <v>0</v>
      </c>
      <c r="K11" s="389">
        <f xml:space="preserve">
IF($A$4&lt;=12,SUMIFS('ON Data'!P:P,'ON Data'!$D:$D,$A$4,'ON Data'!$E:$E,2),SUMIFS('ON Data'!P:P,'ON Data'!$E:$E,2))</f>
        <v>0</v>
      </c>
      <c r="L11" s="389">
        <f xml:space="preserve">
IF($A$4&lt;=12,SUMIFS('ON Data'!Q:Q,'ON Data'!$D:$D,$A$4,'ON Data'!$E:$E,2),SUMIFS('ON Data'!Q:Q,'ON Data'!$E:$E,2))</f>
        <v>0</v>
      </c>
      <c r="M11" s="389">
        <f xml:space="preserve">
IF($A$4&lt;=12,SUMIFS('ON Data'!R:R,'ON Data'!$D:$D,$A$4,'ON Data'!$E:$E,2),SUMIFS('ON Data'!R:R,'ON Data'!$E:$E,2))</f>
        <v>0</v>
      </c>
      <c r="N11" s="389">
        <f xml:space="preserve">
IF($A$4&lt;=12,SUMIFS('ON Data'!S:S,'ON Data'!$D:$D,$A$4,'ON Data'!$E:$E,2),SUMIFS('ON Data'!S:S,'ON Data'!$E:$E,2))</f>
        <v>0</v>
      </c>
      <c r="O11" s="389">
        <f xml:space="preserve">
IF($A$4&lt;=12,SUMIFS('ON Data'!T:T,'ON Data'!$D:$D,$A$4,'ON Data'!$E:$E,2),SUMIFS('ON Data'!T:T,'ON Data'!$E:$E,2))</f>
        <v>0</v>
      </c>
      <c r="P11" s="389">
        <f xml:space="preserve">
IF($A$4&lt;=12,SUMIFS('ON Data'!U:U,'ON Data'!$D:$D,$A$4,'ON Data'!$E:$E,2),SUMIFS('ON Data'!U:U,'ON Data'!$E:$E,2))</f>
        <v>0</v>
      </c>
      <c r="Q11" s="389">
        <f xml:space="preserve">
IF($A$4&lt;=12,SUMIFS('ON Data'!V:V,'ON Data'!$D:$D,$A$4,'ON Data'!$E:$E,2),SUMIFS('ON Data'!V:V,'ON Data'!$E:$E,2))</f>
        <v>0</v>
      </c>
      <c r="R11" s="389">
        <f xml:space="preserve">
IF($A$4&lt;=12,SUMIFS('ON Data'!W:W,'ON Data'!$D:$D,$A$4,'ON Data'!$E:$E,2),SUMIFS('ON Data'!W:W,'ON Data'!$E:$E,2))</f>
        <v>0</v>
      </c>
      <c r="S11" s="389">
        <f xml:space="preserve">
IF($A$4&lt;=12,SUMIFS('ON Data'!X:X,'ON Data'!$D:$D,$A$4,'ON Data'!$E:$E,2),SUMIFS('ON Data'!X:X,'ON Data'!$E:$E,2))</f>
        <v>0</v>
      </c>
      <c r="T11" s="389">
        <f xml:space="preserve">
IF($A$4&lt;=12,SUMIFS('ON Data'!Y:Y,'ON Data'!$D:$D,$A$4,'ON Data'!$E:$E,2),SUMIFS('ON Data'!Y:Y,'ON Data'!$E:$E,2))</f>
        <v>0</v>
      </c>
      <c r="U11" s="389">
        <f xml:space="preserve">
IF($A$4&lt;=12,SUMIFS('ON Data'!Z:Z,'ON Data'!$D:$D,$A$4,'ON Data'!$E:$E,2),SUMIFS('ON Data'!Z:Z,'ON Data'!$E:$E,2))</f>
        <v>0</v>
      </c>
      <c r="V11" s="389">
        <f xml:space="preserve">
IF($A$4&lt;=12,SUMIFS('ON Data'!AA:AA,'ON Data'!$D:$D,$A$4,'ON Data'!$E:$E,2),SUMIFS('ON Data'!AA:AA,'ON Data'!$E:$E,2))</f>
        <v>0</v>
      </c>
      <c r="W11" s="389">
        <f xml:space="preserve">
IF($A$4&lt;=12,SUMIFS('ON Data'!AB:AB,'ON Data'!$D:$D,$A$4,'ON Data'!$E:$E,2),SUMIFS('ON Data'!AB:AB,'ON Data'!$E:$E,2))</f>
        <v>0</v>
      </c>
      <c r="X11" s="389">
        <f xml:space="preserve">
IF($A$4&lt;=12,SUMIFS('ON Data'!AC:AC,'ON Data'!$D:$D,$A$4,'ON Data'!$E:$E,2),SUMIFS('ON Data'!AC:AC,'ON Data'!$E:$E,2))</f>
        <v>0</v>
      </c>
      <c r="Y11" s="389">
        <f xml:space="preserve">
IF($A$4&lt;=12,SUMIFS('ON Data'!AD:AD,'ON Data'!$D:$D,$A$4,'ON Data'!$E:$E,2),SUMIFS('ON Data'!AD:AD,'ON Data'!$E:$E,2))</f>
        <v>0</v>
      </c>
      <c r="Z11" s="389">
        <f xml:space="preserve">
IF($A$4&lt;=12,SUMIFS('ON Data'!AE:AE,'ON Data'!$D:$D,$A$4,'ON Data'!$E:$E,2),SUMIFS('ON Data'!AE:AE,'ON Data'!$E:$E,2))</f>
        <v>0</v>
      </c>
      <c r="AA11" s="389">
        <f xml:space="preserve">
IF($A$4&lt;=12,SUMIFS('ON Data'!AF:AF,'ON Data'!$D:$D,$A$4,'ON Data'!$E:$E,2),SUMIFS('ON Data'!AF:AF,'ON Data'!$E:$E,2))</f>
        <v>3605.25</v>
      </c>
      <c r="AB11" s="389">
        <f xml:space="preserve">
IF($A$4&lt;=12,SUMIFS('ON Data'!AG:AG,'ON Data'!$D:$D,$A$4,'ON Data'!$E:$E,2),SUMIFS('ON Data'!AG:AG,'ON Data'!$E:$E,2))</f>
        <v>0</v>
      </c>
      <c r="AC11" s="389">
        <f xml:space="preserve">
IF($A$4&lt;=12,SUMIFS('ON Data'!AH:AH,'ON Data'!$D:$D,$A$4,'ON Data'!$E:$E,2),SUMIFS('ON Data'!AH:AH,'ON Data'!$E:$E,2))</f>
        <v>0</v>
      </c>
      <c r="AD11" s="389">
        <f xml:space="preserve">
IF($A$4&lt;=12,SUMIFS('ON Data'!AI:AI,'ON Data'!$D:$D,$A$4,'ON Data'!$E:$E,2),SUMIFS('ON Data'!AI:AI,'ON Data'!$E:$E,2))</f>
        <v>3387</v>
      </c>
      <c r="AE11" s="389">
        <f xml:space="preserve">
IF($A$4&lt;=12,SUMIFS('ON Data'!AJ:AJ,'ON Data'!$D:$D,$A$4,'ON Data'!$E:$E,2),SUMIFS('ON Data'!AJ:AJ,'ON Data'!$E:$E,2))</f>
        <v>0</v>
      </c>
      <c r="AF11" s="389">
        <f xml:space="preserve">
IF($A$4&lt;=12,SUMIFS('ON Data'!AK:AK,'ON Data'!$D:$D,$A$4,'ON Data'!$E:$E,2),SUMIFS('ON Data'!AK:AK,'ON Data'!$E:$E,2))</f>
        <v>0</v>
      </c>
      <c r="AG11" s="389">
        <f xml:space="preserve">
IF($A$4&lt;=12,SUMIFS('ON Data'!AL:AL,'ON Data'!$D:$D,$A$4,'ON Data'!$E:$E,2),SUMIFS('ON Data'!AL:AL,'ON Data'!$E:$E,2))</f>
        <v>0</v>
      </c>
      <c r="AH11" s="678">
        <f xml:space="preserve">
IF($A$4&lt;=12,SUMIFS('ON Data'!AN:AN,'ON Data'!$D:$D,$A$4,'ON Data'!$E:$E,2),SUMIFS('ON Data'!AN:AN,'ON Data'!$E:$E,2))</f>
        <v>1896</v>
      </c>
      <c r="AI11" s="688"/>
    </row>
    <row r="12" spans="1:35" x14ac:dyDescent="0.3">
      <c r="A12" s="370" t="s">
        <v>213</v>
      </c>
      <c r="B12" s="387">
        <f xml:space="preserve">
IF($A$4&lt;=12,SUMIFS('ON Data'!F:F,'ON Data'!$D:$D,$A$4,'ON Data'!$E:$E,3),SUMIFS('ON Data'!F:F,'ON Data'!$E:$E,3))</f>
        <v>3175.85</v>
      </c>
      <c r="C12" s="388">
        <f xml:space="preserve">
IF($A$4&lt;=12,SUMIFS('ON Data'!G:G,'ON Data'!$D:$D,$A$4,'ON Data'!$E:$E,3),SUMIFS('ON Data'!G:G,'ON Data'!$E:$E,3))</f>
        <v>0</v>
      </c>
      <c r="D12" s="389">
        <f xml:space="preserve">
IF($A$4&lt;=12,SUMIFS('ON Data'!H:H,'ON Data'!$D:$D,$A$4,'ON Data'!$E:$E,3),SUMIFS('ON Data'!H:H,'ON Data'!$E:$E,3))</f>
        <v>455.84000000000003</v>
      </c>
      <c r="E12" s="389">
        <f xml:space="preserve">
IF($A$4&lt;=12,SUMIFS('ON Data'!I:I,'ON Data'!$D:$D,$A$4,'ON Data'!$E:$E,3),SUMIFS('ON Data'!I:I,'ON Data'!$E:$E,3))</f>
        <v>0</v>
      </c>
      <c r="F12" s="389">
        <f xml:space="preserve">
IF($A$4&lt;=12,SUMIFS('ON Data'!K:K,'ON Data'!$D:$D,$A$4,'ON Data'!$E:$E,3),SUMIFS('ON Data'!K:K,'ON Data'!$E:$E,3))</f>
        <v>2720.01</v>
      </c>
      <c r="G12" s="389">
        <f xml:space="preserve">
IF($A$4&lt;=12,SUMIFS('ON Data'!L:L,'ON Data'!$D:$D,$A$4,'ON Data'!$E:$E,3),SUMIFS('ON Data'!L:L,'ON Data'!$E:$E,3))</f>
        <v>0</v>
      </c>
      <c r="H12" s="389">
        <f xml:space="preserve">
IF($A$4&lt;=12,SUMIFS('ON Data'!M:M,'ON Data'!$D:$D,$A$4,'ON Data'!$E:$E,3),SUMIFS('ON Data'!M:M,'ON Data'!$E:$E,3))</f>
        <v>0</v>
      </c>
      <c r="I12" s="389">
        <f xml:space="preserve">
IF($A$4&lt;=12,SUMIFS('ON Data'!N:N,'ON Data'!$D:$D,$A$4,'ON Data'!$E:$E,3),SUMIFS('ON Data'!N:N,'ON Data'!$E:$E,3))</f>
        <v>0</v>
      </c>
      <c r="J12" s="389">
        <f xml:space="preserve">
IF($A$4&lt;=12,SUMIFS('ON Data'!O:O,'ON Data'!$D:$D,$A$4,'ON Data'!$E:$E,3),SUMIFS('ON Data'!O:O,'ON Data'!$E:$E,3))</f>
        <v>0</v>
      </c>
      <c r="K12" s="389">
        <f xml:space="preserve">
IF($A$4&lt;=12,SUMIFS('ON Data'!P:P,'ON Data'!$D:$D,$A$4,'ON Data'!$E:$E,3),SUMIFS('ON Data'!P:P,'ON Data'!$E:$E,3))</f>
        <v>0</v>
      </c>
      <c r="L12" s="389">
        <f xml:space="preserve">
IF($A$4&lt;=12,SUMIFS('ON Data'!Q:Q,'ON Data'!$D:$D,$A$4,'ON Data'!$E:$E,3),SUMIFS('ON Data'!Q:Q,'ON Data'!$E:$E,3))</f>
        <v>0</v>
      </c>
      <c r="M12" s="389">
        <f xml:space="preserve">
IF($A$4&lt;=12,SUMIFS('ON Data'!R:R,'ON Data'!$D:$D,$A$4,'ON Data'!$E:$E,3),SUMIFS('ON Data'!R:R,'ON Data'!$E:$E,3))</f>
        <v>0</v>
      </c>
      <c r="N12" s="389">
        <f xml:space="preserve">
IF($A$4&lt;=12,SUMIFS('ON Data'!S:S,'ON Data'!$D:$D,$A$4,'ON Data'!$E:$E,3),SUMIFS('ON Data'!S:S,'ON Data'!$E:$E,3))</f>
        <v>0</v>
      </c>
      <c r="O12" s="389">
        <f xml:space="preserve">
IF($A$4&lt;=12,SUMIFS('ON Data'!T:T,'ON Data'!$D:$D,$A$4,'ON Data'!$E:$E,3),SUMIFS('ON Data'!T:T,'ON Data'!$E:$E,3))</f>
        <v>0</v>
      </c>
      <c r="P12" s="389">
        <f xml:space="preserve">
IF($A$4&lt;=12,SUMIFS('ON Data'!U:U,'ON Data'!$D:$D,$A$4,'ON Data'!$E:$E,3),SUMIFS('ON Data'!U:U,'ON Data'!$E:$E,3))</f>
        <v>0</v>
      </c>
      <c r="Q12" s="389">
        <f xml:space="preserve">
IF($A$4&lt;=12,SUMIFS('ON Data'!V:V,'ON Data'!$D:$D,$A$4,'ON Data'!$E:$E,3),SUMIFS('ON Data'!V:V,'ON Data'!$E:$E,3))</f>
        <v>0</v>
      </c>
      <c r="R12" s="389">
        <f xml:space="preserve">
IF($A$4&lt;=12,SUMIFS('ON Data'!W:W,'ON Data'!$D:$D,$A$4,'ON Data'!$E:$E,3),SUMIFS('ON Data'!W:W,'ON Data'!$E:$E,3))</f>
        <v>0</v>
      </c>
      <c r="S12" s="389">
        <f xml:space="preserve">
IF($A$4&lt;=12,SUMIFS('ON Data'!X:X,'ON Data'!$D:$D,$A$4,'ON Data'!$E:$E,3),SUMIFS('ON Data'!X:X,'ON Data'!$E:$E,3))</f>
        <v>0</v>
      </c>
      <c r="T12" s="389">
        <f xml:space="preserve">
IF($A$4&lt;=12,SUMIFS('ON Data'!Y:Y,'ON Data'!$D:$D,$A$4,'ON Data'!$E:$E,3),SUMIFS('ON Data'!Y:Y,'ON Data'!$E:$E,3))</f>
        <v>0</v>
      </c>
      <c r="U12" s="389">
        <f xml:space="preserve">
IF($A$4&lt;=12,SUMIFS('ON Data'!Z:Z,'ON Data'!$D:$D,$A$4,'ON Data'!$E:$E,3),SUMIFS('ON Data'!Z:Z,'ON Data'!$E:$E,3))</f>
        <v>0</v>
      </c>
      <c r="V12" s="389">
        <f xml:space="preserve">
IF($A$4&lt;=12,SUMIFS('ON Data'!AA:AA,'ON Data'!$D:$D,$A$4,'ON Data'!$E:$E,3),SUMIFS('ON Data'!AA:AA,'ON Data'!$E:$E,3))</f>
        <v>0</v>
      </c>
      <c r="W12" s="389">
        <f xml:space="preserve">
IF($A$4&lt;=12,SUMIFS('ON Data'!AB:AB,'ON Data'!$D:$D,$A$4,'ON Data'!$E:$E,3),SUMIFS('ON Data'!AB:AB,'ON Data'!$E:$E,3))</f>
        <v>0</v>
      </c>
      <c r="X12" s="389">
        <f xml:space="preserve">
IF($A$4&lt;=12,SUMIFS('ON Data'!AC:AC,'ON Data'!$D:$D,$A$4,'ON Data'!$E:$E,3),SUMIFS('ON Data'!AC:AC,'ON Data'!$E:$E,3))</f>
        <v>0</v>
      </c>
      <c r="Y12" s="389">
        <f xml:space="preserve">
IF($A$4&lt;=12,SUMIFS('ON Data'!AD:AD,'ON Data'!$D:$D,$A$4,'ON Data'!$E:$E,3),SUMIFS('ON Data'!AD:AD,'ON Data'!$E:$E,3))</f>
        <v>0</v>
      </c>
      <c r="Z12" s="389">
        <f xml:space="preserve">
IF($A$4&lt;=12,SUMIFS('ON Data'!AE:AE,'ON Data'!$D:$D,$A$4,'ON Data'!$E:$E,3),SUMIFS('ON Data'!AE:AE,'ON Data'!$E:$E,3))</f>
        <v>0</v>
      </c>
      <c r="AA12" s="389">
        <f xml:space="preserve">
IF($A$4&lt;=12,SUMIFS('ON Data'!AF:AF,'ON Data'!$D:$D,$A$4,'ON Data'!$E:$E,3),SUMIFS('ON Data'!AF:AF,'ON Data'!$E:$E,3))</f>
        <v>0</v>
      </c>
      <c r="AB12" s="389">
        <f xml:space="preserve">
IF($A$4&lt;=12,SUMIFS('ON Data'!AG:AG,'ON Data'!$D:$D,$A$4,'ON Data'!$E:$E,3),SUMIFS('ON Data'!AG:AG,'ON Data'!$E:$E,3))</f>
        <v>0</v>
      </c>
      <c r="AC12" s="389">
        <f xml:space="preserve">
IF($A$4&lt;=12,SUMIFS('ON Data'!AH:AH,'ON Data'!$D:$D,$A$4,'ON Data'!$E:$E,3),SUMIFS('ON Data'!AH:AH,'ON Data'!$E:$E,3))</f>
        <v>0</v>
      </c>
      <c r="AD12" s="389">
        <f xml:space="preserve">
IF($A$4&lt;=12,SUMIFS('ON Data'!AI:AI,'ON Data'!$D:$D,$A$4,'ON Data'!$E:$E,3),SUMIFS('ON Data'!AI:AI,'ON Data'!$E:$E,3))</f>
        <v>0</v>
      </c>
      <c r="AE12" s="389">
        <f xml:space="preserve">
IF($A$4&lt;=12,SUMIFS('ON Data'!AJ:AJ,'ON Data'!$D:$D,$A$4,'ON Data'!$E:$E,3),SUMIFS('ON Data'!AJ:AJ,'ON Data'!$E:$E,3))</f>
        <v>0</v>
      </c>
      <c r="AF12" s="389">
        <f xml:space="preserve">
IF($A$4&lt;=12,SUMIFS('ON Data'!AK:AK,'ON Data'!$D:$D,$A$4,'ON Data'!$E:$E,3),SUMIFS('ON Data'!AK:AK,'ON Data'!$E:$E,3))</f>
        <v>0</v>
      </c>
      <c r="AG12" s="389">
        <f xml:space="preserve">
IF($A$4&lt;=12,SUMIFS('ON Data'!AL:AL,'ON Data'!$D:$D,$A$4,'ON Data'!$E:$E,3),SUMIFS('ON Data'!AL:AL,'ON Data'!$E:$E,3))</f>
        <v>0</v>
      </c>
      <c r="AH12" s="678">
        <f xml:space="preserve">
IF($A$4&lt;=12,SUMIFS('ON Data'!AN:AN,'ON Data'!$D:$D,$A$4,'ON Data'!$E:$E,3),SUMIFS('ON Data'!AN:AN,'ON Data'!$E:$E,3))</f>
        <v>0</v>
      </c>
      <c r="AI12" s="688"/>
    </row>
    <row r="13" spans="1:35" x14ac:dyDescent="0.3">
      <c r="A13" s="370" t="s">
        <v>220</v>
      </c>
      <c r="B13" s="387">
        <f xml:space="preserve">
IF($A$4&lt;=12,SUMIFS('ON Data'!F:F,'ON Data'!$D:$D,$A$4,'ON Data'!$E:$E,4),SUMIFS('ON Data'!F:F,'ON Data'!$E:$E,4))</f>
        <v>6835.25</v>
      </c>
      <c r="C13" s="388">
        <f xml:space="preserve">
IF($A$4&lt;=12,SUMIFS('ON Data'!G:G,'ON Data'!$D:$D,$A$4,'ON Data'!$E:$E,4),SUMIFS('ON Data'!G:G,'ON Data'!$E:$E,4))</f>
        <v>0</v>
      </c>
      <c r="D13" s="389">
        <f xml:space="preserve">
IF($A$4&lt;=12,SUMIFS('ON Data'!H:H,'ON Data'!$D:$D,$A$4,'ON Data'!$E:$E,4),SUMIFS('ON Data'!H:H,'ON Data'!$E:$E,4))</f>
        <v>1684</v>
      </c>
      <c r="E13" s="389">
        <f xml:space="preserve">
IF($A$4&lt;=12,SUMIFS('ON Data'!I:I,'ON Data'!$D:$D,$A$4,'ON Data'!$E:$E,4),SUMIFS('ON Data'!I:I,'ON Data'!$E:$E,4))</f>
        <v>0</v>
      </c>
      <c r="F13" s="389">
        <f xml:space="preserve">
IF($A$4&lt;=12,SUMIFS('ON Data'!K:K,'ON Data'!$D:$D,$A$4,'ON Data'!$E:$E,4),SUMIFS('ON Data'!K:K,'ON Data'!$E:$E,4))</f>
        <v>4670.75</v>
      </c>
      <c r="G13" s="389">
        <f xml:space="preserve">
IF($A$4&lt;=12,SUMIFS('ON Data'!L:L,'ON Data'!$D:$D,$A$4,'ON Data'!$E:$E,4),SUMIFS('ON Data'!L:L,'ON Data'!$E:$E,4))</f>
        <v>0</v>
      </c>
      <c r="H13" s="389">
        <f xml:space="preserve">
IF($A$4&lt;=12,SUMIFS('ON Data'!M:M,'ON Data'!$D:$D,$A$4,'ON Data'!$E:$E,4),SUMIFS('ON Data'!M:M,'ON Data'!$E:$E,4))</f>
        <v>0</v>
      </c>
      <c r="I13" s="389">
        <f xml:space="preserve">
IF($A$4&lt;=12,SUMIFS('ON Data'!N:N,'ON Data'!$D:$D,$A$4,'ON Data'!$E:$E,4),SUMIFS('ON Data'!N:N,'ON Data'!$E:$E,4))</f>
        <v>0</v>
      </c>
      <c r="J13" s="389">
        <f xml:space="preserve">
IF($A$4&lt;=12,SUMIFS('ON Data'!O:O,'ON Data'!$D:$D,$A$4,'ON Data'!$E:$E,4),SUMIFS('ON Data'!O:O,'ON Data'!$E:$E,4))</f>
        <v>0</v>
      </c>
      <c r="K13" s="389">
        <f xml:space="preserve">
IF($A$4&lt;=12,SUMIFS('ON Data'!P:P,'ON Data'!$D:$D,$A$4,'ON Data'!$E:$E,4),SUMIFS('ON Data'!P:P,'ON Data'!$E:$E,4))</f>
        <v>0</v>
      </c>
      <c r="L13" s="389">
        <f xml:space="preserve">
IF($A$4&lt;=12,SUMIFS('ON Data'!Q:Q,'ON Data'!$D:$D,$A$4,'ON Data'!$E:$E,4),SUMIFS('ON Data'!Q:Q,'ON Data'!$E:$E,4))</f>
        <v>0</v>
      </c>
      <c r="M13" s="389">
        <f xml:space="preserve">
IF($A$4&lt;=12,SUMIFS('ON Data'!R:R,'ON Data'!$D:$D,$A$4,'ON Data'!$E:$E,4),SUMIFS('ON Data'!R:R,'ON Data'!$E:$E,4))</f>
        <v>0</v>
      </c>
      <c r="N13" s="389">
        <f xml:space="preserve">
IF($A$4&lt;=12,SUMIFS('ON Data'!S:S,'ON Data'!$D:$D,$A$4,'ON Data'!$E:$E,4),SUMIFS('ON Data'!S:S,'ON Data'!$E:$E,4))</f>
        <v>0</v>
      </c>
      <c r="O13" s="389">
        <f xml:space="preserve">
IF($A$4&lt;=12,SUMIFS('ON Data'!T:T,'ON Data'!$D:$D,$A$4,'ON Data'!$E:$E,4),SUMIFS('ON Data'!T:T,'ON Data'!$E:$E,4))</f>
        <v>0</v>
      </c>
      <c r="P13" s="389">
        <f xml:space="preserve">
IF($A$4&lt;=12,SUMIFS('ON Data'!U:U,'ON Data'!$D:$D,$A$4,'ON Data'!$E:$E,4),SUMIFS('ON Data'!U:U,'ON Data'!$E:$E,4))</f>
        <v>0</v>
      </c>
      <c r="Q13" s="389">
        <f xml:space="preserve">
IF($A$4&lt;=12,SUMIFS('ON Data'!V:V,'ON Data'!$D:$D,$A$4,'ON Data'!$E:$E,4),SUMIFS('ON Data'!V:V,'ON Data'!$E:$E,4))</f>
        <v>0</v>
      </c>
      <c r="R13" s="389">
        <f xml:space="preserve">
IF($A$4&lt;=12,SUMIFS('ON Data'!W:W,'ON Data'!$D:$D,$A$4,'ON Data'!$E:$E,4),SUMIFS('ON Data'!W:W,'ON Data'!$E:$E,4))</f>
        <v>0</v>
      </c>
      <c r="S13" s="389">
        <f xml:space="preserve">
IF($A$4&lt;=12,SUMIFS('ON Data'!X:X,'ON Data'!$D:$D,$A$4,'ON Data'!$E:$E,4),SUMIFS('ON Data'!X:X,'ON Data'!$E:$E,4))</f>
        <v>0</v>
      </c>
      <c r="T13" s="389">
        <f xml:space="preserve">
IF($A$4&lt;=12,SUMIFS('ON Data'!Y:Y,'ON Data'!$D:$D,$A$4,'ON Data'!$E:$E,4),SUMIFS('ON Data'!Y:Y,'ON Data'!$E:$E,4))</f>
        <v>0</v>
      </c>
      <c r="U13" s="389">
        <f xml:space="preserve">
IF($A$4&lt;=12,SUMIFS('ON Data'!Z:Z,'ON Data'!$D:$D,$A$4,'ON Data'!$E:$E,4),SUMIFS('ON Data'!Z:Z,'ON Data'!$E:$E,4))</f>
        <v>0</v>
      </c>
      <c r="V13" s="389">
        <f xml:space="preserve">
IF($A$4&lt;=12,SUMIFS('ON Data'!AA:AA,'ON Data'!$D:$D,$A$4,'ON Data'!$E:$E,4),SUMIFS('ON Data'!AA:AA,'ON Data'!$E:$E,4))</f>
        <v>0</v>
      </c>
      <c r="W13" s="389">
        <f xml:space="preserve">
IF($A$4&lt;=12,SUMIFS('ON Data'!AB:AB,'ON Data'!$D:$D,$A$4,'ON Data'!$E:$E,4),SUMIFS('ON Data'!AB:AB,'ON Data'!$E:$E,4))</f>
        <v>0</v>
      </c>
      <c r="X13" s="389">
        <f xml:space="preserve">
IF($A$4&lt;=12,SUMIFS('ON Data'!AC:AC,'ON Data'!$D:$D,$A$4,'ON Data'!$E:$E,4),SUMIFS('ON Data'!AC:AC,'ON Data'!$E:$E,4))</f>
        <v>0</v>
      </c>
      <c r="Y13" s="389">
        <f xml:space="preserve">
IF($A$4&lt;=12,SUMIFS('ON Data'!AD:AD,'ON Data'!$D:$D,$A$4,'ON Data'!$E:$E,4),SUMIFS('ON Data'!AD:AD,'ON Data'!$E:$E,4))</f>
        <v>0</v>
      </c>
      <c r="Z13" s="389">
        <f xml:space="preserve">
IF($A$4&lt;=12,SUMIFS('ON Data'!AE:AE,'ON Data'!$D:$D,$A$4,'ON Data'!$E:$E,4),SUMIFS('ON Data'!AE:AE,'ON Data'!$E:$E,4))</f>
        <v>0</v>
      </c>
      <c r="AA13" s="389">
        <f xml:space="preserve">
IF($A$4&lt;=12,SUMIFS('ON Data'!AF:AF,'ON Data'!$D:$D,$A$4,'ON Data'!$E:$E,4),SUMIFS('ON Data'!AF:AF,'ON Data'!$E:$E,4))</f>
        <v>266.5</v>
      </c>
      <c r="AB13" s="389">
        <f xml:space="preserve">
IF($A$4&lt;=12,SUMIFS('ON Data'!AG:AG,'ON Data'!$D:$D,$A$4,'ON Data'!$E:$E,4),SUMIFS('ON Data'!AG:AG,'ON Data'!$E:$E,4))</f>
        <v>0</v>
      </c>
      <c r="AC13" s="389">
        <f xml:space="preserve">
IF($A$4&lt;=12,SUMIFS('ON Data'!AH:AH,'ON Data'!$D:$D,$A$4,'ON Data'!$E:$E,4),SUMIFS('ON Data'!AH:AH,'ON Data'!$E:$E,4))</f>
        <v>0</v>
      </c>
      <c r="AD13" s="389">
        <f xml:space="preserve">
IF($A$4&lt;=12,SUMIFS('ON Data'!AI:AI,'ON Data'!$D:$D,$A$4,'ON Data'!$E:$E,4),SUMIFS('ON Data'!AI:AI,'ON Data'!$E:$E,4))</f>
        <v>214</v>
      </c>
      <c r="AE13" s="389">
        <f xml:space="preserve">
IF($A$4&lt;=12,SUMIFS('ON Data'!AJ:AJ,'ON Data'!$D:$D,$A$4,'ON Data'!$E:$E,4),SUMIFS('ON Data'!AJ:AJ,'ON Data'!$E:$E,4))</f>
        <v>0</v>
      </c>
      <c r="AF13" s="389">
        <f xml:space="preserve">
IF($A$4&lt;=12,SUMIFS('ON Data'!AK:AK,'ON Data'!$D:$D,$A$4,'ON Data'!$E:$E,4),SUMIFS('ON Data'!AK:AK,'ON Data'!$E:$E,4))</f>
        <v>0</v>
      </c>
      <c r="AG13" s="389">
        <f xml:space="preserve">
IF($A$4&lt;=12,SUMIFS('ON Data'!AL:AL,'ON Data'!$D:$D,$A$4,'ON Data'!$E:$E,4),SUMIFS('ON Data'!AL:AL,'ON Data'!$E:$E,4))</f>
        <v>0</v>
      </c>
      <c r="AH13" s="678">
        <f xml:space="preserve">
IF($A$4&lt;=12,SUMIFS('ON Data'!AN:AN,'ON Data'!$D:$D,$A$4,'ON Data'!$E:$E,4),SUMIFS('ON Data'!AN:AN,'ON Data'!$E:$E,4))</f>
        <v>0</v>
      </c>
      <c r="AI13" s="688"/>
    </row>
    <row r="14" spans="1:35" ht="15" thickBot="1" x14ac:dyDescent="0.35">
      <c r="A14" s="371" t="s">
        <v>214</v>
      </c>
      <c r="B14" s="390">
        <f xml:space="preserve">
IF($A$4&lt;=12,SUMIFS('ON Data'!F:F,'ON Data'!$D:$D,$A$4,'ON Data'!$E:$E,5),SUMIFS('ON Data'!F:F,'ON Data'!$E:$E,5))</f>
        <v>264</v>
      </c>
      <c r="C14" s="391">
        <f xml:space="preserve">
IF($A$4&lt;=12,SUMIFS('ON Data'!G:G,'ON Data'!$D:$D,$A$4,'ON Data'!$E:$E,5),SUMIFS('ON Data'!G:G,'ON Data'!$E:$E,5))</f>
        <v>264</v>
      </c>
      <c r="D14" s="392">
        <f xml:space="preserve">
IF($A$4&lt;=12,SUMIFS('ON Data'!H:H,'ON Data'!$D:$D,$A$4,'ON Data'!$E:$E,5),SUMIFS('ON Data'!H:H,'ON Data'!$E:$E,5))</f>
        <v>0</v>
      </c>
      <c r="E14" s="392">
        <f xml:space="preserve">
IF($A$4&lt;=12,SUMIFS('ON Data'!I:I,'ON Data'!$D:$D,$A$4,'ON Data'!$E:$E,5),SUMIFS('ON Data'!I:I,'ON Data'!$E:$E,5))</f>
        <v>0</v>
      </c>
      <c r="F14" s="392">
        <f xml:space="preserve">
IF($A$4&lt;=12,SUMIFS('ON Data'!K:K,'ON Data'!$D:$D,$A$4,'ON Data'!$E:$E,5),SUMIFS('ON Data'!K:K,'ON Data'!$E:$E,5))</f>
        <v>0</v>
      </c>
      <c r="G14" s="392">
        <f xml:space="preserve">
IF($A$4&lt;=12,SUMIFS('ON Data'!L:L,'ON Data'!$D:$D,$A$4,'ON Data'!$E:$E,5),SUMIFS('ON Data'!L:L,'ON Data'!$E:$E,5))</f>
        <v>0</v>
      </c>
      <c r="H14" s="392">
        <f xml:space="preserve">
IF($A$4&lt;=12,SUMIFS('ON Data'!M:M,'ON Data'!$D:$D,$A$4,'ON Data'!$E:$E,5),SUMIFS('ON Data'!M:M,'ON Data'!$E:$E,5))</f>
        <v>0</v>
      </c>
      <c r="I14" s="392">
        <f xml:space="preserve">
IF($A$4&lt;=12,SUMIFS('ON Data'!N:N,'ON Data'!$D:$D,$A$4,'ON Data'!$E:$E,5),SUMIFS('ON Data'!N:N,'ON Data'!$E:$E,5))</f>
        <v>0</v>
      </c>
      <c r="J14" s="392">
        <f xml:space="preserve">
IF($A$4&lt;=12,SUMIFS('ON Data'!O:O,'ON Data'!$D:$D,$A$4,'ON Data'!$E:$E,5),SUMIFS('ON Data'!O:O,'ON Data'!$E:$E,5))</f>
        <v>0</v>
      </c>
      <c r="K14" s="392">
        <f xml:space="preserve">
IF($A$4&lt;=12,SUMIFS('ON Data'!P:P,'ON Data'!$D:$D,$A$4,'ON Data'!$E:$E,5),SUMIFS('ON Data'!P:P,'ON Data'!$E:$E,5))</f>
        <v>0</v>
      </c>
      <c r="L14" s="392">
        <f xml:space="preserve">
IF($A$4&lt;=12,SUMIFS('ON Data'!Q:Q,'ON Data'!$D:$D,$A$4,'ON Data'!$E:$E,5),SUMIFS('ON Data'!Q:Q,'ON Data'!$E:$E,5))</f>
        <v>0</v>
      </c>
      <c r="M14" s="392">
        <f xml:space="preserve">
IF($A$4&lt;=12,SUMIFS('ON Data'!R:R,'ON Data'!$D:$D,$A$4,'ON Data'!$E:$E,5),SUMIFS('ON Data'!R:R,'ON Data'!$E:$E,5))</f>
        <v>0</v>
      </c>
      <c r="N14" s="392">
        <f xml:space="preserve">
IF($A$4&lt;=12,SUMIFS('ON Data'!S:S,'ON Data'!$D:$D,$A$4,'ON Data'!$E:$E,5),SUMIFS('ON Data'!S:S,'ON Data'!$E:$E,5))</f>
        <v>0</v>
      </c>
      <c r="O14" s="392">
        <f xml:space="preserve">
IF($A$4&lt;=12,SUMIFS('ON Data'!T:T,'ON Data'!$D:$D,$A$4,'ON Data'!$E:$E,5),SUMIFS('ON Data'!T:T,'ON Data'!$E:$E,5))</f>
        <v>0</v>
      </c>
      <c r="P14" s="392">
        <f xml:space="preserve">
IF($A$4&lt;=12,SUMIFS('ON Data'!U:U,'ON Data'!$D:$D,$A$4,'ON Data'!$E:$E,5),SUMIFS('ON Data'!U:U,'ON Data'!$E:$E,5))</f>
        <v>0</v>
      </c>
      <c r="Q14" s="392">
        <f xml:space="preserve">
IF($A$4&lt;=12,SUMIFS('ON Data'!V:V,'ON Data'!$D:$D,$A$4,'ON Data'!$E:$E,5),SUMIFS('ON Data'!V:V,'ON Data'!$E:$E,5))</f>
        <v>0</v>
      </c>
      <c r="R14" s="392">
        <f xml:space="preserve">
IF($A$4&lt;=12,SUMIFS('ON Data'!W:W,'ON Data'!$D:$D,$A$4,'ON Data'!$E:$E,5),SUMIFS('ON Data'!W:W,'ON Data'!$E:$E,5))</f>
        <v>0</v>
      </c>
      <c r="S14" s="392">
        <f xml:space="preserve">
IF($A$4&lt;=12,SUMIFS('ON Data'!X:X,'ON Data'!$D:$D,$A$4,'ON Data'!$E:$E,5),SUMIFS('ON Data'!X:X,'ON Data'!$E:$E,5))</f>
        <v>0</v>
      </c>
      <c r="T14" s="392">
        <f xml:space="preserve">
IF($A$4&lt;=12,SUMIFS('ON Data'!Y:Y,'ON Data'!$D:$D,$A$4,'ON Data'!$E:$E,5),SUMIFS('ON Data'!Y:Y,'ON Data'!$E:$E,5))</f>
        <v>0</v>
      </c>
      <c r="U14" s="392">
        <f xml:space="preserve">
IF($A$4&lt;=12,SUMIFS('ON Data'!Z:Z,'ON Data'!$D:$D,$A$4,'ON Data'!$E:$E,5),SUMIFS('ON Data'!Z:Z,'ON Data'!$E:$E,5))</f>
        <v>0</v>
      </c>
      <c r="V14" s="392">
        <f xml:space="preserve">
IF($A$4&lt;=12,SUMIFS('ON Data'!AA:AA,'ON Data'!$D:$D,$A$4,'ON Data'!$E:$E,5),SUMIFS('ON Data'!AA:AA,'ON Data'!$E:$E,5))</f>
        <v>0</v>
      </c>
      <c r="W14" s="392">
        <f xml:space="preserve">
IF($A$4&lt;=12,SUMIFS('ON Data'!AB:AB,'ON Data'!$D:$D,$A$4,'ON Data'!$E:$E,5),SUMIFS('ON Data'!AB:AB,'ON Data'!$E:$E,5))</f>
        <v>0</v>
      </c>
      <c r="X14" s="392">
        <f xml:space="preserve">
IF($A$4&lt;=12,SUMIFS('ON Data'!AC:AC,'ON Data'!$D:$D,$A$4,'ON Data'!$E:$E,5),SUMIFS('ON Data'!AC:AC,'ON Data'!$E:$E,5))</f>
        <v>0</v>
      </c>
      <c r="Y14" s="392">
        <f xml:space="preserve">
IF($A$4&lt;=12,SUMIFS('ON Data'!AD:AD,'ON Data'!$D:$D,$A$4,'ON Data'!$E:$E,5),SUMIFS('ON Data'!AD:AD,'ON Data'!$E:$E,5))</f>
        <v>0</v>
      </c>
      <c r="Z14" s="392">
        <f xml:space="preserve">
IF($A$4&lt;=12,SUMIFS('ON Data'!AE:AE,'ON Data'!$D:$D,$A$4,'ON Data'!$E:$E,5),SUMIFS('ON Data'!AE:AE,'ON Data'!$E:$E,5))</f>
        <v>0</v>
      </c>
      <c r="AA14" s="392">
        <f xml:space="preserve">
IF($A$4&lt;=12,SUMIFS('ON Data'!AF:AF,'ON Data'!$D:$D,$A$4,'ON Data'!$E:$E,5),SUMIFS('ON Data'!AF:AF,'ON Data'!$E:$E,5))</f>
        <v>0</v>
      </c>
      <c r="AB14" s="392">
        <f xml:space="preserve">
IF($A$4&lt;=12,SUMIFS('ON Data'!AG:AG,'ON Data'!$D:$D,$A$4,'ON Data'!$E:$E,5),SUMIFS('ON Data'!AG:AG,'ON Data'!$E:$E,5))</f>
        <v>0</v>
      </c>
      <c r="AC14" s="392">
        <f xml:space="preserve">
IF($A$4&lt;=12,SUMIFS('ON Data'!AH:AH,'ON Data'!$D:$D,$A$4,'ON Data'!$E:$E,5),SUMIFS('ON Data'!AH:AH,'ON Data'!$E:$E,5))</f>
        <v>0</v>
      </c>
      <c r="AD14" s="392">
        <f xml:space="preserve">
IF($A$4&lt;=12,SUMIFS('ON Data'!AI:AI,'ON Data'!$D:$D,$A$4,'ON Data'!$E:$E,5),SUMIFS('ON Data'!AI:AI,'ON Data'!$E:$E,5))</f>
        <v>0</v>
      </c>
      <c r="AE14" s="392">
        <f xml:space="preserve">
IF($A$4&lt;=12,SUMIFS('ON Data'!AJ:AJ,'ON Data'!$D:$D,$A$4,'ON Data'!$E:$E,5),SUMIFS('ON Data'!AJ:AJ,'ON Data'!$E:$E,5))</f>
        <v>0</v>
      </c>
      <c r="AF14" s="392">
        <f xml:space="preserve">
IF($A$4&lt;=12,SUMIFS('ON Data'!AK:AK,'ON Data'!$D:$D,$A$4,'ON Data'!$E:$E,5),SUMIFS('ON Data'!AK:AK,'ON Data'!$E:$E,5))</f>
        <v>0</v>
      </c>
      <c r="AG14" s="392">
        <f xml:space="preserve">
IF($A$4&lt;=12,SUMIFS('ON Data'!AL:AL,'ON Data'!$D:$D,$A$4,'ON Data'!$E:$E,5),SUMIFS('ON Data'!AL:AL,'ON Data'!$E:$E,5))</f>
        <v>0</v>
      </c>
      <c r="AH14" s="679">
        <f xml:space="preserve">
IF($A$4&lt;=12,SUMIFS('ON Data'!AN:AN,'ON Data'!$D:$D,$A$4,'ON Data'!$E:$E,5),SUMIFS('ON Data'!AN:AN,'ON Data'!$E:$E,5))</f>
        <v>0</v>
      </c>
      <c r="AI14" s="688"/>
    </row>
    <row r="15" spans="1:35" x14ac:dyDescent="0.3">
      <c r="A15" s="271" t="s">
        <v>224</v>
      </c>
      <c r="B15" s="393"/>
      <c r="C15" s="394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5"/>
      <c r="AH15" s="680"/>
      <c r="AI15" s="688"/>
    </row>
    <row r="16" spans="1:35" x14ac:dyDescent="0.3">
      <c r="A16" s="372" t="s">
        <v>215</v>
      </c>
      <c r="B16" s="387">
        <f xml:space="preserve">
IF($A$4&lt;=12,SUMIFS('ON Data'!F:F,'ON Data'!$D:$D,$A$4,'ON Data'!$E:$E,7),SUMIFS('ON Data'!F:F,'ON Data'!$E:$E,7))</f>
        <v>0</v>
      </c>
      <c r="C16" s="388">
        <f xml:space="preserve">
IF($A$4&lt;=12,SUMIFS('ON Data'!G:G,'ON Data'!$D:$D,$A$4,'ON Data'!$E:$E,7),SUMIFS('ON Data'!G:G,'ON Data'!$E:$E,7))</f>
        <v>0</v>
      </c>
      <c r="D16" s="389">
        <f xml:space="preserve">
IF($A$4&lt;=12,SUMIFS('ON Data'!H:H,'ON Data'!$D:$D,$A$4,'ON Data'!$E:$E,7),SUMIFS('ON Data'!H:H,'ON Data'!$E:$E,7))</f>
        <v>0</v>
      </c>
      <c r="E16" s="389">
        <f xml:space="preserve">
IF($A$4&lt;=12,SUMIFS('ON Data'!I:I,'ON Data'!$D:$D,$A$4,'ON Data'!$E:$E,7),SUMIFS('ON Data'!I:I,'ON Data'!$E:$E,7))</f>
        <v>0</v>
      </c>
      <c r="F16" s="389">
        <f xml:space="preserve">
IF($A$4&lt;=12,SUMIFS('ON Data'!K:K,'ON Data'!$D:$D,$A$4,'ON Data'!$E:$E,7),SUMIFS('ON Data'!K:K,'ON Data'!$E:$E,7))</f>
        <v>0</v>
      </c>
      <c r="G16" s="389">
        <f xml:space="preserve">
IF($A$4&lt;=12,SUMIFS('ON Data'!L:L,'ON Data'!$D:$D,$A$4,'ON Data'!$E:$E,7),SUMIFS('ON Data'!L:L,'ON Data'!$E:$E,7))</f>
        <v>0</v>
      </c>
      <c r="H16" s="389">
        <f xml:space="preserve">
IF($A$4&lt;=12,SUMIFS('ON Data'!M:M,'ON Data'!$D:$D,$A$4,'ON Data'!$E:$E,7),SUMIFS('ON Data'!M:M,'ON Data'!$E:$E,7))</f>
        <v>0</v>
      </c>
      <c r="I16" s="389">
        <f xml:space="preserve">
IF($A$4&lt;=12,SUMIFS('ON Data'!N:N,'ON Data'!$D:$D,$A$4,'ON Data'!$E:$E,7),SUMIFS('ON Data'!N:N,'ON Data'!$E:$E,7))</f>
        <v>0</v>
      </c>
      <c r="J16" s="389">
        <f xml:space="preserve">
IF($A$4&lt;=12,SUMIFS('ON Data'!O:O,'ON Data'!$D:$D,$A$4,'ON Data'!$E:$E,7),SUMIFS('ON Data'!O:O,'ON Data'!$E:$E,7))</f>
        <v>0</v>
      </c>
      <c r="K16" s="389">
        <f xml:space="preserve">
IF($A$4&lt;=12,SUMIFS('ON Data'!P:P,'ON Data'!$D:$D,$A$4,'ON Data'!$E:$E,7),SUMIFS('ON Data'!P:P,'ON Data'!$E:$E,7))</f>
        <v>0</v>
      </c>
      <c r="L16" s="389">
        <f xml:space="preserve">
IF($A$4&lt;=12,SUMIFS('ON Data'!Q:Q,'ON Data'!$D:$D,$A$4,'ON Data'!$E:$E,7),SUMIFS('ON Data'!Q:Q,'ON Data'!$E:$E,7))</f>
        <v>0</v>
      </c>
      <c r="M16" s="389">
        <f xml:space="preserve">
IF($A$4&lt;=12,SUMIFS('ON Data'!R:R,'ON Data'!$D:$D,$A$4,'ON Data'!$E:$E,7),SUMIFS('ON Data'!R:R,'ON Data'!$E:$E,7))</f>
        <v>0</v>
      </c>
      <c r="N16" s="389">
        <f xml:space="preserve">
IF($A$4&lt;=12,SUMIFS('ON Data'!S:S,'ON Data'!$D:$D,$A$4,'ON Data'!$E:$E,7),SUMIFS('ON Data'!S:S,'ON Data'!$E:$E,7))</f>
        <v>0</v>
      </c>
      <c r="O16" s="389">
        <f xml:space="preserve">
IF($A$4&lt;=12,SUMIFS('ON Data'!T:T,'ON Data'!$D:$D,$A$4,'ON Data'!$E:$E,7),SUMIFS('ON Data'!T:T,'ON Data'!$E:$E,7))</f>
        <v>0</v>
      </c>
      <c r="P16" s="389">
        <f xml:space="preserve">
IF($A$4&lt;=12,SUMIFS('ON Data'!U:U,'ON Data'!$D:$D,$A$4,'ON Data'!$E:$E,7),SUMIFS('ON Data'!U:U,'ON Data'!$E:$E,7))</f>
        <v>0</v>
      </c>
      <c r="Q16" s="389">
        <f xml:space="preserve">
IF($A$4&lt;=12,SUMIFS('ON Data'!V:V,'ON Data'!$D:$D,$A$4,'ON Data'!$E:$E,7),SUMIFS('ON Data'!V:V,'ON Data'!$E:$E,7))</f>
        <v>0</v>
      </c>
      <c r="R16" s="389">
        <f xml:space="preserve">
IF($A$4&lt;=12,SUMIFS('ON Data'!W:W,'ON Data'!$D:$D,$A$4,'ON Data'!$E:$E,7),SUMIFS('ON Data'!W:W,'ON Data'!$E:$E,7))</f>
        <v>0</v>
      </c>
      <c r="S16" s="389">
        <f xml:space="preserve">
IF($A$4&lt;=12,SUMIFS('ON Data'!X:X,'ON Data'!$D:$D,$A$4,'ON Data'!$E:$E,7),SUMIFS('ON Data'!X:X,'ON Data'!$E:$E,7))</f>
        <v>0</v>
      </c>
      <c r="T16" s="389">
        <f xml:space="preserve">
IF($A$4&lt;=12,SUMIFS('ON Data'!Y:Y,'ON Data'!$D:$D,$A$4,'ON Data'!$E:$E,7),SUMIFS('ON Data'!Y:Y,'ON Data'!$E:$E,7))</f>
        <v>0</v>
      </c>
      <c r="U16" s="389">
        <f xml:space="preserve">
IF($A$4&lt;=12,SUMIFS('ON Data'!Z:Z,'ON Data'!$D:$D,$A$4,'ON Data'!$E:$E,7),SUMIFS('ON Data'!Z:Z,'ON Data'!$E:$E,7))</f>
        <v>0</v>
      </c>
      <c r="V16" s="389">
        <f xml:space="preserve">
IF($A$4&lt;=12,SUMIFS('ON Data'!AA:AA,'ON Data'!$D:$D,$A$4,'ON Data'!$E:$E,7),SUMIFS('ON Data'!AA:AA,'ON Data'!$E:$E,7))</f>
        <v>0</v>
      </c>
      <c r="W16" s="389">
        <f xml:space="preserve">
IF($A$4&lt;=12,SUMIFS('ON Data'!AB:AB,'ON Data'!$D:$D,$A$4,'ON Data'!$E:$E,7),SUMIFS('ON Data'!AB:AB,'ON Data'!$E:$E,7))</f>
        <v>0</v>
      </c>
      <c r="X16" s="389">
        <f xml:space="preserve">
IF($A$4&lt;=12,SUMIFS('ON Data'!AC:AC,'ON Data'!$D:$D,$A$4,'ON Data'!$E:$E,7),SUMIFS('ON Data'!AC:AC,'ON Data'!$E:$E,7))</f>
        <v>0</v>
      </c>
      <c r="Y16" s="389">
        <f xml:space="preserve">
IF($A$4&lt;=12,SUMIFS('ON Data'!AD:AD,'ON Data'!$D:$D,$A$4,'ON Data'!$E:$E,7),SUMIFS('ON Data'!AD:AD,'ON Data'!$E:$E,7))</f>
        <v>0</v>
      </c>
      <c r="Z16" s="389">
        <f xml:space="preserve">
IF($A$4&lt;=12,SUMIFS('ON Data'!AE:AE,'ON Data'!$D:$D,$A$4,'ON Data'!$E:$E,7),SUMIFS('ON Data'!AE:AE,'ON Data'!$E:$E,7))</f>
        <v>0</v>
      </c>
      <c r="AA16" s="389">
        <f xml:space="preserve">
IF($A$4&lt;=12,SUMIFS('ON Data'!AF:AF,'ON Data'!$D:$D,$A$4,'ON Data'!$E:$E,7),SUMIFS('ON Data'!AF:AF,'ON Data'!$E:$E,7))</f>
        <v>0</v>
      </c>
      <c r="AB16" s="389">
        <f xml:space="preserve">
IF($A$4&lt;=12,SUMIFS('ON Data'!AG:AG,'ON Data'!$D:$D,$A$4,'ON Data'!$E:$E,7),SUMIFS('ON Data'!AG:AG,'ON Data'!$E:$E,7))</f>
        <v>0</v>
      </c>
      <c r="AC16" s="389">
        <f xml:space="preserve">
IF($A$4&lt;=12,SUMIFS('ON Data'!AH:AH,'ON Data'!$D:$D,$A$4,'ON Data'!$E:$E,7),SUMIFS('ON Data'!AH:AH,'ON Data'!$E:$E,7))</f>
        <v>0</v>
      </c>
      <c r="AD16" s="389">
        <f xml:space="preserve">
IF($A$4&lt;=12,SUMIFS('ON Data'!AI:AI,'ON Data'!$D:$D,$A$4,'ON Data'!$E:$E,7),SUMIFS('ON Data'!AI:AI,'ON Data'!$E:$E,7))</f>
        <v>0</v>
      </c>
      <c r="AE16" s="389">
        <f xml:space="preserve">
IF($A$4&lt;=12,SUMIFS('ON Data'!AJ:AJ,'ON Data'!$D:$D,$A$4,'ON Data'!$E:$E,7),SUMIFS('ON Data'!AJ:AJ,'ON Data'!$E:$E,7))</f>
        <v>0</v>
      </c>
      <c r="AF16" s="389">
        <f xml:space="preserve">
IF($A$4&lt;=12,SUMIFS('ON Data'!AK:AK,'ON Data'!$D:$D,$A$4,'ON Data'!$E:$E,7),SUMIFS('ON Data'!AK:AK,'ON Data'!$E:$E,7))</f>
        <v>0</v>
      </c>
      <c r="AG16" s="389">
        <f xml:space="preserve">
IF($A$4&lt;=12,SUMIFS('ON Data'!AL:AL,'ON Data'!$D:$D,$A$4,'ON Data'!$E:$E,7),SUMIFS('ON Data'!AL:AL,'ON Data'!$E:$E,7))</f>
        <v>0</v>
      </c>
      <c r="AH16" s="678">
        <f xml:space="preserve">
IF($A$4&lt;=12,SUMIFS('ON Data'!AN:AN,'ON Data'!$D:$D,$A$4,'ON Data'!$E:$E,7),SUMIFS('ON Data'!AN:AN,'ON Data'!$E:$E,7))</f>
        <v>0</v>
      </c>
      <c r="AI16" s="688"/>
    </row>
    <row r="17" spans="1:35" x14ac:dyDescent="0.3">
      <c r="A17" s="372" t="s">
        <v>216</v>
      </c>
      <c r="B17" s="387">
        <f xml:space="preserve">
IF($A$4&lt;=12,SUMIFS('ON Data'!F:F,'ON Data'!$D:$D,$A$4,'ON Data'!$E:$E,8),SUMIFS('ON Data'!F:F,'ON Data'!$E:$E,8))</f>
        <v>0</v>
      </c>
      <c r="C17" s="388">
        <f xml:space="preserve">
IF($A$4&lt;=12,SUMIFS('ON Data'!G:G,'ON Data'!$D:$D,$A$4,'ON Data'!$E:$E,8),SUMIFS('ON Data'!G:G,'ON Data'!$E:$E,8))</f>
        <v>0</v>
      </c>
      <c r="D17" s="389">
        <f xml:space="preserve">
IF($A$4&lt;=12,SUMIFS('ON Data'!H:H,'ON Data'!$D:$D,$A$4,'ON Data'!$E:$E,8),SUMIFS('ON Data'!H:H,'ON Data'!$E:$E,8))</f>
        <v>0</v>
      </c>
      <c r="E17" s="389">
        <f xml:space="preserve">
IF($A$4&lt;=12,SUMIFS('ON Data'!I:I,'ON Data'!$D:$D,$A$4,'ON Data'!$E:$E,8),SUMIFS('ON Data'!I:I,'ON Data'!$E:$E,8))</f>
        <v>0</v>
      </c>
      <c r="F17" s="389">
        <f xml:space="preserve">
IF($A$4&lt;=12,SUMIFS('ON Data'!K:K,'ON Data'!$D:$D,$A$4,'ON Data'!$E:$E,8),SUMIFS('ON Data'!K:K,'ON Data'!$E:$E,8))</f>
        <v>0</v>
      </c>
      <c r="G17" s="389">
        <f xml:space="preserve">
IF($A$4&lt;=12,SUMIFS('ON Data'!L:L,'ON Data'!$D:$D,$A$4,'ON Data'!$E:$E,8),SUMIFS('ON Data'!L:L,'ON Data'!$E:$E,8))</f>
        <v>0</v>
      </c>
      <c r="H17" s="389">
        <f xml:space="preserve">
IF($A$4&lt;=12,SUMIFS('ON Data'!M:M,'ON Data'!$D:$D,$A$4,'ON Data'!$E:$E,8),SUMIFS('ON Data'!M:M,'ON Data'!$E:$E,8))</f>
        <v>0</v>
      </c>
      <c r="I17" s="389">
        <f xml:space="preserve">
IF($A$4&lt;=12,SUMIFS('ON Data'!N:N,'ON Data'!$D:$D,$A$4,'ON Data'!$E:$E,8),SUMIFS('ON Data'!N:N,'ON Data'!$E:$E,8))</f>
        <v>0</v>
      </c>
      <c r="J17" s="389">
        <f xml:space="preserve">
IF($A$4&lt;=12,SUMIFS('ON Data'!O:O,'ON Data'!$D:$D,$A$4,'ON Data'!$E:$E,8),SUMIFS('ON Data'!O:O,'ON Data'!$E:$E,8))</f>
        <v>0</v>
      </c>
      <c r="K17" s="389">
        <f xml:space="preserve">
IF($A$4&lt;=12,SUMIFS('ON Data'!P:P,'ON Data'!$D:$D,$A$4,'ON Data'!$E:$E,8),SUMIFS('ON Data'!P:P,'ON Data'!$E:$E,8))</f>
        <v>0</v>
      </c>
      <c r="L17" s="389">
        <f xml:space="preserve">
IF($A$4&lt;=12,SUMIFS('ON Data'!Q:Q,'ON Data'!$D:$D,$A$4,'ON Data'!$E:$E,8),SUMIFS('ON Data'!Q:Q,'ON Data'!$E:$E,8))</f>
        <v>0</v>
      </c>
      <c r="M17" s="389">
        <f xml:space="preserve">
IF($A$4&lt;=12,SUMIFS('ON Data'!R:R,'ON Data'!$D:$D,$A$4,'ON Data'!$E:$E,8),SUMIFS('ON Data'!R:R,'ON Data'!$E:$E,8))</f>
        <v>0</v>
      </c>
      <c r="N17" s="389">
        <f xml:space="preserve">
IF($A$4&lt;=12,SUMIFS('ON Data'!S:S,'ON Data'!$D:$D,$A$4,'ON Data'!$E:$E,8),SUMIFS('ON Data'!S:S,'ON Data'!$E:$E,8))</f>
        <v>0</v>
      </c>
      <c r="O17" s="389">
        <f xml:space="preserve">
IF($A$4&lt;=12,SUMIFS('ON Data'!T:T,'ON Data'!$D:$D,$A$4,'ON Data'!$E:$E,8),SUMIFS('ON Data'!T:T,'ON Data'!$E:$E,8))</f>
        <v>0</v>
      </c>
      <c r="P17" s="389">
        <f xml:space="preserve">
IF($A$4&lt;=12,SUMIFS('ON Data'!U:U,'ON Data'!$D:$D,$A$4,'ON Data'!$E:$E,8),SUMIFS('ON Data'!U:U,'ON Data'!$E:$E,8))</f>
        <v>0</v>
      </c>
      <c r="Q17" s="389">
        <f xml:space="preserve">
IF($A$4&lt;=12,SUMIFS('ON Data'!V:V,'ON Data'!$D:$D,$A$4,'ON Data'!$E:$E,8),SUMIFS('ON Data'!V:V,'ON Data'!$E:$E,8))</f>
        <v>0</v>
      </c>
      <c r="R17" s="389">
        <f xml:space="preserve">
IF($A$4&lt;=12,SUMIFS('ON Data'!W:W,'ON Data'!$D:$D,$A$4,'ON Data'!$E:$E,8),SUMIFS('ON Data'!W:W,'ON Data'!$E:$E,8))</f>
        <v>0</v>
      </c>
      <c r="S17" s="389">
        <f xml:space="preserve">
IF($A$4&lt;=12,SUMIFS('ON Data'!X:X,'ON Data'!$D:$D,$A$4,'ON Data'!$E:$E,8),SUMIFS('ON Data'!X:X,'ON Data'!$E:$E,8))</f>
        <v>0</v>
      </c>
      <c r="T17" s="389">
        <f xml:space="preserve">
IF($A$4&lt;=12,SUMIFS('ON Data'!Y:Y,'ON Data'!$D:$D,$A$4,'ON Data'!$E:$E,8),SUMIFS('ON Data'!Y:Y,'ON Data'!$E:$E,8))</f>
        <v>0</v>
      </c>
      <c r="U17" s="389">
        <f xml:space="preserve">
IF($A$4&lt;=12,SUMIFS('ON Data'!Z:Z,'ON Data'!$D:$D,$A$4,'ON Data'!$E:$E,8),SUMIFS('ON Data'!Z:Z,'ON Data'!$E:$E,8))</f>
        <v>0</v>
      </c>
      <c r="V17" s="389">
        <f xml:space="preserve">
IF($A$4&lt;=12,SUMIFS('ON Data'!AA:AA,'ON Data'!$D:$D,$A$4,'ON Data'!$E:$E,8),SUMIFS('ON Data'!AA:AA,'ON Data'!$E:$E,8))</f>
        <v>0</v>
      </c>
      <c r="W17" s="389">
        <f xml:space="preserve">
IF($A$4&lt;=12,SUMIFS('ON Data'!AB:AB,'ON Data'!$D:$D,$A$4,'ON Data'!$E:$E,8),SUMIFS('ON Data'!AB:AB,'ON Data'!$E:$E,8))</f>
        <v>0</v>
      </c>
      <c r="X17" s="389">
        <f xml:space="preserve">
IF($A$4&lt;=12,SUMIFS('ON Data'!AC:AC,'ON Data'!$D:$D,$A$4,'ON Data'!$E:$E,8),SUMIFS('ON Data'!AC:AC,'ON Data'!$E:$E,8))</f>
        <v>0</v>
      </c>
      <c r="Y17" s="389">
        <f xml:space="preserve">
IF($A$4&lt;=12,SUMIFS('ON Data'!AD:AD,'ON Data'!$D:$D,$A$4,'ON Data'!$E:$E,8),SUMIFS('ON Data'!AD:AD,'ON Data'!$E:$E,8))</f>
        <v>0</v>
      </c>
      <c r="Z17" s="389">
        <f xml:space="preserve">
IF($A$4&lt;=12,SUMIFS('ON Data'!AE:AE,'ON Data'!$D:$D,$A$4,'ON Data'!$E:$E,8),SUMIFS('ON Data'!AE:AE,'ON Data'!$E:$E,8))</f>
        <v>0</v>
      </c>
      <c r="AA17" s="389">
        <f xml:space="preserve">
IF($A$4&lt;=12,SUMIFS('ON Data'!AF:AF,'ON Data'!$D:$D,$A$4,'ON Data'!$E:$E,8),SUMIFS('ON Data'!AF:AF,'ON Data'!$E:$E,8))</f>
        <v>0</v>
      </c>
      <c r="AB17" s="389">
        <f xml:space="preserve">
IF($A$4&lt;=12,SUMIFS('ON Data'!AG:AG,'ON Data'!$D:$D,$A$4,'ON Data'!$E:$E,8),SUMIFS('ON Data'!AG:AG,'ON Data'!$E:$E,8))</f>
        <v>0</v>
      </c>
      <c r="AC17" s="389">
        <f xml:space="preserve">
IF($A$4&lt;=12,SUMIFS('ON Data'!AH:AH,'ON Data'!$D:$D,$A$4,'ON Data'!$E:$E,8),SUMIFS('ON Data'!AH:AH,'ON Data'!$E:$E,8))</f>
        <v>0</v>
      </c>
      <c r="AD17" s="389">
        <f xml:space="preserve">
IF($A$4&lt;=12,SUMIFS('ON Data'!AI:AI,'ON Data'!$D:$D,$A$4,'ON Data'!$E:$E,8),SUMIFS('ON Data'!AI:AI,'ON Data'!$E:$E,8))</f>
        <v>0</v>
      </c>
      <c r="AE17" s="389">
        <f xml:space="preserve">
IF($A$4&lt;=12,SUMIFS('ON Data'!AJ:AJ,'ON Data'!$D:$D,$A$4,'ON Data'!$E:$E,8),SUMIFS('ON Data'!AJ:AJ,'ON Data'!$E:$E,8))</f>
        <v>0</v>
      </c>
      <c r="AF17" s="389">
        <f xml:space="preserve">
IF($A$4&lt;=12,SUMIFS('ON Data'!AK:AK,'ON Data'!$D:$D,$A$4,'ON Data'!$E:$E,8),SUMIFS('ON Data'!AK:AK,'ON Data'!$E:$E,8))</f>
        <v>0</v>
      </c>
      <c r="AG17" s="389">
        <f xml:space="preserve">
IF($A$4&lt;=12,SUMIFS('ON Data'!AL:AL,'ON Data'!$D:$D,$A$4,'ON Data'!$E:$E,8),SUMIFS('ON Data'!AL:AL,'ON Data'!$E:$E,8))</f>
        <v>0</v>
      </c>
      <c r="AH17" s="678">
        <f xml:space="preserve">
IF($A$4&lt;=12,SUMIFS('ON Data'!AN:AN,'ON Data'!$D:$D,$A$4,'ON Data'!$E:$E,8),SUMIFS('ON Data'!AN:AN,'ON Data'!$E:$E,8))</f>
        <v>0</v>
      </c>
      <c r="AI17" s="688"/>
    </row>
    <row r="18" spans="1:35" x14ac:dyDescent="0.3">
      <c r="A18" s="372" t="s">
        <v>217</v>
      </c>
      <c r="B18" s="387">
        <f xml:space="preserve">
B19-B16-B17</f>
        <v>1454125</v>
      </c>
      <c r="C18" s="388">
        <f t="shared" ref="C18:G18" si="0" xml:space="preserve">
C19-C16-C17</f>
        <v>0</v>
      </c>
      <c r="D18" s="389">
        <f t="shared" si="0"/>
        <v>317094</v>
      </c>
      <c r="E18" s="389">
        <f t="shared" si="0"/>
        <v>0</v>
      </c>
      <c r="F18" s="389">
        <f t="shared" si="0"/>
        <v>1052440</v>
      </c>
      <c r="G18" s="389">
        <f t="shared" si="0"/>
        <v>0</v>
      </c>
      <c r="H18" s="389">
        <f t="shared" ref="H18:AH18" si="1" xml:space="preserve">
H19-H16-H17</f>
        <v>0</v>
      </c>
      <c r="I18" s="389">
        <f t="shared" si="1"/>
        <v>0</v>
      </c>
      <c r="J18" s="389">
        <f t="shared" si="1"/>
        <v>0</v>
      </c>
      <c r="K18" s="389">
        <f t="shared" si="1"/>
        <v>0</v>
      </c>
      <c r="L18" s="389">
        <f t="shared" si="1"/>
        <v>0</v>
      </c>
      <c r="M18" s="389">
        <f t="shared" si="1"/>
        <v>0</v>
      </c>
      <c r="N18" s="389">
        <f t="shared" si="1"/>
        <v>0</v>
      </c>
      <c r="O18" s="389">
        <f t="shared" si="1"/>
        <v>0</v>
      </c>
      <c r="P18" s="389">
        <f t="shared" si="1"/>
        <v>0</v>
      </c>
      <c r="Q18" s="389">
        <f t="shared" si="1"/>
        <v>0</v>
      </c>
      <c r="R18" s="389">
        <f t="shared" si="1"/>
        <v>0</v>
      </c>
      <c r="S18" s="389">
        <f t="shared" si="1"/>
        <v>0</v>
      </c>
      <c r="T18" s="389">
        <f t="shared" si="1"/>
        <v>0</v>
      </c>
      <c r="U18" s="389">
        <f t="shared" si="1"/>
        <v>0</v>
      </c>
      <c r="V18" s="389">
        <f t="shared" si="1"/>
        <v>0</v>
      </c>
      <c r="W18" s="389">
        <f t="shared" si="1"/>
        <v>0</v>
      </c>
      <c r="X18" s="389">
        <f t="shared" si="1"/>
        <v>0</v>
      </c>
      <c r="Y18" s="389">
        <f t="shared" si="1"/>
        <v>0</v>
      </c>
      <c r="Z18" s="389">
        <f t="shared" si="1"/>
        <v>0</v>
      </c>
      <c r="AA18" s="389">
        <f t="shared" si="1"/>
        <v>37320</v>
      </c>
      <c r="AB18" s="389">
        <f t="shared" si="1"/>
        <v>0</v>
      </c>
      <c r="AC18" s="389">
        <f t="shared" si="1"/>
        <v>0</v>
      </c>
      <c r="AD18" s="389">
        <f t="shared" si="1"/>
        <v>29116</v>
      </c>
      <c r="AE18" s="389">
        <f t="shared" si="1"/>
        <v>0</v>
      </c>
      <c r="AF18" s="389">
        <f t="shared" si="1"/>
        <v>0</v>
      </c>
      <c r="AG18" s="389">
        <f t="shared" si="1"/>
        <v>0</v>
      </c>
      <c r="AH18" s="678">
        <f t="shared" si="1"/>
        <v>18155</v>
      </c>
      <c r="AI18" s="688"/>
    </row>
    <row r="19" spans="1:35" ht="15" thickBot="1" x14ac:dyDescent="0.35">
      <c r="A19" s="373" t="s">
        <v>218</v>
      </c>
      <c r="B19" s="396">
        <f xml:space="preserve">
IF($A$4&lt;=12,SUMIFS('ON Data'!F:F,'ON Data'!$D:$D,$A$4,'ON Data'!$E:$E,9),SUMIFS('ON Data'!F:F,'ON Data'!$E:$E,9))</f>
        <v>1454125</v>
      </c>
      <c r="C19" s="397">
        <f xml:space="preserve">
IF($A$4&lt;=12,SUMIFS('ON Data'!G:G,'ON Data'!$D:$D,$A$4,'ON Data'!$E:$E,9),SUMIFS('ON Data'!G:G,'ON Data'!$E:$E,9))</f>
        <v>0</v>
      </c>
      <c r="D19" s="398">
        <f xml:space="preserve">
IF($A$4&lt;=12,SUMIFS('ON Data'!H:H,'ON Data'!$D:$D,$A$4,'ON Data'!$E:$E,9),SUMIFS('ON Data'!H:H,'ON Data'!$E:$E,9))</f>
        <v>317094</v>
      </c>
      <c r="E19" s="398">
        <f xml:space="preserve">
IF($A$4&lt;=12,SUMIFS('ON Data'!I:I,'ON Data'!$D:$D,$A$4,'ON Data'!$E:$E,9),SUMIFS('ON Data'!I:I,'ON Data'!$E:$E,9))</f>
        <v>0</v>
      </c>
      <c r="F19" s="398">
        <f xml:space="preserve">
IF($A$4&lt;=12,SUMIFS('ON Data'!K:K,'ON Data'!$D:$D,$A$4,'ON Data'!$E:$E,9),SUMIFS('ON Data'!K:K,'ON Data'!$E:$E,9))</f>
        <v>1052440</v>
      </c>
      <c r="G19" s="398">
        <f xml:space="preserve">
IF($A$4&lt;=12,SUMIFS('ON Data'!L:L,'ON Data'!$D:$D,$A$4,'ON Data'!$E:$E,9),SUMIFS('ON Data'!L:L,'ON Data'!$E:$E,9))</f>
        <v>0</v>
      </c>
      <c r="H19" s="398">
        <f xml:space="preserve">
IF($A$4&lt;=12,SUMIFS('ON Data'!M:M,'ON Data'!$D:$D,$A$4,'ON Data'!$E:$E,9),SUMIFS('ON Data'!M:M,'ON Data'!$E:$E,9))</f>
        <v>0</v>
      </c>
      <c r="I19" s="398">
        <f xml:space="preserve">
IF($A$4&lt;=12,SUMIFS('ON Data'!N:N,'ON Data'!$D:$D,$A$4,'ON Data'!$E:$E,9),SUMIFS('ON Data'!N:N,'ON Data'!$E:$E,9))</f>
        <v>0</v>
      </c>
      <c r="J19" s="398">
        <f xml:space="preserve">
IF($A$4&lt;=12,SUMIFS('ON Data'!O:O,'ON Data'!$D:$D,$A$4,'ON Data'!$E:$E,9),SUMIFS('ON Data'!O:O,'ON Data'!$E:$E,9))</f>
        <v>0</v>
      </c>
      <c r="K19" s="398">
        <f xml:space="preserve">
IF($A$4&lt;=12,SUMIFS('ON Data'!P:P,'ON Data'!$D:$D,$A$4,'ON Data'!$E:$E,9),SUMIFS('ON Data'!P:P,'ON Data'!$E:$E,9))</f>
        <v>0</v>
      </c>
      <c r="L19" s="398">
        <f xml:space="preserve">
IF($A$4&lt;=12,SUMIFS('ON Data'!Q:Q,'ON Data'!$D:$D,$A$4,'ON Data'!$E:$E,9),SUMIFS('ON Data'!Q:Q,'ON Data'!$E:$E,9))</f>
        <v>0</v>
      </c>
      <c r="M19" s="398">
        <f xml:space="preserve">
IF($A$4&lt;=12,SUMIFS('ON Data'!R:R,'ON Data'!$D:$D,$A$4,'ON Data'!$E:$E,9),SUMIFS('ON Data'!R:R,'ON Data'!$E:$E,9))</f>
        <v>0</v>
      </c>
      <c r="N19" s="398">
        <f xml:space="preserve">
IF($A$4&lt;=12,SUMIFS('ON Data'!S:S,'ON Data'!$D:$D,$A$4,'ON Data'!$E:$E,9),SUMIFS('ON Data'!S:S,'ON Data'!$E:$E,9))</f>
        <v>0</v>
      </c>
      <c r="O19" s="398">
        <f xml:space="preserve">
IF($A$4&lt;=12,SUMIFS('ON Data'!T:T,'ON Data'!$D:$D,$A$4,'ON Data'!$E:$E,9),SUMIFS('ON Data'!T:T,'ON Data'!$E:$E,9))</f>
        <v>0</v>
      </c>
      <c r="P19" s="398">
        <f xml:space="preserve">
IF($A$4&lt;=12,SUMIFS('ON Data'!U:U,'ON Data'!$D:$D,$A$4,'ON Data'!$E:$E,9),SUMIFS('ON Data'!U:U,'ON Data'!$E:$E,9))</f>
        <v>0</v>
      </c>
      <c r="Q19" s="398">
        <f xml:space="preserve">
IF($A$4&lt;=12,SUMIFS('ON Data'!V:V,'ON Data'!$D:$D,$A$4,'ON Data'!$E:$E,9),SUMIFS('ON Data'!V:V,'ON Data'!$E:$E,9))</f>
        <v>0</v>
      </c>
      <c r="R19" s="398">
        <f xml:space="preserve">
IF($A$4&lt;=12,SUMIFS('ON Data'!W:W,'ON Data'!$D:$D,$A$4,'ON Data'!$E:$E,9),SUMIFS('ON Data'!W:W,'ON Data'!$E:$E,9))</f>
        <v>0</v>
      </c>
      <c r="S19" s="398">
        <f xml:space="preserve">
IF($A$4&lt;=12,SUMIFS('ON Data'!X:X,'ON Data'!$D:$D,$A$4,'ON Data'!$E:$E,9),SUMIFS('ON Data'!X:X,'ON Data'!$E:$E,9))</f>
        <v>0</v>
      </c>
      <c r="T19" s="398">
        <f xml:space="preserve">
IF($A$4&lt;=12,SUMIFS('ON Data'!Y:Y,'ON Data'!$D:$D,$A$4,'ON Data'!$E:$E,9),SUMIFS('ON Data'!Y:Y,'ON Data'!$E:$E,9))</f>
        <v>0</v>
      </c>
      <c r="U19" s="398">
        <f xml:space="preserve">
IF($A$4&lt;=12,SUMIFS('ON Data'!Z:Z,'ON Data'!$D:$D,$A$4,'ON Data'!$E:$E,9),SUMIFS('ON Data'!Z:Z,'ON Data'!$E:$E,9))</f>
        <v>0</v>
      </c>
      <c r="V19" s="398">
        <f xml:space="preserve">
IF($A$4&lt;=12,SUMIFS('ON Data'!AA:AA,'ON Data'!$D:$D,$A$4,'ON Data'!$E:$E,9),SUMIFS('ON Data'!AA:AA,'ON Data'!$E:$E,9))</f>
        <v>0</v>
      </c>
      <c r="W19" s="398">
        <f xml:space="preserve">
IF($A$4&lt;=12,SUMIFS('ON Data'!AB:AB,'ON Data'!$D:$D,$A$4,'ON Data'!$E:$E,9),SUMIFS('ON Data'!AB:AB,'ON Data'!$E:$E,9))</f>
        <v>0</v>
      </c>
      <c r="X19" s="398">
        <f xml:space="preserve">
IF($A$4&lt;=12,SUMIFS('ON Data'!AC:AC,'ON Data'!$D:$D,$A$4,'ON Data'!$E:$E,9),SUMIFS('ON Data'!AC:AC,'ON Data'!$E:$E,9))</f>
        <v>0</v>
      </c>
      <c r="Y19" s="398">
        <f xml:space="preserve">
IF($A$4&lt;=12,SUMIFS('ON Data'!AD:AD,'ON Data'!$D:$D,$A$4,'ON Data'!$E:$E,9),SUMIFS('ON Data'!AD:AD,'ON Data'!$E:$E,9))</f>
        <v>0</v>
      </c>
      <c r="Z19" s="398">
        <f xml:space="preserve">
IF($A$4&lt;=12,SUMIFS('ON Data'!AE:AE,'ON Data'!$D:$D,$A$4,'ON Data'!$E:$E,9),SUMIFS('ON Data'!AE:AE,'ON Data'!$E:$E,9))</f>
        <v>0</v>
      </c>
      <c r="AA19" s="398">
        <f xml:space="preserve">
IF($A$4&lt;=12,SUMIFS('ON Data'!AF:AF,'ON Data'!$D:$D,$A$4,'ON Data'!$E:$E,9),SUMIFS('ON Data'!AF:AF,'ON Data'!$E:$E,9))</f>
        <v>37320</v>
      </c>
      <c r="AB19" s="398">
        <f xml:space="preserve">
IF($A$4&lt;=12,SUMIFS('ON Data'!AG:AG,'ON Data'!$D:$D,$A$4,'ON Data'!$E:$E,9),SUMIFS('ON Data'!AG:AG,'ON Data'!$E:$E,9))</f>
        <v>0</v>
      </c>
      <c r="AC19" s="398">
        <f xml:space="preserve">
IF($A$4&lt;=12,SUMIFS('ON Data'!AH:AH,'ON Data'!$D:$D,$A$4,'ON Data'!$E:$E,9),SUMIFS('ON Data'!AH:AH,'ON Data'!$E:$E,9))</f>
        <v>0</v>
      </c>
      <c r="AD19" s="398">
        <f xml:space="preserve">
IF($A$4&lt;=12,SUMIFS('ON Data'!AI:AI,'ON Data'!$D:$D,$A$4,'ON Data'!$E:$E,9),SUMIFS('ON Data'!AI:AI,'ON Data'!$E:$E,9))</f>
        <v>29116</v>
      </c>
      <c r="AE19" s="398">
        <f xml:space="preserve">
IF($A$4&lt;=12,SUMIFS('ON Data'!AJ:AJ,'ON Data'!$D:$D,$A$4,'ON Data'!$E:$E,9),SUMIFS('ON Data'!AJ:AJ,'ON Data'!$E:$E,9))</f>
        <v>0</v>
      </c>
      <c r="AF19" s="398">
        <f xml:space="preserve">
IF($A$4&lt;=12,SUMIFS('ON Data'!AK:AK,'ON Data'!$D:$D,$A$4,'ON Data'!$E:$E,9),SUMIFS('ON Data'!AK:AK,'ON Data'!$E:$E,9))</f>
        <v>0</v>
      </c>
      <c r="AG19" s="398">
        <f xml:space="preserve">
IF($A$4&lt;=12,SUMIFS('ON Data'!AL:AL,'ON Data'!$D:$D,$A$4,'ON Data'!$E:$E,9),SUMIFS('ON Data'!AL:AL,'ON Data'!$E:$E,9))</f>
        <v>0</v>
      </c>
      <c r="AH19" s="681">
        <f xml:space="preserve">
IF($A$4&lt;=12,SUMIFS('ON Data'!AN:AN,'ON Data'!$D:$D,$A$4,'ON Data'!$E:$E,9),SUMIFS('ON Data'!AN:AN,'ON Data'!$E:$E,9))</f>
        <v>18155</v>
      </c>
      <c r="AI19" s="688"/>
    </row>
    <row r="20" spans="1:35" ht="15" collapsed="1" thickBot="1" x14ac:dyDescent="0.35">
      <c r="A20" s="374" t="s">
        <v>81</v>
      </c>
      <c r="B20" s="399">
        <f xml:space="preserve">
IF($A$4&lt;=12,SUMIFS('ON Data'!F:F,'ON Data'!$D:$D,$A$4,'ON Data'!$E:$E,6),SUMIFS('ON Data'!F:F,'ON Data'!$E:$E,6))</f>
        <v>27010188</v>
      </c>
      <c r="C20" s="400">
        <f xml:space="preserve">
IF($A$4&lt;=12,SUMIFS('ON Data'!G:G,'ON Data'!$D:$D,$A$4,'ON Data'!$E:$E,6),SUMIFS('ON Data'!G:G,'ON Data'!$E:$E,6))</f>
        <v>56498</v>
      </c>
      <c r="D20" s="401">
        <f xml:space="preserve">
IF($A$4&lt;=12,SUMIFS('ON Data'!H:H,'ON Data'!$D:$D,$A$4,'ON Data'!$E:$E,6),SUMIFS('ON Data'!H:H,'ON Data'!$E:$E,6))</f>
        <v>7578922</v>
      </c>
      <c r="E20" s="401">
        <f xml:space="preserve">
IF($A$4&lt;=12,SUMIFS('ON Data'!I:I,'ON Data'!$D:$D,$A$4,'ON Data'!$E:$E,6),SUMIFS('ON Data'!I:I,'ON Data'!$E:$E,6))</f>
        <v>0</v>
      </c>
      <c r="F20" s="401">
        <f xml:space="preserve">
IF($A$4&lt;=12,SUMIFS('ON Data'!K:K,'ON Data'!$D:$D,$A$4,'ON Data'!$E:$E,6),SUMIFS('ON Data'!K:K,'ON Data'!$E:$E,6))</f>
        <v>17919208</v>
      </c>
      <c r="G20" s="401">
        <f xml:space="preserve">
IF($A$4&lt;=12,SUMIFS('ON Data'!L:L,'ON Data'!$D:$D,$A$4,'ON Data'!$E:$E,6),SUMIFS('ON Data'!L:L,'ON Data'!$E:$E,6))</f>
        <v>0</v>
      </c>
      <c r="H20" s="401">
        <f xml:space="preserve">
IF($A$4&lt;=12,SUMIFS('ON Data'!M:M,'ON Data'!$D:$D,$A$4,'ON Data'!$E:$E,6),SUMIFS('ON Data'!M:M,'ON Data'!$E:$E,6))</f>
        <v>0</v>
      </c>
      <c r="I20" s="401">
        <f xml:space="preserve">
IF($A$4&lt;=12,SUMIFS('ON Data'!N:N,'ON Data'!$D:$D,$A$4,'ON Data'!$E:$E,6),SUMIFS('ON Data'!N:N,'ON Data'!$E:$E,6))</f>
        <v>0</v>
      </c>
      <c r="J20" s="401">
        <f xml:space="preserve">
IF($A$4&lt;=12,SUMIFS('ON Data'!O:O,'ON Data'!$D:$D,$A$4,'ON Data'!$E:$E,6),SUMIFS('ON Data'!O:O,'ON Data'!$E:$E,6))</f>
        <v>0</v>
      </c>
      <c r="K20" s="401">
        <f xml:space="preserve">
IF($A$4&lt;=12,SUMIFS('ON Data'!P:P,'ON Data'!$D:$D,$A$4,'ON Data'!$E:$E,6),SUMIFS('ON Data'!P:P,'ON Data'!$E:$E,6))</f>
        <v>0</v>
      </c>
      <c r="L20" s="401">
        <f xml:space="preserve">
IF($A$4&lt;=12,SUMIFS('ON Data'!Q:Q,'ON Data'!$D:$D,$A$4,'ON Data'!$E:$E,6),SUMIFS('ON Data'!Q:Q,'ON Data'!$E:$E,6))</f>
        <v>0</v>
      </c>
      <c r="M20" s="401">
        <f xml:space="preserve">
IF($A$4&lt;=12,SUMIFS('ON Data'!R:R,'ON Data'!$D:$D,$A$4,'ON Data'!$E:$E,6),SUMIFS('ON Data'!R:R,'ON Data'!$E:$E,6))</f>
        <v>0</v>
      </c>
      <c r="N20" s="401">
        <f xml:space="preserve">
IF($A$4&lt;=12,SUMIFS('ON Data'!S:S,'ON Data'!$D:$D,$A$4,'ON Data'!$E:$E,6),SUMIFS('ON Data'!S:S,'ON Data'!$E:$E,6))</f>
        <v>0</v>
      </c>
      <c r="O20" s="401">
        <f xml:space="preserve">
IF($A$4&lt;=12,SUMIFS('ON Data'!T:T,'ON Data'!$D:$D,$A$4,'ON Data'!$E:$E,6),SUMIFS('ON Data'!T:T,'ON Data'!$E:$E,6))</f>
        <v>0</v>
      </c>
      <c r="P20" s="401">
        <f xml:space="preserve">
IF($A$4&lt;=12,SUMIFS('ON Data'!U:U,'ON Data'!$D:$D,$A$4,'ON Data'!$E:$E,6),SUMIFS('ON Data'!U:U,'ON Data'!$E:$E,6))</f>
        <v>0</v>
      </c>
      <c r="Q20" s="401">
        <f xml:space="preserve">
IF($A$4&lt;=12,SUMIFS('ON Data'!V:V,'ON Data'!$D:$D,$A$4,'ON Data'!$E:$E,6),SUMIFS('ON Data'!V:V,'ON Data'!$E:$E,6))</f>
        <v>0</v>
      </c>
      <c r="R20" s="401">
        <f xml:space="preserve">
IF($A$4&lt;=12,SUMIFS('ON Data'!W:W,'ON Data'!$D:$D,$A$4,'ON Data'!$E:$E,6),SUMIFS('ON Data'!W:W,'ON Data'!$E:$E,6))</f>
        <v>0</v>
      </c>
      <c r="S20" s="401">
        <f xml:space="preserve">
IF($A$4&lt;=12,SUMIFS('ON Data'!X:X,'ON Data'!$D:$D,$A$4,'ON Data'!$E:$E,6),SUMIFS('ON Data'!X:X,'ON Data'!$E:$E,6))</f>
        <v>0</v>
      </c>
      <c r="T20" s="401">
        <f xml:space="preserve">
IF($A$4&lt;=12,SUMIFS('ON Data'!Y:Y,'ON Data'!$D:$D,$A$4,'ON Data'!$E:$E,6),SUMIFS('ON Data'!Y:Y,'ON Data'!$E:$E,6))</f>
        <v>0</v>
      </c>
      <c r="U20" s="401">
        <f xml:space="preserve">
IF($A$4&lt;=12,SUMIFS('ON Data'!Z:Z,'ON Data'!$D:$D,$A$4,'ON Data'!$E:$E,6),SUMIFS('ON Data'!Z:Z,'ON Data'!$E:$E,6))</f>
        <v>0</v>
      </c>
      <c r="V20" s="401">
        <f xml:space="preserve">
IF($A$4&lt;=12,SUMIFS('ON Data'!AA:AA,'ON Data'!$D:$D,$A$4,'ON Data'!$E:$E,6),SUMIFS('ON Data'!AA:AA,'ON Data'!$E:$E,6))</f>
        <v>0</v>
      </c>
      <c r="W20" s="401">
        <f xml:space="preserve">
IF($A$4&lt;=12,SUMIFS('ON Data'!AB:AB,'ON Data'!$D:$D,$A$4,'ON Data'!$E:$E,6),SUMIFS('ON Data'!AB:AB,'ON Data'!$E:$E,6))</f>
        <v>0</v>
      </c>
      <c r="X20" s="401">
        <f xml:space="preserve">
IF($A$4&lt;=12,SUMIFS('ON Data'!AC:AC,'ON Data'!$D:$D,$A$4,'ON Data'!$E:$E,6),SUMIFS('ON Data'!AC:AC,'ON Data'!$E:$E,6))</f>
        <v>0</v>
      </c>
      <c r="Y20" s="401">
        <f xml:space="preserve">
IF($A$4&lt;=12,SUMIFS('ON Data'!AD:AD,'ON Data'!$D:$D,$A$4,'ON Data'!$E:$E,6),SUMIFS('ON Data'!AD:AD,'ON Data'!$E:$E,6))</f>
        <v>0</v>
      </c>
      <c r="Z20" s="401">
        <f xml:space="preserve">
IF($A$4&lt;=12,SUMIFS('ON Data'!AE:AE,'ON Data'!$D:$D,$A$4,'ON Data'!$E:$E,6),SUMIFS('ON Data'!AE:AE,'ON Data'!$E:$E,6))</f>
        <v>0</v>
      </c>
      <c r="AA20" s="401">
        <f xml:space="preserve">
IF($A$4&lt;=12,SUMIFS('ON Data'!AF:AF,'ON Data'!$D:$D,$A$4,'ON Data'!$E:$E,6),SUMIFS('ON Data'!AF:AF,'ON Data'!$E:$E,6))</f>
        <v>613370</v>
      </c>
      <c r="AB20" s="401">
        <f xml:space="preserve">
IF($A$4&lt;=12,SUMIFS('ON Data'!AG:AG,'ON Data'!$D:$D,$A$4,'ON Data'!$E:$E,6),SUMIFS('ON Data'!AG:AG,'ON Data'!$E:$E,6))</f>
        <v>0</v>
      </c>
      <c r="AC20" s="401">
        <f xml:space="preserve">
IF($A$4&lt;=12,SUMIFS('ON Data'!AH:AH,'ON Data'!$D:$D,$A$4,'ON Data'!$E:$E,6),SUMIFS('ON Data'!AH:AH,'ON Data'!$E:$E,6))</f>
        <v>0</v>
      </c>
      <c r="AD20" s="401">
        <f xml:space="preserve">
IF($A$4&lt;=12,SUMIFS('ON Data'!AI:AI,'ON Data'!$D:$D,$A$4,'ON Data'!$E:$E,6),SUMIFS('ON Data'!AI:AI,'ON Data'!$E:$E,6))</f>
        <v>526562</v>
      </c>
      <c r="AE20" s="401">
        <f xml:space="preserve">
IF($A$4&lt;=12,SUMIFS('ON Data'!AJ:AJ,'ON Data'!$D:$D,$A$4,'ON Data'!$E:$E,6),SUMIFS('ON Data'!AJ:AJ,'ON Data'!$E:$E,6))</f>
        <v>0</v>
      </c>
      <c r="AF20" s="401">
        <f xml:space="preserve">
IF($A$4&lt;=12,SUMIFS('ON Data'!AK:AK,'ON Data'!$D:$D,$A$4,'ON Data'!$E:$E,6),SUMIFS('ON Data'!AK:AK,'ON Data'!$E:$E,6))</f>
        <v>0</v>
      </c>
      <c r="AG20" s="401">
        <f xml:space="preserve">
IF($A$4&lt;=12,SUMIFS('ON Data'!AL:AL,'ON Data'!$D:$D,$A$4,'ON Data'!$E:$E,6),SUMIFS('ON Data'!AL:AL,'ON Data'!$E:$E,6))</f>
        <v>0</v>
      </c>
      <c r="AH20" s="682">
        <f xml:space="preserve">
IF($A$4&lt;=12,SUMIFS('ON Data'!AN:AN,'ON Data'!$D:$D,$A$4,'ON Data'!$E:$E,6),SUMIFS('ON Data'!AN:AN,'ON Data'!$E:$E,6))</f>
        <v>315628</v>
      </c>
      <c r="AI20" s="688"/>
    </row>
    <row r="21" spans="1:35" ht="15" hidden="1" outlineLevel="1" thickBot="1" x14ac:dyDescent="0.35">
      <c r="A21" s="367" t="s">
        <v>118</v>
      </c>
      <c r="B21" s="387">
        <f xml:space="preserve">
IF($A$4&lt;=12,SUMIFS('ON Data'!F:F,'ON Data'!$D:$D,$A$4,'ON Data'!$E:$E,12),SUMIFS('ON Data'!F:F,'ON Data'!$E:$E,12))</f>
        <v>0</v>
      </c>
      <c r="C21" s="388">
        <f xml:space="preserve">
IF($A$4&lt;=12,SUMIFS('ON Data'!G:G,'ON Data'!$D:$D,$A$4,'ON Data'!$E:$E,12),SUMIFS('ON Data'!G:G,'ON Data'!$E:$E,12))</f>
        <v>0</v>
      </c>
      <c r="D21" s="389">
        <f xml:space="preserve">
IF($A$4&lt;=12,SUMIFS('ON Data'!H:H,'ON Data'!$D:$D,$A$4,'ON Data'!$E:$E,12),SUMIFS('ON Data'!H:H,'ON Data'!$E:$E,12))</f>
        <v>0</v>
      </c>
      <c r="E21" s="389">
        <f xml:space="preserve">
IF($A$4&lt;=12,SUMIFS('ON Data'!I:I,'ON Data'!$D:$D,$A$4,'ON Data'!$E:$E,12),SUMIFS('ON Data'!I:I,'ON Data'!$E:$E,12))</f>
        <v>0</v>
      </c>
      <c r="F21" s="389">
        <f xml:space="preserve">
IF($A$4&lt;=12,SUMIFS('ON Data'!K:K,'ON Data'!$D:$D,$A$4,'ON Data'!$E:$E,12),SUMIFS('ON Data'!K:K,'ON Data'!$E:$E,12))</f>
        <v>0</v>
      </c>
      <c r="G21" s="389">
        <f xml:space="preserve">
IF($A$4&lt;=12,SUMIFS('ON Data'!L:L,'ON Data'!$D:$D,$A$4,'ON Data'!$E:$E,12),SUMIFS('ON Data'!L:L,'ON Data'!$E:$E,12))</f>
        <v>0</v>
      </c>
      <c r="H21" s="389">
        <f xml:space="preserve">
IF($A$4&lt;=12,SUMIFS('ON Data'!M:M,'ON Data'!$D:$D,$A$4,'ON Data'!$E:$E,12),SUMIFS('ON Data'!M:M,'ON Data'!$E:$E,12))</f>
        <v>0</v>
      </c>
      <c r="I21" s="389">
        <f xml:space="preserve">
IF($A$4&lt;=12,SUMIFS('ON Data'!N:N,'ON Data'!$D:$D,$A$4,'ON Data'!$E:$E,12),SUMIFS('ON Data'!N:N,'ON Data'!$E:$E,12))</f>
        <v>0</v>
      </c>
      <c r="J21" s="389">
        <f xml:space="preserve">
IF($A$4&lt;=12,SUMIFS('ON Data'!O:O,'ON Data'!$D:$D,$A$4,'ON Data'!$E:$E,12),SUMIFS('ON Data'!O:O,'ON Data'!$E:$E,12))</f>
        <v>0</v>
      </c>
      <c r="K21" s="389">
        <f xml:space="preserve">
IF($A$4&lt;=12,SUMIFS('ON Data'!P:P,'ON Data'!$D:$D,$A$4,'ON Data'!$E:$E,12),SUMIFS('ON Data'!P:P,'ON Data'!$E:$E,12))</f>
        <v>0</v>
      </c>
      <c r="L21" s="389">
        <f xml:space="preserve">
IF($A$4&lt;=12,SUMIFS('ON Data'!Q:Q,'ON Data'!$D:$D,$A$4,'ON Data'!$E:$E,12),SUMIFS('ON Data'!Q:Q,'ON Data'!$E:$E,12))</f>
        <v>0</v>
      </c>
      <c r="M21" s="389">
        <f xml:space="preserve">
IF($A$4&lt;=12,SUMIFS('ON Data'!R:R,'ON Data'!$D:$D,$A$4,'ON Data'!$E:$E,12),SUMIFS('ON Data'!R:R,'ON Data'!$E:$E,12))</f>
        <v>0</v>
      </c>
      <c r="N21" s="389">
        <f xml:space="preserve">
IF($A$4&lt;=12,SUMIFS('ON Data'!S:S,'ON Data'!$D:$D,$A$4,'ON Data'!$E:$E,12),SUMIFS('ON Data'!S:S,'ON Data'!$E:$E,12))</f>
        <v>0</v>
      </c>
      <c r="O21" s="389">
        <f xml:space="preserve">
IF($A$4&lt;=12,SUMIFS('ON Data'!T:T,'ON Data'!$D:$D,$A$4,'ON Data'!$E:$E,12),SUMIFS('ON Data'!T:T,'ON Data'!$E:$E,12))</f>
        <v>0</v>
      </c>
      <c r="P21" s="389">
        <f xml:space="preserve">
IF($A$4&lt;=12,SUMIFS('ON Data'!U:U,'ON Data'!$D:$D,$A$4,'ON Data'!$E:$E,12),SUMIFS('ON Data'!U:U,'ON Data'!$E:$E,12))</f>
        <v>0</v>
      </c>
      <c r="Q21" s="389">
        <f xml:space="preserve">
IF($A$4&lt;=12,SUMIFS('ON Data'!V:V,'ON Data'!$D:$D,$A$4,'ON Data'!$E:$E,12),SUMIFS('ON Data'!V:V,'ON Data'!$E:$E,12))</f>
        <v>0</v>
      </c>
      <c r="R21" s="389">
        <f xml:space="preserve">
IF($A$4&lt;=12,SUMIFS('ON Data'!W:W,'ON Data'!$D:$D,$A$4,'ON Data'!$E:$E,12),SUMIFS('ON Data'!W:W,'ON Data'!$E:$E,12))</f>
        <v>0</v>
      </c>
      <c r="S21" s="389">
        <f xml:space="preserve">
IF($A$4&lt;=12,SUMIFS('ON Data'!X:X,'ON Data'!$D:$D,$A$4,'ON Data'!$E:$E,12),SUMIFS('ON Data'!X:X,'ON Data'!$E:$E,12))</f>
        <v>0</v>
      </c>
      <c r="T21" s="389">
        <f xml:space="preserve">
IF($A$4&lt;=12,SUMIFS('ON Data'!Y:Y,'ON Data'!$D:$D,$A$4,'ON Data'!$E:$E,12),SUMIFS('ON Data'!Y:Y,'ON Data'!$E:$E,12))</f>
        <v>0</v>
      </c>
      <c r="U21" s="389">
        <f xml:space="preserve">
IF($A$4&lt;=12,SUMIFS('ON Data'!Z:Z,'ON Data'!$D:$D,$A$4,'ON Data'!$E:$E,12),SUMIFS('ON Data'!Z:Z,'ON Data'!$E:$E,12))</f>
        <v>0</v>
      </c>
      <c r="V21" s="389">
        <f xml:space="preserve">
IF($A$4&lt;=12,SUMIFS('ON Data'!AA:AA,'ON Data'!$D:$D,$A$4,'ON Data'!$E:$E,12),SUMIFS('ON Data'!AA:AA,'ON Data'!$E:$E,12))</f>
        <v>0</v>
      </c>
      <c r="W21" s="389">
        <f xml:space="preserve">
IF($A$4&lt;=12,SUMIFS('ON Data'!AB:AB,'ON Data'!$D:$D,$A$4,'ON Data'!$E:$E,12),SUMIFS('ON Data'!AB:AB,'ON Data'!$E:$E,12))</f>
        <v>0</v>
      </c>
      <c r="X21" s="389">
        <f xml:space="preserve">
IF($A$4&lt;=12,SUMIFS('ON Data'!AC:AC,'ON Data'!$D:$D,$A$4,'ON Data'!$E:$E,12),SUMIFS('ON Data'!AC:AC,'ON Data'!$E:$E,12))</f>
        <v>0</v>
      </c>
      <c r="Y21" s="389">
        <f xml:space="preserve">
IF($A$4&lt;=12,SUMIFS('ON Data'!AD:AD,'ON Data'!$D:$D,$A$4,'ON Data'!$E:$E,12),SUMIFS('ON Data'!AD:AD,'ON Data'!$E:$E,12))</f>
        <v>0</v>
      </c>
      <c r="Z21" s="389">
        <f xml:space="preserve">
IF($A$4&lt;=12,SUMIFS('ON Data'!AE:AE,'ON Data'!$D:$D,$A$4,'ON Data'!$E:$E,12),SUMIFS('ON Data'!AE:AE,'ON Data'!$E:$E,12))</f>
        <v>0</v>
      </c>
      <c r="AA21" s="389">
        <f xml:space="preserve">
IF($A$4&lt;=12,SUMIFS('ON Data'!AF:AF,'ON Data'!$D:$D,$A$4,'ON Data'!$E:$E,12),SUMIFS('ON Data'!AF:AF,'ON Data'!$E:$E,12))</f>
        <v>0</v>
      </c>
      <c r="AB21" s="389">
        <f xml:space="preserve">
IF($A$4&lt;=12,SUMIFS('ON Data'!AG:AG,'ON Data'!$D:$D,$A$4,'ON Data'!$E:$E,12),SUMIFS('ON Data'!AG:AG,'ON Data'!$E:$E,12))</f>
        <v>0</v>
      </c>
      <c r="AC21" s="389">
        <f xml:space="preserve">
IF($A$4&lt;=12,SUMIFS('ON Data'!AH:AH,'ON Data'!$D:$D,$A$4,'ON Data'!$E:$E,12),SUMIFS('ON Data'!AH:AH,'ON Data'!$E:$E,12))</f>
        <v>0</v>
      </c>
      <c r="AD21" s="389">
        <f xml:space="preserve">
IF($A$4&lt;=12,SUMIFS('ON Data'!AI:AI,'ON Data'!$D:$D,$A$4,'ON Data'!$E:$E,12),SUMIFS('ON Data'!AI:AI,'ON Data'!$E:$E,12))</f>
        <v>0</v>
      </c>
      <c r="AE21" s="389">
        <f xml:space="preserve">
IF($A$4&lt;=12,SUMIFS('ON Data'!AJ:AJ,'ON Data'!$D:$D,$A$4,'ON Data'!$E:$E,12),SUMIFS('ON Data'!AJ:AJ,'ON Data'!$E:$E,12))</f>
        <v>0</v>
      </c>
      <c r="AF21" s="389">
        <f xml:space="preserve">
IF($A$4&lt;=12,SUMIFS('ON Data'!AK:AK,'ON Data'!$D:$D,$A$4,'ON Data'!$E:$E,12),SUMIFS('ON Data'!AK:AK,'ON Data'!$E:$E,12))</f>
        <v>0</v>
      </c>
      <c r="AG21" s="389">
        <f xml:space="preserve">
IF($A$4&lt;=12,SUMIFS('ON Data'!AL:AL,'ON Data'!$D:$D,$A$4,'ON Data'!$E:$E,12),SUMIFS('ON Data'!AL:AL,'ON Data'!$E:$E,12))</f>
        <v>0</v>
      </c>
      <c r="AH21" s="678">
        <f xml:space="preserve">
IF($A$4&lt;=12,SUMIFS('ON Data'!AN:AN,'ON Data'!$D:$D,$A$4,'ON Data'!$E:$E,12),SUMIFS('ON Data'!AN:AN,'ON Data'!$E:$E,12))</f>
        <v>0</v>
      </c>
      <c r="AI21" s="688"/>
    </row>
    <row r="22" spans="1:35" ht="15" hidden="1" outlineLevel="1" thickBot="1" x14ac:dyDescent="0.35">
      <c r="A22" s="367" t="s">
        <v>83</v>
      </c>
      <c r="B22" s="444" t="str">
        <f xml:space="preserve">
IF(OR(B21="",B21=0),"",B20/B21)</f>
        <v/>
      </c>
      <c r="C22" s="445" t="str">
        <f t="shared" ref="C22:G22" si="2" xml:space="preserve">
IF(OR(C21="",C21=0),"",C20/C21)</f>
        <v/>
      </c>
      <c r="D22" s="446" t="str">
        <f t="shared" si="2"/>
        <v/>
      </c>
      <c r="E22" s="446" t="str">
        <f t="shared" si="2"/>
        <v/>
      </c>
      <c r="F22" s="446" t="str">
        <f t="shared" si="2"/>
        <v/>
      </c>
      <c r="G22" s="446" t="str">
        <f t="shared" si="2"/>
        <v/>
      </c>
      <c r="H22" s="446" t="str">
        <f t="shared" ref="H22:AH22" si="3" xml:space="preserve">
IF(OR(H21="",H21=0),"",H20/H21)</f>
        <v/>
      </c>
      <c r="I22" s="446" t="str">
        <f t="shared" si="3"/>
        <v/>
      </c>
      <c r="J22" s="446" t="str">
        <f t="shared" si="3"/>
        <v/>
      </c>
      <c r="K22" s="446" t="str">
        <f t="shared" si="3"/>
        <v/>
      </c>
      <c r="L22" s="446" t="str">
        <f t="shared" si="3"/>
        <v/>
      </c>
      <c r="M22" s="446" t="str">
        <f t="shared" si="3"/>
        <v/>
      </c>
      <c r="N22" s="446" t="str">
        <f t="shared" si="3"/>
        <v/>
      </c>
      <c r="O22" s="446" t="str">
        <f t="shared" si="3"/>
        <v/>
      </c>
      <c r="P22" s="446" t="str">
        <f t="shared" si="3"/>
        <v/>
      </c>
      <c r="Q22" s="446" t="str">
        <f t="shared" si="3"/>
        <v/>
      </c>
      <c r="R22" s="446" t="str">
        <f t="shared" si="3"/>
        <v/>
      </c>
      <c r="S22" s="446" t="str">
        <f t="shared" si="3"/>
        <v/>
      </c>
      <c r="T22" s="446" t="str">
        <f t="shared" si="3"/>
        <v/>
      </c>
      <c r="U22" s="446" t="str">
        <f t="shared" si="3"/>
        <v/>
      </c>
      <c r="V22" s="446" t="str">
        <f t="shared" si="3"/>
        <v/>
      </c>
      <c r="W22" s="446" t="str">
        <f t="shared" si="3"/>
        <v/>
      </c>
      <c r="X22" s="446" t="str">
        <f t="shared" si="3"/>
        <v/>
      </c>
      <c r="Y22" s="446" t="str">
        <f t="shared" si="3"/>
        <v/>
      </c>
      <c r="Z22" s="446" t="str">
        <f t="shared" si="3"/>
        <v/>
      </c>
      <c r="AA22" s="446" t="str">
        <f t="shared" si="3"/>
        <v/>
      </c>
      <c r="AB22" s="446" t="str">
        <f t="shared" si="3"/>
        <v/>
      </c>
      <c r="AC22" s="446" t="str">
        <f t="shared" si="3"/>
        <v/>
      </c>
      <c r="AD22" s="446" t="str">
        <f t="shared" si="3"/>
        <v/>
      </c>
      <c r="AE22" s="446" t="str">
        <f t="shared" si="3"/>
        <v/>
      </c>
      <c r="AF22" s="446" t="str">
        <f t="shared" si="3"/>
        <v/>
      </c>
      <c r="AG22" s="446" t="str">
        <f t="shared" si="3"/>
        <v/>
      </c>
      <c r="AH22" s="683" t="str">
        <f t="shared" si="3"/>
        <v/>
      </c>
      <c r="AI22" s="688"/>
    </row>
    <row r="23" spans="1:35" ht="15" hidden="1" outlineLevel="1" thickBot="1" x14ac:dyDescent="0.35">
      <c r="A23" s="375" t="s">
        <v>56</v>
      </c>
      <c r="B23" s="390">
        <f xml:space="preserve">
IF(B21="","",B20-B21)</f>
        <v>27010188</v>
      </c>
      <c r="C23" s="391">
        <f t="shared" ref="C23:G23" si="4" xml:space="preserve">
IF(C21="","",C20-C21)</f>
        <v>56498</v>
      </c>
      <c r="D23" s="392">
        <f t="shared" si="4"/>
        <v>7578922</v>
      </c>
      <c r="E23" s="392">
        <f t="shared" si="4"/>
        <v>0</v>
      </c>
      <c r="F23" s="392">
        <f t="shared" si="4"/>
        <v>17919208</v>
      </c>
      <c r="G23" s="392">
        <f t="shared" si="4"/>
        <v>0</v>
      </c>
      <c r="H23" s="392">
        <f t="shared" ref="H23:AH23" si="5" xml:space="preserve">
IF(H21="","",H20-H21)</f>
        <v>0</v>
      </c>
      <c r="I23" s="392">
        <f t="shared" si="5"/>
        <v>0</v>
      </c>
      <c r="J23" s="392">
        <f t="shared" si="5"/>
        <v>0</v>
      </c>
      <c r="K23" s="392">
        <f t="shared" si="5"/>
        <v>0</v>
      </c>
      <c r="L23" s="392">
        <f t="shared" si="5"/>
        <v>0</v>
      </c>
      <c r="M23" s="392">
        <f t="shared" si="5"/>
        <v>0</v>
      </c>
      <c r="N23" s="392">
        <f t="shared" si="5"/>
        <v>0</v>
      </c>
      <c r="O23" s="392">
        <f t="shared" si="5"/>
        <v>0</v>
      </c>
      <c r="P23" s="392">
        <f t="shared" si="5"/>
        <v>0</v>
      </c>
      <c r="Q23" s="392">
        <f t="shared" si="5"/>
        <v>0</v>
      </c>
      <c r="R23" s="392">
        <f t="shared" si="5"/>
        <v>0</v>
      </c>
      <c r="S23" s="392">
        <f t="shared" si="5"/>
        <v>0</v>
      </c>
      <c r="T23" s="392">
        <f t="shared" si="5"/>
        <v>0</v>
      </c>
      <c r="U23" s="392">
        <f t="shared" si="5"/>
        <v>0</v>
      </c>
      <c r="V23" s="392">
        <f t="shared" si="5"/>
        <v>0</v>
      </c>
      <c r="W23" s="392">
        <f t="shared" si="5"/>
        <v>0</v>
      </c>
      <c r="X23" s="392">
        <f t="shared" si="5"/>
        <v>0</v>
      </c>
      <c r="Y23" s="392">
        <f t="shared" si="5"/>
        <v>0</v>
      </c>
      <c r="Z23" s="392">
        <f t="shared" si="5"/>
        <v>0</v>
      </c>
      <c r="AA23" s="392">
        <f t="shared" si="5"/>
        <v>613370</v>
      </c>
      <c r="AB23" s="392">
        <f t="shared" si="5"/>
        <v>0</v>
      </c>
      <c r="AC23" s="392">
        <f t="shared" si="5"/>
        <v>0</v>
      </c>
      <c r="AD23" s="392">
        <f t="shared" si="5"/>
        <v>526562</v>
      </c>
      <c r="AE23" s="392">
        <f t="shared" si="5"/>
        <v>0</v>
      </c>
      <c r="AF23" s="392">
        <f t="shared" si="5"/>
        <v>0</v>
      </c>
      <c r="AG23" s="392">
        <f t="shared" si="5"/>
        <v>0</v>
      </c>
      <c r="AH23" s="679">
        <f t="shared" si="5"/>
        <v>315628</v>
      </c>
      <c r="AI23" s="688"/>
    </row>
    <row r="24" spans="1:35" x14ac:dyDescent="0.3">
      <c r="A24" s="369" t="s">
        <v>219</v>
      </c>
      <c r="B24" s="416" t="s">
        <v>3</v>
      </c>
      <c r="C24" s="689" t="s">
        <v>230</v>
      </c>
      <c r="D24" s="663"/>
      <c r="E24" s="664"/>
      <c r="F24" s="664" t="s">
        <v>231</v>
      </c>
      <c r="G24" s="664"/>
      <c r="H24" s="664"/>
      <c r="I24" s="664"/>
      <c r="J24" s="664"/>
      <c r="K24" s="664"/>
      <c r="L24" s="664"/>
      <c r="M24" s="664"/>
      <c r="N24" s="664"/>
      <c r="O24" s="664"/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84" t="s">
        <v>232</v>
      </c>
      <c r="AI24" s="688"/>
    </row>
    <row r="25" spans="1:35" x14ac:dyDescent="0.3">
      <c r="A25" s="370" t="s">
        <v>81</v>
      </c>
      <c r="B25" s="387">
        <f xml:space="preserve">
SUM(C25:AH25)</f>
        <v>115194</v>
      </c>
      <c r="C25" s="690">
        <f xml:space="preserve">
IF($A$4&lt;=12,SUMIFS('ON Data'!H:H,'ON Data'!$D:$D,$A$4,'ON Data'!$E:$E,10),SUMIFS('ON Data'!H:H,'ON Data'!$E:$E,10))</f>
        <v>19300</v>
      </c>
      <c r="D25" s="665"/>
      <c r="E25" s="666"/>
      <c r="F25" s="666">
        <f xml:space="preserve">
IF($A$4&lt;=12,SUMIFS('ON Data'!K:K,'ON Data'!$D:$D,$A$4,'ON Data'!$E:$E,10),SUMIFS('ON Data'!K:K,'ON Data'!$E:$E,10))</f>
        <v>95894</v>
      </c>
      <c r="G25" s="666"/>
      <c r="H25" s="666"/>
      <c r="I25" s="666"/>
      <c r="J25" s="666"/>
      <c r="K25" s="666"/>
      <c r="L25" s="666"/>
      <c r="M25" s="666"/>
      <c r="N25" s="666"/>
      <c r="O25" s="666"/>
      <c r="P25" s="666"/>
      <c r="Q25" s="666"/>
      <c r="R25" s="666"/>
      <c r="S25" s="666"/>
      <c r="T25" s="666"/>
      <c r="U25" s="666"/>
      <c r="V25" s="666"/>
      <c r="W25" s="666"/>
      <c r="X25" s="666"/>
      <c r="Y25" s="666"/>
      <c r="Z25" s="666"/>
      <c r="AA25" s="666"/>
      <c r="AB25" s="666"/>
      <c r="AC25" s="666"/>
      <c r="AD25" s="666"/>
      <c r="AE25" s="666"/>
      <c r="AF25" s="666"/>
      <c r="AG25" s="666"/>
      <c r="AH25" s="685">
        <f xml:space="preserve">
IF($A$4&lt;=12,SUMIFS('ON Data'!AN:AN,'ON Data'!$D:$D,$A$4,'ON Data'!$E:$E,10),SUMIFS('ON Data'!AN:AN,'ON Data'!$E:$E,10))</f>
        <v>0</v>
      </c>
      <c r="AI25" s="688"/>
    </row>
    <row r="26" spans="1:35" x14ac:dyDescent="0.3">
      <c r="A26" s="376" t="s">
        <v>229</v>
      </c>
      <c r="B26" s="396">
        <f xml:space="preserve">
SUM(C26:AH26)</f>
        <v>65542.358240266549</v>
      </c>
      <c r="C26" s="690">
        <f xml:space="preserve">
IF($A$4&lt;=12,SUMIFS('ON Data'!H:H,'ON Data'!$D:$D,$A$4,'ON Data'!$E:$E,11),SUMIFS('ON Data'!H:H,'ON Data'!$E:$E,11))</f>
        <v>30542.358240266545</v>
      </c>
      <c r="D26" s="665"/>
      <c r="E26" s="666"/>
      <c r="F26" s="667">
        <f xml:space="preserve">
IF($A$4&lt;=12,SUMIFS('ON Data'!K:K,'ON Data'!$D:$D,$A$4,'ON Data'!$E:$E,11),SUMIFS('ON Data'!K:K,'ON Data'!$E:$E,11))</f>
        <v>35000.000000000007</v>
      </c>
      <c r="G26" s="667"/>
      <c r="H26" s="667"/>
      <c r="I26" s="667"/>
      <c r="J26" s="667"/>
      <c r="K26" s="667"/>
      <c r="L26" s="667"/>
      <c r="M26" s="667"/>
      <c r="N26" s="667"/>
      <c r="O26" s="667"/>
      <c r="P26" s="667"/>
      <c r="Q26" s="667"/>
      <c r="R26" s="667"/>
      <c r="S26" s="667"/>
      <c r="T26" s="667"/>
      <c r="U26" s="667"/>
      <c r="V26" s="667"/>
      <c r="W26" s="667"/>
      <c r="X26" s="667"/>
      <c r="Y26" s="667"/>
      <c r="Z26" s="667"/>
      <c r="AA26" s="667"/>
      <c r="AB26" s="667"/>
      <c r="AC26" s="667"/>
      <c r="AD26" s="667"/>
      <c r="AE26" s="667"/>
      <c r="AF26" s="667"/>
      <c r="AG26" s="667"/>
      <c r="AH26" s="685">
        <f xml:space="preserve">
IF($A$4&lt;=12,SUMIFS('ON Data'!AN:AN,'ON Data'!$D:$D,$A$4,'ON Data'!$E:$E,11),SUMIFS('ON Data'!AN:AN,'ON Data'!$E:$E,11))</f>
        <v>0</v>
      </c>
      <c r="AI26" s="688"/>
    </row>
    <row r="27" spans="1:35" x14ac:dyDescent="0.3">
      <c r="A27" s="376" t="s">
        <v>83</v>
      </c>
      <c r="B27" s="417">
        <f xml:space="preserve">
IF(B26=0,0,B25/B26)</f>
        <v>1.7575504313976531</v>
      </c>
      <c r="C27" s="691">
        <f xml:space="preserve">
IF(C26=0,0,C25/C26)</f>
        <v>0.6319092929292931</v>
      </c>
      <c r="D27" s="668"/>
      <c r="E27" s="669"/>
      <c r="F27" s="669">
        <f xml:space="preserve">
IF(F26=0,0,F25/F26)</f>
        <v>2.7398285714285708</v>
      </c>
      <c r="G27" s="669"/>
      <c r="H27" s="669"/>
      <c r="I27" s="669"/>
      <c r="J27" s="669"/>
      <c r="K27" s="669"/>
      <c r="L27" s="669"/>
      <c r="M27" s="669"/>
      <c r="N27" s="669"/>
      <c r="O27" s="669"/>
      <c r="P27" s="669"/>
      <c r="Q27" s="669"/>
      <c r="R27" s="669"/>
      <c r="S27" s="669"/>
      <c r="T27" s="669"/>
      <c r="U27" s="669"/>
      <c r="V27" s="669"/>
      <c r="W27" s="669"/>
      <c r="X27" s="669"/>
      <c r="Y27" s="669"/>
      <c r="Z27" s="669"/>
      <c r="AA27" s="669"/>
      <c r="AB27" s="669"/>
      <c r="AC27" s="669"/>
      <c r="AD27" s="669"/>
      <c r="AE27" s="669"/>
      <c r="AF27" s="669"/>
      <c r="AG27" s="669"/>
      <c r="AH27" s="686">
        <f xml:space="preserve">
IF(AH26=0,0,AH25/AH26)</f>
        <v>0</v>
      </c>
      <c r="AI27" s="688"/>
    </row>
    <row r="28" spans="1:35" ht="15" thickBot="1" x14ac:dyDescent="0.35">
      <c r="A28" s="376" t="s">
        <v>228</v>
      </c>
      <c r="B28" s="396">
        <f xml:space="preserve">
SUM(C28:AH28)</f>
        <v>-49651.641759733451</v>
      </c>
      <c r="C28" s="692">
        <f xml:space="preserve">
C26-C25</f>
        <v>11242.358240266545</v>
      </c>
      <c r="D28" s="670"/>
      <c r="E28" s="671"/>
      <c r="F28" s="671">
        <f xml:space="preserve">
F26-F25</f>
        <v>-60893.999999999993</v>
      </c>
      <c r="G28" s="671"/>
      <c r="H28" s="671"/>
      <c r="I28" s="671"/>
      <c r="J28" s="671"/>
      <c r="K28" s="671"/>
      <c r="L28" s="671"/>
      <c r="M28" s="671"/>
      <c r="N28" s="671"/>
      <c r="O28" s="671"/>
      <c r="P28" s="671"/>
      <c r="Q28" s="671"/>
      <c r="R28" s="671"/>
      <c r="S28" s="671"/>
      <c r="T28" s="671"/>
      <c r="U28" s="671"/>
      <c r="V28" s="671"/>
      <c r="W28" s="671"/>
      <c r="X28" s="671"/>
      <c r="Y28" s="671"/>
      <c r="Z28" s="671"/>
      <c r="AA28" s="671"/>
      <c r="AB28" s="671"/>
      <c r="AC28" s="671"/>
      <c r="AD28" s="671"/>
      <c r="AE28" s="671"/>
      <c r="AF28" s="671"/>
      <c r="AG28" s="671"/>
      <c r="AH28" s="687">
        <f xml:space="preserve">
AH26-AH25</f>
        <v>0</v>
      </c>
      <c r="AI28" s="688"/>
    </row>
    <row r="29" spans="1:35" x14ac:dyDescent="0.3">
      <c r="A29" s="377"/>
      <c r="B29" s="377"/>
      <c r="C29" s="378"/>
      <c r="D29" s="377"/>
      <c r="E29" s="377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7"/>
      <c r="AG29" s="377"/>
      <c r="AH29" s="377"/>
    </row>
    <row r="30" spans="1:35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59"/>
    </row>
    <row r="31" spans="1:35" x14ac:dyDescent="0.3">
      <c r="A31" s="211" t="s">
        <v>226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59"/>
    </row>
    <row r="32" spans="1:35" ht="14.4" customHeight="1" x14ac:dyDescent="0.3">
      <c r="A32" s="413" t="s">
        <v>223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</row>
    <row r="33" spans="1:1" x14ac:dyDescent="0.3">
      <c r="A33" s="415" t="s">
        <v>233</v>
      </c>
    </row>
    <row r="34" spans="1:1" x14ac:dyDescent="0.3">
      <c r="A34" s="415" t="s">
        <v>234</v>
      </c>
    </row>
    <row r="35" spans="1:1" x14ac:dyDescent="0.3">
      <c r="A35" s="415" t="s">
        <v>235</v>
      </c>
    </row>
    <row r="36" spans="1:1" x14ac:dyDescent="0.3">
      <c r="A36" s="415" t="s">
        <v>236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1" priority="4" operator="greaterThan">
      <formula>1</formula>
    </cfRule>
  </conditionalFormatting>
  <conditionalFormatting sqref="C28 AH28 F28">
    <cfRule type="cellIs" dxfId="20" priority="3" operator="lessThan">
      <formula>0</formula>
    </cfRule>
  </conditionalFormatting>
  <conditionalFormatting sqref="B22:AH22">
    <cfRule type="cellIs" dxfId="19" priority="2" operator="greaterThan">
      <formula>1</formula>
    </cfRule>
  </conditionalFormatting>
  <conditionalFormatting sqref="B23:AH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101"/>
  <sheetViews>
    <sheetView showGridLines="0" showRowColHeaders="0" workbookViewId="0"/>
  </sheetViews>
  <sheetFormatPr defaultRowHeight="14.4" x14ac:dyDescent="0.3"/>
  <cols>
    <col min="1" max="16384" width="8.88671875" style="356"/>
  </cols>
  <sheetData>
    <row r="1" spans="1:41" x14ac:dyDescent="0.3">
      <c r="A1" s="356" t="s">
        <v>3537</v>
      </c>
    </row>
    <row r="2" spans="1:41" x14ac:dyDescent="0.3">
      <c r="A2" s="360" t="s">
        <v>306</v>
      </c>
    </row>
    <row r="3" spans="1:41" x14ac:dyDescent="0.3">
      <c r="A3" s="356" t="s">
        <v>193</v>
      </c>
      <c r="B3" s="381">
        <v>2015</v>
      </c>
      <c r="D3" s="357">
        <f>MAX(D5:D1048576)</f>
        <v>12</v>
      </c>
      <c r="F3" s="357">
        <f>SUMIF($E5:$E1048576,"&lt;10",F5:F1048576)</f>
        <v>28563546.909999996</v>
      </c>
      <c r="G3" s="357">
        <f t="shared" ref="G3:AO3" si="0">SUMIF($E5:$E1048576,"&lt;10",G5:G1048576)</f>
        <v>56762</v>
      </c>
      <c r="H3" s="357">
        <f t="shared" si="0"/>
        <v>7911603.6999999993</v>
      </c>
      <c r="I3" s="357">
        <f t="shared" si="0"/>
        <v>0</v>
      </c>
      <c r="J3" s="357">
        <f t="shared" si="0"/>
        <v>0</v>
      </c>
      <c r="K3" s="357">
        <f t="shared" si="0"/>
        <v>19045601.460000008</v>
      </c>
      <c r="L3" s="357">
        <f t="shared" si="0"/>
        <v>0</v>
      </c>
      <c r="M3" s="357">
        <f t="shared" si="0"/>
        <v>0</v>
      </c>
      <c r="N3" s="357">
        <f t="shared" si="0"/>
        <v>0</v>
      </c>
      <c r="O3" s="357">
        <f t="shared" si="0"/>
        <v>0</v>
      </c>
      <c r="P3" s="357">
        <f t="shared" si="0"/>
        <v>0</v>
      </c>
      <c r="Q3" s="357">
        <f t="shared" si="0"/>
        <v>0</v>
      </c>
      <c r="R3" s="357">
        <f t="shared" si="0"/>
        <v>0</v>
      </c>
      <c r="S3" s="357">
        <f t="shared" si="0"/>
        <v>0</v>
      </c>
      <c r="T3" s="357">
        <f t="shared" si="0"/>
        <v>0</v>
      </c>
      <c r="U3" s="357">
        <f t="shared" si="0"/>
        <v>0</v>
      </c>
      <c r="V3" s="357">
        <f t="shared" si="0"/>
        <v>0</v>
      </c>
      <c r="W3" s="357">
        <f t="shared" si="0"/>
        <v>0</v>
      </c>
      <c r="X3" s="357">
        <f t="shared" si="0"/>
        <v>0</v>
      </c>
      <c r="Y3" s="357">
        <f t="shared" si="0"/>
        <v>0</v>
      </c>
      <c r="Z3" s="357">
        <f t="shared" si="0"/>
        <v>0</v>
      </c>
      <c r="AA3" s="357">
        <f t="shared" si="0"/>
        <v>0</v>
      </c>
      <c r="AB3" s="357">
        <f t="shared" si="0"/>
        <v>0</v>
      </c>
      <c r="AC3" s="357">
        <f t="shared" si="0"/>
        <v>0</v>
      </c>
      <c r="AD3" s="357">
        <f t="shared" si="0"/>
        <v>0</v>
      </c>
      <c r="AE3" s="357">
        <f t="shared" si="0"/>
        <v>0</v>
      </c>
      <c r="AF3" s="357">
        <f t="shared" si="0"/>
        <v>654585.75</v>
      </c>
      <c r="AG3" s="357">
        <f t="shared" si="0"/>
        <v>0</v>
      </c>
      <c r="AH3" s="357">
        <f t="shared" si="0"/>
        <v>0</v>
      </c>
      <c r="AI3" s="357">
        <f t="shared" si="0"/>
        <v>559303</v>
      </c>
      <c r="AJ3" s="357">
        <f t="shared" si="0"/>
        <v>0</v>
      </c>
      <c r="AK3" s="357">
        <f t="shared" si="0"/>
        <v>0</v>
      </c>
      <c r="AL3" s="357">
        <f t="shared" si="0"/>
        <v>0</v>
      </c>
      <c r="AM3" s="357">
        <f t="shared" si="0"/>
        <v>0</v>
      </c>
      <c r="AN3" s="357">
        <f t="shared" si="0"/>
        <v>335691</v>
      </c>
      <c r="AO3" s="357">
        <f t="shared" si="0"/>
        <v>0</v>
      </c>
    </row>
    <row r="4" spans="1:41" x14ac:dyDescent="0.3">
      <c r="A4" s="356" t="s">
        <v>194</v>
      </c>
      <c r="B4" s="381">
        <v>1</v>
      </c>
      <c r="C4" s="358" t="s">
        <v>5</v>
      </c>
      <c r="D4" s="359" t="s">
        <v>55</v>
      </c>
      <c r="E4" s="359" t="s">
        <v>188</v>
      </c>
      <c r="F4" s="359" t="s">
        <v>3</v>
      </c>
      <c r="G4" s="359" t="s">
        <v>189</v>
      </c>
      <c r="H4" s="359" t="s">
        <v>190</v>
      </c>
      <c r="I4" s="359" t="s">
        <v>191</v>
      </c>
      <c r="J4" s="359" t="s">
        <v>192</v>
      </c>
      <c r="K4" s="359">
        <v>305</v>
      </c>
      <c r="L4" s="359">
        <v>306</v>
      </c>
      <c r="M4" s="359">
        <v>407</v>
      </c>
      <c r="N4" s="359">
        <v>408</v>
      </c>
      <c r="O4" s="359">
        <v>409</v>
      </c>
      <c r="P4" s="359">
        <v>410</v>
      </c>
      <c r="Q4" s="359">
        <v>415</v>
      </c>
      <c r="R4" s="359">
        <v>416</v>
      </c>
      <c r="S4" s="359">
        <v>418</v>
      </c>
      <c r="T4" s="359">
        <v>419</v>
      </c>
      <c r="U4" s="359">
        <v>420</v>
      </c>
      <c r="V4" s="359">
        <v>421</v>
      </c>
      <c r="W4" s="359">
        <v>522</v>
      </c>
      <c r="X4" s="359">
        <v>523</v>
      </c>
      <c r="Y4" s="359">
        <v>524</v>
      </c>
      <c r="Z4" s="359">
        <v>525</v>
      </c>
      <c r="AA4" s="359">
        <v>526</v>
      </c>
      <c r="AB4" s="359">
        <v>527</v>
      </c>
      <c r="AC4" s="359">
        <v>528</v>
      </c>
      <c r="AD4" s="359">
        <v>629</v>
      </c>
      <c r="AE4" s="359">
        <v>630</v>
      </c>
      <c r="AF4" s="359">
        <v>636</v>
      </c>
      <c r="AG4" s="359">
        <v>637</v>
      </c>
      <c r="AH4" s="359">
        <v>640</v>
      </c>
      <c r="AI4" s="359">
        <v>642</v>
      </c>
      <c r="AJ4" s="359">
        <v>743</v>
      </c>
      <c r="AK4" s="359">
        <v>745</v>
      </c>
      <c r="AL4" s="359">
        <v>746</v>
      </c>
      <c r="AM4" s="359">
        <v>747</v>
      </c>
      <c r="AN4" s="359">
        <v>930</v>
      </c>
      <c r="AO4" s="359">
        <v>940</v>
      </c>
    </row>
    <row r="5" spans="1:41" x14ac:dyDescent="0.3">
      <c r="A5" s="356" t="s">
        <v>195</v>
      </c>
      <c r="B5" s="381">
        <v>2</v>
      </c>
      <c r="C5" s="356">
        <v>59</v>
      </c>
      <c r="D5" s="356">
        <v>1</v>
      </c>
      <c r="E5" s="356">
        <v>1</v>
      </c>
      <c r="F5" s="356">
        <v>53.85</v>
      </c>
      <c r="G5" s="356">
        <v>0</v>
      </c>
      <c r="H5" s="356">
        <v>7.6</v>
      </c>
      <c r="I5" s="356">
        <v>0</v>
      </c>
      <c r="J5" s="356">
        <v>0</v>
      </c>
      <c r="K5" s="356">
        <v>41.25</v>
      </c>
      <c r="L5" s="356">
        <v>0</v>
      </c>
      <c r="M5" s="356">
        <v>0</v>
      </c>
      <c r="N5" s="356">
        <v>0</v>
      </c>
      <c r="O5" s="356">
        <v>0</v>
      </c>
      <c r="P5" s="356">
        <v>0</v>
      </c>
      <c r="Q5" s="356">
        <v>0</v>
      </c>
      <c r="R5" s="356">
        <v>0</v>
      </c>
      <c r="S5" s="356">
        <v>0</v>
      </c>
      <c r="T5" s="356">
        <v>0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0</v>
      </c>
      <c r="AC5" s="356">
        <v>0</v>
      </c>
      <c r="AD5" s="356">
        <v>0</v>
      </c>
      <c r="AE5" s="356">
        <v>0</v>
      </c>
      <c r="AF5" s="356">
        <v>2</v>
      </c>
      <c r="AG5" s="356">
        <v>0</v>
      </c>
      <c r="AH5" s="356">
        <v>0</v>
      </c>
      <c r="AI5" s="356">
        <v>2</v>
      </c>
      <c r="AJ5" s="356">
        <v>0</v>
      </c>
      <c r="AK5" s="356">
        <v>0</v>
      </c>
      <c r="AL5" s="356">
        <v>0</v>
      </c>
      <c r="AM5" s="356">
        <v>0</v>
      </c>
      <c r="AN5" s="356">
        <v>1</v>
      </c>
      <c r="AO5" s="356">
        <v>0</v>
      </c>
    </row>
    <row r="6" spans="1:41" x14ac:dyDescent="0.3">
      <c r="A6" s="356" t="s">
        <v>196</v>
      </c>
      <c r="B6" s="381">
        <v>3</v>
      </c>
      <c r="C6" s="356">
        <v>59</v>
      </c>
      <c r="D6" s="356">
        <v>1</v>
      </c>
      <c r="E6" s="356">
        <v>2</v>
      </c>
      <c r="F6" s="356">
        <v>7702.93</v>
      </c>
      <c r="G6" s="356">
        <v>0</v>
      </c>
      <c r="H6" s="356">
        <v>1033</v>
      </c>
      <c r="I6" s="356">
        <v>0</v>
      </c>
      <c r="J6" s="356">
        <v>0</v>
      </c>
      <c r="K6" s="356">
        <v>5847.93</v>
      </c>
      <c r="L6" s="356">
        <v>0</v>
      </c>
      <c r="M6" s="356">
        <v>0</v>
      </c>
      <c r="N6" s="356">
        <v>0</v>
      </c>
      <c r="O6" s="356">
        <v>0</v>
      </c>
      <c r="P6" s="356">
        <v>0</v>
      </c>
      <c r="Q6" s="356">
        <v>0</v>
      </c>
      <c r="R6" s="356">
        <v>0</v>
      </c>
      <c r="S6" s="356">
        <v>0</v>
      </c>
      <c r="T6" s="356">
        <v>0</v>
      </c>
      <c r="U6" s="356">
        <v>0</v>
      </c>
      <c r="V6" s="356">
        <v>0</v>
      </c>
      <c r="W6" s="356">
        <v>0</v>
      </c>
      <c r="X6" s="356">
        <v>0</v>
      </c>
      <c r="Y6" s="356">
        <v>0</v>
      </c>
      <c r="Z6" s="356">
        <v>0</v>
      </c>
      <c r="AA6" s="356">
        <v>0</v>
      </c>
      <c r="AB6" s="356">
        <v>0</v>
      </c>
      <c r="AC6" s="356">
        <v>0</v>
      </c>
      <c r="AD6" s="356">
        <v>0</v>
      </c>
      <c r="AE6" s="356">
        <v>0</v>
      </c>
      <c r="AF6" s="356">
        <v>329</v>
      </c>
      <c r="AG6" s="356">
        <v>0</v>
      </c>
      <c r="AH6" s="356">
        <v>0</v>
      </c>
      <c r="AI6" s="356">
        <v>317</v>
      </c>
      <c r="AJ6" s="356">
        <v>0</v>
      </c>
      <c r="AK6" s="356">
        <v>0</v>
      </c>
      <c r="AL6" s="356">
        <v>0</v>
      </c>
      <c r="AM6" s="356">
        <v>0</v>
      </c>
      <c r="AN6" s="356">
        <v>176</v>
      </c>
      <c r="AO6" s="356">
        <v>0</v>
      </c>
    </row>
    <row r="7" spans="1:41" x14ac:dyDescent="0.3">
      <c r="A7" s="356" t="s">
        <v>197</v>
      </c>
      <c r="B7" s="381">
        <v>4</v>
      </c>
      <c r="C7" s="356">
        <v>59</v>
      </c>
      <c r="D7" s="356">
        <v>1</v>
      </c>
      <c r="E7" s="356">
        <v>3</v>
      </c>
      <c r="F7" s="356">
        <v>127</v>
      </c>
      <c r="G7" s="356">
        <v>0</v>
      </c>
      <c r="H7" s="356">
        <v>25</v>
      </c>
      <c r="I7" s="356">
        <v>0</v>
      </c>
      <c r="J7" s="356">
        <v>0</v>
      </c>
      <c r="K7" s="356">
        <v>102</v>
      </c>
      <c r="L7" s="356">
        <v>0</v>
      </c>
      <c r="M7" s="356">
        <v>0</v>
      </c>
      <c r="N7" s="356">
        <v>0</v>
      </c>
      <c r="O7" s="356">
        <v>0</v>
      </c>
      <c r="P7" s="356">
        <v>0</v>
      </c>
      <c r="Q7" s="356">
        <v>0</v>
      </c>
      <c r="R7" s="356">
        <v>0</v>
      </c>
      <c r="S7" s="356">
        <v>0</v>
      </c>
      <c r="T7" s="356">
        <v>0</v>
      </c>
      <c r="U7" s="356">
        <v>0</v>
      </c>
      <c r="V7" s="356">
        <v>0</v>
      </c>
      <c r="W7" s="356">
        <v>0</v>
      </c>
      <c r="X7" s="356">
        <v>0</v>
      </c>
      <c r="Y7" s="356">
        <v>0</v>
      </c>
      <c r="Z7" s="356">
        <v>0</v>
      </c>
      <c r="AA7" s="356">
        <v>0</v>
      </c>
      <c r="AB7" s="356">
        <v>0</v>
      </c>
      <c r="AC7" s="356">
        <v>0</v>
      </c>
      <c r="AD7" s="356">
        <v>0</v>
      </c>
      <c r="AE7" s="356">
        <v>0</v>
      </c>
      <c r="AF7" s="356">
        <v>0</v>
      </c>
      <c r="AG7" s="356">
        <v>0</v>
      </c>
      <c r="AH7" s="356">
        <v>0</v>
      </c>
      <c r="AI7" s="356">
        <v>0</v>
      </c>
      <c r="AJ7" s="356">
        <v>0</v>
      </c>
      <c r="AK7" s="356">
        <v>0</v>
      </c>
      <c r="AL7" s="356">
        <v>0</v>
      </c>
      <c r="AM7" s="356">
        <v>0</v>
      </c>
      <c r="AN7" s="356">
        <v>0</v>
      </c>
      <c r="AO7" s="356">
        <v>0</v>
      </c>
    </row>
    <row r="8" spans="1:41" x14ac:dyDescent="0.3">
      <c r="A8" s="356" t="s">
        <v>198</v>
      </c>
      <c r="B8" s="381">
        <v>5</v>
      </c>
      <c r="C8" s="356">
        <v>59</v>
      </c>
      <c r="D8" s="356">
        <v>1</v>
      </c>
      <c r="E8" s="356">
        <v>4</v>
      </c>
      <c r="F8" s="356">
        <v>142</v>
      </c>
      <c r="G8" s="356">
        <v>0</v>
      </c>
      <c r="H8" s="356">
        <v>66</v>
      </c>
      <c r="I8" s="356">
        <v>0</v>
      </c>
      <c r="J8" s="356">
        <v>0</v>
      </c>
      <c r="K8" s="356">
        <v>67</v>
      </c>
      <c r="L8" s="356">
        <v>0</v>
      </c>
      <c r="M8" s="356">
        <v>0</v>
      </c>
      <c r="N8" s="356">
        <v>0</v>
      </c>
      <c r="O8" s="356">
        <v>0</v>
      </c>
      <c r="P8" s="356">
        <v>0</v>
      </c>
      <c r="Q8" s="356">
        <v>0</v>
      </c>
      <c r="R8" s="356">
        <v>0</v>
      </c>
      <c r="S8" s="356">
        <v>0</v>
      </c>
      <c r="T8" s="356">
        <v>0</v>
      </c>
      <c r="U8" s="356">
        <v>0</v>
      </c>
      <c r="V8" s="356">
        <v>0</v>
      </c>
      <c r="W8" s="356">
        <v>0</v>
      </c>
      <c r="X8" s="356">
        <v>0</v>
      </c>
      <c r="Y8" s="356">
        <v>0</v>
      </c>
      <c r="Z8" s="356">
        <v>0</v>
      </c>
      <c r="AA8" s="356">
        <v>0</v>
      </c>
      <c r="AB8" s="356">
        <v>0</v>
      </c>
      <c r="AC8" s="356">
        <v>0</v>
      </c>
      <c r="AD8" s="356">
        <v>0</v>
      </c>
      <c r="AE8" s="356">
        <v>0</v>
      </c>
      <c r="AF8" s="356">
        <v>0</v>
      </c>
      <c r="AG8" s="356">
        <v>0</v>
      </c>
      <c r="AH8" s="356">
        <v>0</v>
      </c>
      <c r="AI8" s="356">
        <v>9</v>
      </c>
      <c r="AJ8" s="356">
        <v>0</v>
      </c>
      <c r="AK8" s="356">
        <v>0</v>
      </c>
      <c r="AL8" s="356">
        <v>0</v>
      </c>
      <c r="AM8" s="356">
        <v>0</v>
      </c>
      <c r="AN8" s="356">
        <v>0</v>
      </c>
      <c r="AO8" s="356">
        <v>0</v>
      </c>
    </row>
    <row r="9" spans="1:41" x14ac:dyDescent="0.3">
      <c r="A9" s="356" t="s">
        <v>199</v>
      </c>
      <c r="B9" s="381">
        <v>6</v>
      </c>
      <c r="C9" s="356">
        <v>59</v>
      </c>
      <c r="D9" s="356">
        <v>1</v>
      </c>
      <c r="E9" s="356">
        <v>6</v>
      </c>
      <c r="F9" s="356">
        <v>1829587</v>
      </c>
      <c r="G9" s="356">
        <v>0</v>
      </c>
      <c r="H9" s="356">
        <v>478965</v>
      </c>
      <c r="I9" s="356">
        <v>0</v>
      </c>
      <c r="J9" s="356">
        <v>0</v>
      </c>
      <c r="K9" s="356">
        <v>1247808</v>
      </c>
      <c r="L9" s="356">
        <v>0</v>
      </c>
      <c r="M9" s="356">
        <v>0</v>
      </c>
      <c r="N9" s="356">
        <v>0</v>
      </c>
      <c r="O9" s="356">
        <v>0</v>
      </c>
      <c r="P9" s="356">
        <v>0</v>
      </c>
      <c r="Q9" s="356">
        <v>0</v>
      </c>
      <c r="R9" s="356">
        <v>0</v>
      </c>
      <c r="S9" s="356">
        <v>0</v>
      </c>
      <c r="T9" s="356">
        <v>0</v>
      </c>
      <c r="U9" s="356">
        <v>0</v>
      </c>
      <c r="V9" s="356">
        <v>0</v>
      </c>
      <c r="W9" s="356">
        <v>0</v>
      </c>
      <c r="X9" s="356">
        <v>0</v>
      </c>
      <c r="Y9" s="356">
        <v>0</v>
      </c>
      <c r="Z9" s="356">
        <v>0</v>
      </c>
      <c r="AA9" s="356">
        <v>0</v>
      </c>
      <c r="AB9" s="356">
        <v>0</v>
      </c>
      <c r="AC9" s="356">
        <v>0</v>
      </c>
      <c r="AD9" s="356">
        <v>0</v>
      </c>
      <c r="AE9" s="356">
        <v>0</v>
      </c>
      <c r="AF9" s="356">
        <v>40552</v>
      </c>
      <c r="AG9" s="356">
        <v>0</v>
      </c>
      <c r="AH9" s="356">
        <v>0</v>
      </c>
      <c r="AI9" s="356">
        <v>38992</v>
      </c>
      <c r="AJ9" s="356">
        <v>0</v>
      </c>
      <c r="AK9" s="356">
        <v>0</v>
      </c>
      <c r="AL9" s="356">
        <v>0</v>
      </c>
      <c r="AM9" s="356">
        <v>0</v>
      </c>
      <c r="AN9" s="356">
        <v>23270</v>
      </c>
      <c r="AO9" s="356">
        <v>0</v>
      </c>
    </row>
    <row r="10" spans="1:41" x14ac:dyDescent="0.3">
      <c r="A10" s="356" t="s">
        <v>200</v>
      </c>
      <c r="B10" s="381">
        <v>7</v>
      </c>
      <c r="C10" s="356">
        <v>59</v>
      </c>
      <c r="D10" s="356">
        <v>1</v>
      </c>
      <c r="E10" s="356">
        <v>9</v>
      </c>
      <c r="F10" s="356">
        <v>15852</v>
      </c>
      <c r="G10" s="356">
        <v>0</v>
      </c>
      <c r="H10" s="356">
        <v>15852</v>
      </c>
      <c r="I10" s="356">
        <v>0</v>
      </c>
      <c r="J10" s="356">
        <v>0</v>
      </c>
      <c r="K10" s="356">
        <v>0</v>
      </c>
      <c r="L10" s="356">
        <v>0</v>
      </c>
      <c r="M10" s="356">
        <v>0</v>
      </c>
      <c r="N10" s="356">
        <v>0</v>
      </c>
      <c r="O10" s="356">
        <v>0</v>
      </c>
      <c r="P10" s="356">
        <v>0</v>
      </c>
      <c r="Q10" s="356">
        <v>0</v>
      </c>
      <c r="R10" s="356">
        <v>0</v>
      </c>
      <c r="S10" s="356">
        <v>0</v>
      </c>
      <c r="T10" s="356">
        <v>0</v>
      </c>
      <c r="U10" s="356">
        <v>0</v>
      </c>
      <c r="V10" s="356">
        <v>0</v>
      </c>
      <c r="W10" s="356">
        <v>0</v>
      </c>
      <c r="X10" s="356">
        <v>0</v>
      </c>
      <c r="Y10" s="356">
        <v>0</v>
      </c>
      <c r="Z10" s="356">
        <v>0</v>
      </c>
      <c r="AA10" s="356">
        <v>0</v>
      </c>
      <c r="AB10" s="356">
        <v>0</v>
      </c>
      <c r="AC10" s="356">
        <v>0</v>
      </c>
      <c r="AD10" s="356">
        <v>0</v>
      </c>
      <c r="AE10" s="356">
        <v>0</v>
      </c>
      <c r="AF10" s="356">
        <v>0</v>
      </c>
      <c r="AG10" s="356">
        <v>0</v>
      </c>
      <c r="AH10" s="356">
        <v>0</v>
      </c>
      <c r="AI10" s="356">
        <v>0</v>
      </c>
      <c r="AJ10" s="356">
        <v>0</v>
      </c>
      <c r="AK10" s="356">
        <v>0</v>
      </c>
      <c r="AL10" s="356">
        <v>0</v>
      </c>
      <c r="AM10" s="356">
        <v>0</v>
      </c>
      <c r="AN10" s="356">
        <v>0</v>
      </c>
      <c r="AO10" s="356">
        <v>0</v>
      </c>
    </row>
    <row r="11" spans="1:41" x14ac:dyDescent="0.3">
      <c r="A11" s="356" t="s">
        <v>201</v>
      </c>
      <c r="B11" s="381">
        <v>8</v>
      </c>
      <c r="C11" s="356">
        <v>59</v>
      </c>
      <c r="D11" s="356">
        <v>1</v>
      </c>
      <c r="E11" s="356">
        <v>11</v>
      </c>
      <c r="F11" s="356">
        <v>5461.8631866888791</v>
      </c>
      <c r="G11" s="356">
        <v>0</v>
      </c>
      <c r="H11" s="356">
        <v>2545.1965200222126</v>
      </c>
      <c r="I11" s="356">
        <v>0</v>
      </c>
      <c r="J11" s="356">
        <v>0</v>
      </c>
      <c r="K11" s="356">
        <v>2916.6666666666665</v>
      </c>
      <c r="L11" s="356">
        <v>0</v>
      </c>
      <c r="M11" s="356">
        <v>0</v>
      </c>
      <c r="N11" s="356">
        <v>0</v>
      </c>
      <c r="O11" s="356">
        <v>0</v>
      </c>
      <c r="P11" s="356">
        <v>0</v>
      </c>
      <c r="Q11" s="356">
        <v>0</v>
      </c>
      <c r="R11" s="356">
        <v>0</v>
      </c>
      <c r="S11" s="356">
        <v>0</v>
      </c>
      <c r="T11" s="356">
        <v>0</v>
      </c>
      <c r="U11" s="356">
        <v>0</v>
      </c>
      <c r="V11" s="356">
        <v>0</v>
      </c>
      <c r="W11" s="356">
        <v>0</v>
      </c>
      <c r="X11" s="356">
        <v>0</v>
      </c>
      <c r="Y11" s="356">
        <v>0</v>
      </c>
      <c r="Z11" s="356">
        <v>0</v>
      </c>
      <c r="AA11" s="356">
        <v>0</v>
      </c>
      <c r="AB11" s="356">
        <v>0</v>
      </c>
      <c r="AC11" s="356">
        <v>0</v>
      </c>
      <c r="AD11" s="356">
        <v>0</v>
      </c>
      <c r="AE11" s="356">
        <v>0</v>
      </c>
      <c r="AF11" s="356">
        <v>0</v>
      </c>
      <c r="AG11" s="356">
        <v>0</v>
      </c>
      <c r="AH11" s="356">
        <v>0</v>
      </c>
      <c r="AI11" s="356">
        <v>0</v>
      </c>
      <c r="AJ11" s="356">
        <v>0</v>
      </c>
      <c r="AK11" s="356">
        <v>0</v>
      </c>
      <c r="AL11" s="356">
        <v>0</v>
      </c>
      <c r="AM11" s="356">
        <v>0</v>
      </c>
      <c r="AN11" s="356">
        <v>0</v>
      </c>
      <c r="AO11" s="356">
        <v>0</v>
      </c>
    </row>
    <row r="12" spans="1:41" x14ac:dyDescent="0.3">
      <c r="A12" s="356" t="s">
        <v>202</v>
      </c>
      <c r="B12" s="381">
        <v>9</v>
      </c>
      <c r="C12" s="356">
        <v>59</v>
      </c>
      <c r="D12" s="356">
        <v>2</v>
      </c>
      <c r="E12" s="356">
        <v>1</v>
      </c>
      <c r="F12" s="356">
        <v>51.35</v>
      </c>
      <c r="G12" s="356">
        <v>0</v>
      </c>
      <c r="H12" s="356">
        <v>7.6</v>
      </c>
      <c r="I12" s="356">
        <v>0</v>
      </c>
      <c r="J12" s="356">
        <v>0</v>
      </c>
      <c r="K12" s="356">
        <v>38.75</v>
      </c>
      <c r="L12" s="356">
        <v>0</v>
      </c>
      <c r="M12" s="356">
        <v>0</v>
      </c>
      <c r="N12" s="356">
        <v>0</v>
      </c>
      <c r="O12" s="356">
        <v>0</v>
      </c>
      <c r="P12" s="356">
        <v>0</v>
      </c>
      <c r="Q12" s="356">
        <v>0</v>
      </c>
      <c r="R12" s="356">
        <v>0</v>
      </c>
      <c r="S12" s="356">
        <v>0</v>
      </c>
      <c r="T12" s="356">
        <v>0</v>
      </c>
      <c r="U12" s="356">
        <v>0</v>
      </c>
      <c r="V12" s="356">
        <v>0</v>
      </c>
      <c r="W12" s="356">
        <v>0</v>
      </c>
      <c r="X12" s="356">
        <v>0</v>
      </c>
      <c r="Y12" s="356">
        <v>0</v>
      </c>
      <c r="Z12" s="356">
        <v>0</v>
      </c>
      <c r="AA12" s="356">
        <v>0</v>
      </c>
      <c r="AB12" s="356">
        <v>0</v>
      </c>
      <c r="AC12" s="356">
        <v>0</v>
      </c>
      <c r="AD12" s="356">
        <v>0</v>
      </c>
      <c r="AE12" s="356">
        <v>0</v>
      </c>
      <c r="AF12" s="356">
        <v>2</v>
      </c>
      <c r="AG12" s="356">
        <v>0</v>
      </c>
      <c r="AH12" s="356">
        <v>0</v>
      </c>
      <c r="AI12" s="356">
        <v>2</v>
      </c>
      <c r="AJ12" s="356">
        <v>0</v>
      </c>
      <c r="AK12" s="356">
        <v>0</v>
      </c>
      <c r="AL12" s="356">
        <v>0</v>
      </c>
      <c r="AM12" s="356">
        <v>0</v>
      </c>
      <c r="AN12" s="356">
        <v>1</v>
      </c>
      <c r="AO12" s="356">
        <v>0</v>
      </c>
    </row>
    <row r="13" spans="1:41" x14ac:dyDescent="0.3">
      <c r="A13" s="356" t="s">
        <v>203</v>
      </c>
      <c r="B13" s="381">
        <v>10</v>
      </c>
      <c r="C13" s="356">
        <v>59</v>
      </c>
      <c r="D13" s="356">
        <v>2</v>
      </c>
      <c r="E13" s="356">
        <v>2</v>
      </c>
      <c r="F13" s="356">
        <v>6938.41</v>
      </c>
      <c r="G13" s="356">
        <v>0</v>
      </c>
      <c r="H13" s="356">
        <v>1034</v>
      </c>
      <c r="I13" s="356">
        <v>0</v>
      </c>
      <c r="J13" s="356">
        <v>0</v>
      </c>
      <c r="K13" s="356">
        <v>5204.16</v>
      </c>
      <c r="L13" s="356">
        <v>0</v>
      </c>
      <c r="M13" s="356">
        <v>0</v>
      </c>
      <c r="N13" s="356">
        <v>0</v>
      </c>
      <c r="O13" s="356">
        <v>0</v>
      </c>
      <c r="P13" s="356">
        <v>0</v>
      </c>
      <c r="Q13" s="356">
        <v>0</v>
      </c>
      <c r="R13" s="356">
        <v>0</v>
      </c>
      <c r="S13" s="356">
        <v>0</v>
      </c>
      <c r="T13" s="356">
        <v>0</v>
      </c>
      <c r="U13" s="356">
        <v>0</v>
      </c>
      <c r="V13" s="356">
        <v>0</v>
      </c>
      <c r="W13" s="356">
        <v>0</v>
      </c>
      <c r="X13" s="356">
        <v>0</v>
      </c>
      <c r="Y13" s="356">
        <v>0</v>
      </c>
      <c r="Z13" s="356">
        <v>0</v>
      </c>
      <c r="AA13" s="356">
        <v>0</v>
      </c>
      <c r="AB13" s="356">
        <v>0</v>
      </c>
      <c r="AC13" s="356">
        <v>0</v>
      </c>
      <c r="AD13" s="356">
        <v>0</v>
      </c>
      <c r="AE13" s="356">
        <v>0</v>
      </c>
      <c r="AF13" s="356">
        <v>266.25</v>
      </c>
      <c r="AG13" s="356">
        <v>0</v>
      </c>
      <c r="AH13" s="356">
        <v>0</v>
      </c>
      <c r="AI13" s="356">
        <v>274</v>
      </c>
      <c r="AJ13" s="356">
        <v>0</v>
      </c>
      <c r="AK13" s="356">
        <v>0</v>
      </c>
      <c r="AL13" s="356">
        <v>0</v>
      </c>
      <c r="AM13" s="356">
        <v>0</v>
      </c>
      <c r="AN13" s="356">
        <v>160</v>
      </c>
      <c r="AO13" s="356">
        <v>0</v>
      </c>
    </row>
    <row r="14" spans="1:41" x14ac:dyDescent="0.3">
      <c r="A14" s="356" t="s">
        <v>204</v>
      </c>
      <c r="B14" s="381">
        <v>11</v>
      </c>
      <c r="C14" s="356">
        <v>59</v>
      </c>
      <c r="D14" s="356">
        <v>2</v>
      </c>
      <c r="E14" s="356">
        <v>3</v>
      </c>
      <c r="F14" s="356">
        <v>259</v>
      </c>
      <c r="G14" s="356">
        <v>0</v>
      </c>
      <c r="H14" s="356">
        <v>29</v>
      </c>
      <c r="I14" s="356">
        <v>0</v>
      </c>
      <c r="J14" s="356">
        <v>0</v>
      </c>
      <c r="K14" s="356">
        <v>230</v>
      </c>
      <c r="L14" s="356">
        <v>0</v>
      </c>
      <c r="M14" s="356">
        <v>0</v>
      </c>
      <c r="N14" s="356">
        <v>0</v>
      </c>
      <c r="O14" s="356">
        <v>0</v>
      </c>
      <c r="P14" s="356">
        <v>0</v>
      </c>
      <c r="Q14" s="356">
        <v>0</v>
      </c>
      <c r="R14" s="356">
        <v>0</v>
      </c>
      <c r="S14" s="356">
        <v>0</v>
      </c>
      <c r="T14" s="356">
        <v>0</v>
      </c>
      <c r="U14" s="356">
        <v>0</v>
      </c>
      <c r="V14" s="356">
        <v>0</v>
      </c>
      <c r="W14" s="356">
        <v>0</v>
      </c>
      <c r="X14" s="356">
        <v>0</v>
      </c>
      <c r="Y14" s="356">
        <v>0</v>
      </c>
      <c r="Z14" s="356">
        <v>0</v>
      </c>
      <c r="AA14" s="356">
        <v>0</v>
      </c>
      <c r="AB14" s="356">
        <v>0</v>
      </c>
      <c r="AC14" s="356">
        <v>0</v>
      </c>
      <c r="AD14" s="356">
        <v>0</v>
      </c>
      <c r="AE14" s="356">
        <v>0</v>
      </c>
      <c r="AF14" s="356">
        <v>0</v>
      </c>
      <c r="AG14" s="356">
        <v>0</v>
      </c>
      <c r="AH14" s="356">
        <v>0</v>
      </c>
      <c r="AI14" s="356">
        <v>0</v>
      </c>
      <c r="AJ14" s="356">
        <v>0</v>
      </c>
      <c r="AK14" s="356">
        <v>0</v>
      </c>
      <c r="AL14" s="356">
        <v>0</v>
      </c>
      <c r="AM14" s="356">
        <v>0</v>
      </c>
      <c r="AN14" s="356">
        <v>0</v>
      </c>
      <c r="AO14" s="356">
        <v>0</v>
      </c>
    </row>
    <row r="15" spans="1:41" x14ac:dyDescent="0.3">
      <c r="A15" s="356" t="s">
        <v>205</v>
      </c>
      <c r="B15" s="381">
        <v>12</v>
      </c>
      <c r="C15" s="356">
        <v>59</v>
      </c>
      <c r="D15" s="356">
        <v>2</v>
      </c>
      <c r="E15" s="356">
        <v>4</v>
      </c>
      <c r="F15" s="356">
        <v>547</v>
      </c>
      <c r="G15" s="356">
        <v>0</v>
      </c>
      <c r="H15" s="356">
        <v>136</v>
      </c>
      <c r="I15" s="356">
        <v>0</v>
      </c>
      <c r="J15" s="356">
        <v>0</v>
      </c>
      <c r="K15" s="356">
        <v>362</v>
      </c>
      <c r="L15" s="356">
        <v>0</v>
      </c>
      <c r="M15" s="356">
        <v>0</v>
      </c>
      <c r="N15" s="356">
        <v>0</v>
      </c>
      <c r="O15" s="356">
        <v>0</v>
      </c>
      <c r="P15" s="356">
        <v>0</v>
      </c>
      <c r="Q15" s="356">
        <v>0</v>
      </c>
      <c r="R15" s="356">
        <v>0</v>
      </c>
      <c r="S15" s="356">
        <v>0</v>
      </c>
      <c r="T15" s="356">
        <v>0</v>
      </c>
      <c r="U15" s="356">
        <v>0</v>
      </c>
      <c r="V15" s="356">
        <v>0</v>
      </c>
      <c r="W15" s="356">
        <v>0</v>
      </c>
      <c r="X15" s="356">
        <v>0</v>
      </c>
      <c r="Y15" s="356">
        <v>0</v>
      </c>
      <c r="Z15" s="356">
        <v>0</v>
      </c>
      <c r="AA15" s="356">
        <v>0</v>
      </c>
      <c r="AB15" s="356">
        <v>0</v>
      </c>
      <c r="AC15" s="356">
        <v>0</v>
      </c>
      <c r="AD15" s="356">
        <v>0</v>
      </c>
      <c r="AE15" s="356">
        <v>0</v>
      </c>
      <c r="AF15" s="356">
        <v>22</v>
      </c>
      <c r="AG15" s="356">
        <v>0</v>
      </c>
      <c r="AH15" s="356">
        <v>0</v>
      </c>
      <c r="AI15" s="356">
        <v>27</v>
      </c>
      <c r="AJ15" s="356">
        <v>0</v>
      </c>
      <c r="AK15" s="356">
        <v>0</v>
      </c>
      <c r="AL15" s="356">
        <v>0</v>
      </c>
      <c r="AM15" s="356">
        <v>0</v>
      </c>
      <c r="AN15" s="356">
        <v>0</v>
      </c>
      <c r="AO15" s="356">
        <v>0</v>
      </c>
    </row>
    <row r="16" spans="1:41" x14ac:dyDescent="0.3">
      <c r="A16" s="356" t="s">
        <v>193</v>
      </c>
      <c r="B16" s="381">
        <v>2015</v>
      </c>
      <c r="C16" s="356">
        <v>59</v>
      </c>
      <c r="D16" s="356">
        <v>2</v>
      </c>
      <c r="E16" s="356">
        <v>6</v>
      </c>
      <c r="F16" s="356">
        <v>2015090</v>
      </c>
      <c r="G16" s="356">
        <v>0</v>
      </c>
      <c r="H16" s="356">
        <v>582290</v>
      </c>
      <c r="I16" s="356">
        <v>0</v>
      </c>
      <c r="J16" s="356">
        <v>0</v>
      </c>
      <c r="K16" s="356">
        <v>1321306</v>
      </c>
      <c r="L16" s="356">
        <v>0</v>
      </c>
      <c r="M16" s="356">
        <v>0</v>
      </c>
      <c r="N16" s="356">
        <v>0</v>
      </c>
      <c r="O16" s="356">
        <v>0</v>
      </c>
      <c r="P16" s="356">
        <v>0</v>
      </c>
      <c r="Q16" s="356">
        <v>0</v>
      </c>
      <c r="R16" s="356">
        <v>0</v>
      </c>
      <c r="S16" s="356">
        <v>0</v>
      </c>
      <c r="T16" s="356">
        <v>0</v>
      </c>
      <c r="U16" s="356">
        <v>0</v>
      </c>
      <c r="V16" s="356">
        <v>0</v>
      </c>
      <c r="W16" s="356">
        <v>0</v>
      </c>
      <c r="X16" s="356">
        <v>0</v>
      </c>
      <c r="Y16" s="356">
        <v>0</v>
      </c>
      <c r="Z16" s="356">
        <v>0</v>
      </c>
      <c r="AA16" s="356">
        <v>0</v>
      </c>
      <c r="AB16" s="356">
        <v>0</v>
      </c>
      <c r="AC16" s="356">
        <v>0</v>
      </c>
      <c r="AD16" s="356">
        <v>0</v>
      </c>
      <c r="AE16" s="356">
        <v>0</v>
      </c>
      <c r="AF16" s="356">
        <v>45480</v>
      </c>
      <c r="AG16" s="356">
        <v>0</v>
      </c>
      <c r="AH16" s="356">
        <v>0</v>
      </c>
      <c r="AI16" s="356">
        <v>42744</v>
      </c>
      <c r="AJ16" s="356">
        <v>0</v>
      </c>
      <c r="AK16" s="356">
        <v>0</v>
      </c>
      <c r="AL16" s="356">
        <v>0</v>
      </c>
      <c r="AM16" s="356">
        <v>0</v>
      </c>
      <c r="AN16" s="356">
        <v>23270</v>
      </c>
      <c r="AO16" s="356">
        <v>0</v>
      </c>
    </row>
    <row r="17" spans="3:41" x14ac:dyDescent="0.3">
      <c r="C17" s="356">
        <v>59</v>
      </c>
      <c r="D17" s="356">
        <v>2</v>
      </c>
      <c r="E17" s="356">
        <v>11</v>
      </c>
      <c r="F17" s="356">
        <v>5461.8631866888791</v>
      </c>
      <c r="G17" s="356">
        <v>0</v>
      </c>
      <c r="H17" s="356">
        <v>2545.1965200222126</v>
      </c>
      <c r="I17" s="356">
        <v>0</v>
      </c>
      <c r="J17" s="356">
        <v>0</v>
      </c>
      <c r="K17" s="356">
        <v>2916.6666666666665</v>
      </c>
      <c r="L17" s="356">
        <v>0</v>
      </c>
      <c r="M17" s="356">
        <v>0</v>
      </c>
      <c r="N17" s="356">
        <v>0</v>
      </c>
      <c r="O17" s="356">
        <v>0</v>
      </c>
      <c r="P17" s="356">
        <v>0</v>
      </c>
      <c r="Q17" s="356">
        <v>0</v>
      </c>
      <c r="R17" s="356">
        <v>0</v>
      </c>
      <c r="S17" s="356">
        <v>0</v>
      </c>
      <c r="T17" s="356">
        <v>0</v>
      </c>
      <c r="U17" s="356">
        <v>0</v>
      </c>
      <c r="V17" s="356">
        <v>0</v>
      </c>
      <c r="W17" s="356">
        <v>0</v>
      </c>
      <c r="X17" s="356">
        <v>0</v>
      </c>
      <c r="Y17" s="356">
        <v>0</v>
      </c>
      <c r="Z17" s="356">
        <v>0</v>
      </c>
      <c r="AA17" s="356">
        <v>0</v>
      </c>
      <c r="AB17" s="356">
        <v>0</v>
      </c>
      <c r="AC17" s="356">
        <v>0</v>
      </c>
      <c r="AD17" s="356">
        <v>0</v>
      </c>
      <c r="AE17" s="356">
        <v>0</v>
      </c>
      <c r="AF17" s="356">
        <v>0</v>
      </c>
      <c r="AG17" s="356">
        <v>0</v>
      </c>
      <c r="AH17" s="356">
        <v>0</v>
      </c>
      <c r="AI17" s="356">
        <v>0</v>
      </c>
      <c r="AJ17" s="356">
        <v>0</v>
      </c>
      <c r="AK17" s="356">
        <v>0</v>
      </c>
      <c r="AL17" s="356">
        <v>0</v>
      </c>
      <c r="AM17" s="356">
        <v>0</v>
      </c>
      <c r="AN17" s="356">
        <v>0</v>
      </c>
      <c r="AO17" s="356">
        <v>0</v>
      </c>
    </row>
    <row r="18" spans="3:41" x14ac:dyDescent="0.3">
      <c r="C18" s="356">
        <v>59</v>
      </c>
      <c r="D18" s="356">
        <v>3</v>
      </c>
      <c r="E18" s="356">
        <v>1</v>
      </c>
      <c r="F18" s="356">
        <v>51.6</v>
      </c>
      <c r="G18" s="356">
        <v>0</v>
      </c>
      <c r="H18" s="356">
        <v>7.6</v>
      </c>
      <c r="I18" s="356">
        <v>0</v>
      </c>
      <c r="J18" s="356">
        <v>0</v>
      </c>
      <c r="K18" s="356">
        <v>39</v>
      </c>
      <c r="L18" s="356">
        <v>0</v>
      </c>
      <c r="M18" s="356">
        <v>0</v>
      </c>
      <c r="N18" s="356">
        <v>0</v>
      </c>
      <c r="O18" s="356">
        <v>0</v>
      </c>
      <c r="P18" s="356">
        <v>0</v>
      </c>
      <c r="Q18" s="356">
        <v>0</v>
      </c>
      <c r="R18" s="356">
        <v>0</v>
      </c>
      <c r="S18" s="356">
        <v>0</v>
      </c>
      <c r="T18" s="356">
        <v>0</v>
      </c>
      <c r="U18" s="356">
        <v>0</v>
      </c>
      <c r="V18" s="356">
        <v>0</v>
      </c>
      <c r="W18" s="356">
        <v>0</v>
      </c>
      <c r="X18" s="356">
        <v>0</v>
      </c>
      <c r="Y18" s="356">
        <v>0</v>
      </c>
      <c r="Z18" s="356">
        <v>0</v>
      </c>
      <c r="AA18" s="356">
        <v>0</v>
      </c>
      <c r="AB18" s="356">
        <v>0</v>
      </c>
      <c r="AC18" s="356">
        <v>0</v>
      </c>
      <c r="AD18" s="356">
        <v>0</v>
      </c>
      <c r="AE18" s="356">
        <v>0</v>
      </c>
      <c r="AF18" s="356">
        <v>2</v>
      </c>
      <c r="AG18" s="356">
        <v>0</v>
      </c>
      <c r="AH18" s="356">
        <v>0</v>
      </c>
      <c r="AI18" s="356">
        <v>2</v>
      </c>
      <c r="AJ18" s="356">
        <v>0</v>
      </c>
      <c r="AK18" s="356">
        <v>0</v>
      </c>
      <c r="AL18" s="356">
        <v>0</v>
      </c>
      <c r="AM18" s="356">
        <v>0</v>
      </c>
      <c r="AN18" s="356">
        <v>1</v>
      </c>
      <c r="AO18" s="356">
        <v>0</v>
      </c>
    </row>
    <row r="19" spans="3:41" x14ac:dyDescent="0.3">
      <c r="C19" s="356">
        <v>59</v>
      </c>
      <c r="D19" s="356">
        <v>3</v>
      </c>
      <c r="E19" s="356">
        <v>2</v>
      </c>
      <c r="F19" s="356">
        <v>7532.64</v>
      </c>
      <c r="G19" s="356">
        <v>0</v>
      </c>
      <c r="H19" s="356">
        <v>1097.25</v>
      </c>
      <c r="I19" s="356">
        <v>0</v>
      </c>
      <c r="J19" s="356">
        <v>0</v>
      </c>
      <c r="K19" s="356">
        <v>5672.89</v>
      </c>
      <c r="L19" s="356">
        <v>0</v>
      </c>
      <c r="M19" s="356">
        <v>0</v>
      </c>
      <c r="N19" s="356">
        <v>0</v>
      </c>
      <c r="O19" s="356">
        <v>0</v>
      </c>
      <c r="P19" s="356">
        <v>0</v>
      </c>
      <c r="Q19" s="356">
        <v>0</v>
      </c>
      <c r="R19" s="356">
        <v>0</v>
      </c>
      <c r="S19" s="356">
        <v>0</v>
      </c>
      <c r="T19" s="356">
        <v>0</v>
      </c>
      <c r="U19" s="356">
        <v>0</v>
      </c>
      <c r="V19" s="356">
        <v>0</v>
      </c>
      <c r="W19" s="356">
        <v>0</v>
      </c>
      <c r="X19" s="356">
        <v>0</v>
      </c>
      <c r="Y19" s="356">
        <v>0</v>
      </c>
      <c r="Z19" s="356">
        <v>0</v>
      </c>
      <c r="AA19" s="356">
        <v>0</v>
      </c>
      <c r="AB19" s="356">
        <v>0</v>
      </c>
      <c r="AC19" s="356">
        <v>0</v>
      </c>
      <c r="AD19" s="356">
        <v>0</v>
      </c>
      <c r="AE19" s="356">
        <v>0</v>
      </c>
      <c r="AF19" s="356">
        <v>317</v>
      </c>
      <c r="AG19" s="356">
        <v>0</v>
      </c>
      <c r="AH19" s="356">
        <v>0</v>
      </c>
      <c r="AI19" s="356">
        <v>269.5</v>
      </c>
      <c r="AJ19" s="356">
        <v>0</v>
      </c>
      <c r="AK19" s="356">
        <v>0</v>
      </c>
      <c r="AL19" s="356">
        <v>0</v>
      </c>
      <c r="AM19" s="356">
        <v>0</v>
      </c>
      <c r="AN19" s="356">
        <v>176</v>
      </c>
      <c r="AO19" s="356">
        <v>0</v>
      </c>
    </row>
    <row r="20" spans="3:41" x14ac:dyDescent="0.3">
      <c r="C20" s="356">
        <v>59</v>
      </c>
      <c r="D20" s="356">
        <v>3</v>
      </c>
      <c r="E20" s="356">
        <v>3</v>
      </c>
      <c r="F20" s="356">
        <v>119</v>
      </c>
      <c r="G20" s="356">
        <v>0</v>
      </c>
      <c r="H20" s="356">
        <v>31</v>
      </c>
      <c r="I20" s="356">
        <v>0</v>
      </c>
      <c r="J20" s="356">
        <v>0</v>
      </c>
      <c r="K20" s="356">
        <v>88</v>
      </c>
      <c r="L20" s="356">
        <v>0</v>
      </c>
      <c r="M20" s="356">
        <v>0</v>
      </c>
      <c r="N20" s="356">
        <v>0</v>
      </c>
      <c r="O20" s="356">
        <v>0</v>
      </c>
      <c r="P20" s="356">
        <v>0</v>
      </c>
      <c r="Q20" s="356">
        <v>0</v>
      </c>
      <c r="R20" s="356">
        <v>0</v>
      </c>
      <c r="S20" s="356">
        <v>0</v>
      </c>
      <c r="T20" s="356">
        <v>0</v>
      </c>
      <c r="U20" s="356">
        <v>0</v>
      </c>
      <c r="V20" s="356">
        <v>0</v>
      </c>
      <c r="W20" s="356">
        <v>0</v>
      </c>
      <c r="X20" s="356">
        <v>0</v>
      </c>
      <c r="Y20" s="356">
        <v>0</v>
      </c>
      <c r="Z20" s="356">
        <v>0</v>
      </c>
      <c r="AA20" s="356">
        <v>0</v>
      </c>
      <c r="AB20" s="356">
        <v>0</v>
      </c>
      <c r="AC20" s="356">
        <v>0</v>
      </c>
      <c r="AD20" s="356">
        <v>0</v>
      </c>
      <c r="AE20" s="356">
        <v>0</v>
      </c>
      <c r="AF20" s="356">
        <v>0</v>
      </c>
      <c r="AG20" s="356">
        <v>0</v>
      </c>
      <c r="AH20" s="356">
        <v>0</v>
      </c>
      <c r="AI20" s="356">
        <v>0</v>
      </c>
      <c r="AJ20" s="356">
        <v>0</v>
      </c>
      <c r="AK20" s="356">
        <v>0</v>
      </c>
      <c r="AL20" s="356">
        <v>0</v>
      </c>
      <c r="AM20" s="356">
        <v>0</v>
      </c>
      <c r="AN20" s="356">
        <v>0</v>
      </c>
      <c r="AO20" s="356">
        <v>0</v>
      </c>
    </row>
    <row r="21" spans="3:41" x14ac:dyDescent="0.3">
      <c r="C21" s="356">
        <v>59</v>
      </c>
      <c r="D21" s="356">
        <v>3</v>
      </c>
      <c r="E21" s="356">
        <v>4</v>
      </c>
      <c r="F21" s="356">
        <v>376</v>
      </c>
      <c r="G21" s="356">
        <v>0</v>
      </c>
      <c r="H21" s="356">
        <v>158</v>
      </c>
      <c r="I21" s="356">
        <v>0</v>
      </c>
      <c r="J21" s="356">
        <v>0</v>
      </c>
      <c r="K21" s="356">
        <v>182</v>
      </c>
      <c r="L21" s="356">
        <v>0</v>
      </c>
      <c r="M21" s="356">
        <v>0</v>
      </c>
      <c r="N21" s="356">
        <v>0</v>
      </c>
      <c r="O21" s="356">
        <v>0</v>
      </c>
      <c r="P21" s="356">
        <v>0</v>
      </c>
      <c r="Q21" s="356">
        <v>0</v>
      </c>
      <c r="R21" s="356">
        <v>0</v>
      </c>
      <c r="S21" s="356">
        <v>0</v>
      </c>
      <c r="T21" s="356">
        <v>0</v>
      </c>
      <c r="U21" s="356">
        <v>0</v>
      </c>
      <c r="V21" s="356">
        <v>0</v>
      </c>
      <c r="W21" s="356">
        <v>0</v>
      </c>
      <c r="X21" s="356">
        <v>0</v>
      </c>
      <c r="Y21" s="356">
        <v>0</v>
      </c>
      <c r="Z21" s="356">
        <v>0</v>
      </c>
      <c r="AA21" s="356">
        <v>0</v>
      </c>
      <c r="AB21" s="356">
        <v>0</v>
      </c>
      <c r="AC21" s="356">
        <v>0</v>
      </c>
      <c r="AD21" s="356">
        <v>0</v>
      </c>
      <c r="AE21" s="356">
        <v>0</v>
      </c>
      <c r="AF21" s="356">
        <v>21</v>
      </c>
      <c r="AG21" s="356">
        <v>0</v>
      </c>
      <c r="AH21" s="356">
        <v>0</v>
      </c>
      <c r="AI21" s="356">
        <v>15</v>
      </c>
      <c r="AJ21" s="356">
        <v>0</v>
      </c>
      <c r="AK21" s="356">
        <v>0</v>
      </c>
      <c r="AL21" s="356">
        <v>0</v>
      </c>
      <c r="AM21" s="356">
        <v>0</v>
      </c>
      <c r="AN21" s="356">
        <v>0</v>
      </c>
      <c r="AO21" s="356">
        <v>0</v>
      </c>
    </row>
    <row r="22" spans="3:41" x14ac:dyDescent="0.3">
      <c r="C22" s="356">
        <v>59</v>
      </c>
      <c r="D22" s="356">
        <v>3</v>
      </c>
      <c r="E22" s="356">
        <v>6</v>
      </c>
      <c r="F22" s="356">
        <v>1949917</v>
      </c>
      <c r="G22" s="356">
        <v>0</v>
      </c>
      <c r="H22" s="356">
        <v>601904</v>
      </c>
      <c r="I22" s="356">
        <v>0</v>
      </c>
      <c r="J22" s="356">
        <v>0</v>
      </c>
      <c r="K22" s="356">
        <v>1237409</v>
      </c>
      <c r="L22" s="356">
        <v>0</v>
      </c>
      <c r="M22" s="356">
        <v>0</v>
      </c>
      <c r="N22" s="356">
        <v>0</v>
      </c>
      <c r="O22" s="356">
        <v>0</v>
      </c>
      <c r="P22" s="356">
        <v>0</v>
      </c>
      <c r="Q22" s="356">
        <v>0</v>
      </c>
      <c r="R22" s="356">
        <v>0</v>
      </c>
      <c r="S22" s="356">
        <v>0</v>
      </c>
      <c r="T22" s="356">
        <v>0</v>
      </c>
      <c r="U22" s="356">
        <v>0</v>
      </c>
      <c r="V22" s="356">
        <v>0</v>
      </c>
      <c r="W22" s="356">
        <v>0</v>
      </c>
      <c r="X22" s="356">
        <v>0</v>
      </c>
      <c r="Y22" s="356">
        <v>0</v>
      </c>
      <c r="Z22" s="356">
        <v>0</v>
      </c>
      <c r="AA22" s="356">
        <v>0</v>
      </c>
      <c r="AB22" s="356">
        <v>0</v>
      </c>
      <c r="AC22" s="356">
        <v>0</v>
      </c>
      <c r="AD22" s="356">
        <v>0</v>
      </c>
      <c r="AE22" s="356">
        <v>0</v>
      </c>
      <c r="AF22" s="356">
        <v>45127</v>
      </c>
      <c r="AG22" s="356">
        <v>0</v>
      </c>
      <c r="AH22" s="356">
        <v>0</v>
      </c>
      <c r="AI22" s="356">
        <v>42207</v>
      </c>
      <c r="AJ22" s="356">
        <v>0</v>
      </c>
      <c r="AK22" s="356">
        <v>0</v>
      </c>
      <c r="AL22" s="356">
        <v>0</v>
      </c>
      <c r="AM22" s="356">
        <v>0</v>
      </c>
      <c r="AN22" s="356">
        <v>23270</v>
      </c>
      <c r="AO22" s="356">
        <v>0</v>
      </c>
    </row>
    <row r="23" spans="3:41" x14ac:dyDescent="0.3">
      <c r="C23" s="356">
        <v>59</v>
      </c>
      <c r="D23" s="356">
        <v>3</v>
      </c>
      <c r="E23" s="356">
        <v>9</v>
      </c>
      <c r="F23" s="356">
        <v>26860</v>
      </c>
      <c r="G23" s="356">
        <v>0</v>
      </c>
      <c r="H23" s="356">
        <v>0</v>
      </c>
      <c r="I23" s="356">
        <v>0</v>
      </c>
      <c r="J23" s="356">
        <v>0</v>
      </c>
      <c r="K23" s="356">
        <v>26860</v>
      </c>
      <c r="L23" s="356">
        <v>0</v>
      </c>
      <c r="M23" s="356">
        <v>0</v>
      </c>
      <c r="N23" s="356">
        <v>0</v>
      </c>
      <c r="O23" s="356">
        <v>0</v>
      </c>
      <c r="P23" s="356">
        <v>0</v>
      </c>
      <c r="Q23" s="356">
        <v>0</v>
      </c>
      <c r="R23" s="356">
        <v>0</v>
      </c>
      <c r="S23" s="356">
        <v>0</v>
      </c>
      <c r="T23" s="356">
        <v>0</v>
      </c>
      <c r="U23" s="356">
        <v>0</v>
      </c>
      <c r="V23" s="356">
        <v>0</v>
      </c>
      <c r="W23" s="356">
        <v>0</v>
      </c>
      <c r="X23" s="356">
        <v>0</v>
      </c>
      <c r="Y23" s="356">
        <v>0</v>
      </c>
      <c r="Z23" s="356">
        <v>0</v>
      </c>
      <c r="AA23" s="356">
        <v>0</v>
      </c>
      <c r="AB23" s="356">
        <v>0</v>
      </c>
      <c r="AC23" s="356">
        <v>0</v>
      </c>
      <c r="AD23" s="356">
        <v>0</v>
      </c>
      <c r="AE23" s="356">
        <v>0</v>
      </c>
      <c r="AF23" s="356">
        <v>0</v>
      </c>
      <c r="AG23" s="356">
        <v>0</v>
      </c>
      <c r="AH23" s="356">
        <v>0</v>
      </c>
      <c r="AI23" s="356">
        <v>0</v>
      </c>
      <c r="AJ23" s="356">
        <v>0</v>
      </c>
      <c r="AK23" s="356">
        <v>0</v>
      </c>
      <c r="AL23" s="356">
        <v>0</v>
      </c>
      <c r="AM23" s="356">
        <v>0</v>
      </c>
      <c r="AN23" s="356">
        <v>0</v>
      </c>
      <c r="AO23" s="356">
        <v>0</v>
      </c>
    </row>
    <row r="24" spans="3:41" x14ac:dyDescent="0.3">
      <c r="C24" s="356">
        <v>59</v>
      </c>
      <c r="D24" s="356">
        <v>3</v>
      </c>
      <c r="E24" s="356">
        <v>10</v>
      </c>
      <c r="F24" s="356">
        <v>3300</v>
      </c>
      <c r="G24" s="356">
        <v>0</v>
      </c>
      <c r="H24" s="356">
        <v>3300</v>
      </c>
      <c r="I24" s="356">
        <v>0</v>
      </c>
      <c r="J24" s="356">
        <v>0</v>
      </c>
      <c r="K24" s="356">
        <v>0</v>
      </c>
      <c r="L24" s="356">
        <v>0</v>
      </c>
      <c r="M24" s="356">
        <v>0</v>
      </c>
      <c r="N24" s="356">
        <v>0</v>
      </c>
      <c r="O24" s="356">
        <v>0</v>
      </c>
      <c r="P24" s="356">
        <v>0</v>
      </c>
      <c r="Q24" s="356">
        <v>0</v>
      </c>
      <c r="R24" s="356">
        <v>0</v>
      </c>
      <c r="S24" s="356">
        <v>0</v>
      </c>
      <c r="T24" s="356">
        <v>0</v>
      </c>
      <c r="U24" s="356">
        <v>0</v>
      </c>
      <c r="V24" s="356">
        <v>0</v>
      </c>
      <c r="W24" s="356">
        <v>0</v>
      </c>
      <c r="X24" s="356">
        <v>0</v>
      </c>
      <c r="Y24" s="356">
        <v>0</v>
      </c>
      <c r="Z24" s="356">
        <v>0</v>
      </c>
      <c r="AA24" s="356">
        <v>0</v>
      </c>
      <c r="AB24" s="356">
        <v>0</v>
      </c>
      <c r="AC24" s="356">
        <v>0</v>
      </c>
      <c r="AD24" s="356">
        <v>0</v>
      </c>
      <c r="AE24" s="356">
        <v>0</v>
      </c>
      <c r="AF24" s="356">
        <v>0</v>
      </c>
      <c r="AG24" s="356">
        <v>0</v>
      </c>
      <c r="AH24" s="356">
        <v>0</v>
      </c>
      <c r="AI24" s="356">
        <v>0</v>
      </c>
      <c r="AJ24" s="356">
        <v>0</v>
      </c>
      <c r="AK24" s="356">
        <v>0</v>
      </c>
      <c r="AL24" s="356">
        <v>0</v>
      </c>
      <c r="AM24" s="356">
        <v>0</v>
      </c>
      <c r="AN24" s="356">
        <v>0</v>
      </c>
      <c r="AO24" s="356">
        <v>0</v>
      </c>
    </row>
    <row r="25" spans="3:41" x14ac:dyDescent="0.3">
      <c r="C25" s="356">
        <v>59</v>
      </c>
      <c r="D25" s="356">
        <v>3</v>
      </c>
      <c r="E25" s="356">
        <v>11</v>
      </c>
      <c r="F25" s="356">
        <v>5461.8631866888791</v>
      </c>
      <c r="G25" s="356">
        <v>0</v>
      </c>
      <c r="H25" s="356">
        <v>2545.1965200222126</v>
      </c>
      <c r="I25" s="356">
        <v>0</v>
      </c>
      <c r="J25" s="356">
        <v>0</v>
      </c>
      <c r="K25" s="356">
        <v>2916.6666666666665</v>
      </c>
      <c r="L25" s="356">
        <v>0</v>
      </c>
      <c r="M25" s="356">
        <v>0</v>
      </c>
      <c r="N25" s="356">
        <v>0</v>
      </c>
      <c r="O25" s="356">
        <v>0</v>
      </c>
      <c r="P25" s="356">
        <v>0</v>
      </c>
      <c r="Q25" s="356">
        <v>0</v>
      </c>
      <c r="R25" s="356">
        <v>0</v>
      </c>
      <c r="S25" s="356">
        <v>0</v>
      </c>
      <c r="T25" s="356">
        <v>0</v>
      </c>
      <c r="U25" s="356">
        <v>0</v>
      </c>
      <c r="V25" s="356">
        <v>0</v>
      </c>
      <c r="W25" s="356">
        <v>0</v>
      </c>
      <c r="X25" s="356">
        <v>0</v>
      </c>
      <c r="Y25" s="356">
        <v>0</v>
      </c>
      <c r="Z25" s="356">
        <v>0</v>
      </c>
      <c r="AA25" s="356">
        <v>0</v>
      </c>
      <c r="AB25" s="356">
        <v>0</v>
      </c>
      <c r="AC25" s="356">
        <v>0</v>
      </c>
      <c r="AD25" s="356">
        <v>0</v>
      </c>
      <c r="AE25" s="356">
        <v>0</v>
      </c>
      <c r="AF25" s="356">
        <v>0</v>
      </c>
      <c r="AG25" s="356">
        <v>0</v>
      </c>
      <c r="AH25" s="356">
        <v>0</v>
      </c>
      <c r="AI25" s="356">
        <v>0</v>
      </c>
      <c r="AJ25" s="356">
        <v>0</v>
      </c>
      <c r="AK25" s="356">
        <v>0</v>
      </c>
      <c r="AL25" s="356">
        <v>0</v>
      </c>
      <c r="AM25" s="356">
        <v>0</v>
      </c>
      <c r="AN25" s="356">
        <v>0</v>
      </c>
      <c r="AO25" s="356">
        <v>0</v>
      </c>
    </row>
    <row r="26" spans="3:41" x14ac:dyDescent="0.3">
      <c r="C26" s="356">
        <v>59</v>
      </c>
      <c r="D26" s="356">
        <v>4</v>
      </c>
      <c r="E26" s="356">
        <v>1</v>
      </c>
      <c r="F26" s="356">
        <v>50.6</v>
      </c>
      <c r="G26" s="356">
        <v>0</v>
      </c>
      <c r="H26" s="356">
        <v>7.6</v>
      </c>
      <c r="I26" s="356">
        <v>0</v>
      </c>
      <c r="J26" s="356">
        <v>0</v>
      </c>
      <c r="K26" s="356">
        <v>38</v>
      </c>
      <c r="L26" s="356">
        <v>0</v>
      </c>
      <c r="M26" s="356">
        <v>0</v>
      </c>
      <c r="N26" s="356">
        <v>0</v>
      </c>
      <c r="O26" s="356">
        <v>0</v>
      </c>
      <c r="P26" s="356">
        <v>0</v>
      </c>
      <c r="Q26" s="356">
        <v>0</v>
      </c>
      <c r="R26" s="356">
        <v>0</v>
      </c>
      <c r="S26" s="356">
        <v>0</v>
      </c>
      <c r="T26" s="356">
        <v>0</v>
      </c>
      <c r="U26" s="356">
        <v>0</v>
      </c>
      <c r="V26" s="356">
        <v>0</v>
      </c>
      <c r="W26" s="356">
        <v>0</v>
      </c>
      <c r="X26" s="356">
        <v>0</v>
      </c>
      <c r="Y26" s="356">
        <v>0</v>
      </c>
      <c r="Z26" s="356">
        <v>0</v>
      </c>
      <c r="AA26" s="356">
        <v>0</v>
      </c>
      <c r="AB26" s="356">
        <v>0</v>
      </c>
      <c r="AC26" s="356">
        <v>0</v>
      </c>
      <c r="AD26" s="356">
        <v>0</v>
      </c>
      <c r="AE26" s="356">
        <v>0</v>
      </c>
      <c r="AF26" s="356">
        <v>2</v>
      </c>
      <c r="AG26" s="356">
        <v>0</v>
      </c>
      <c r="AH26" s="356">
        <v>0</v>
      </c>
      <c r="AI26" s="356">
        <v>2</v>
      </c>
      <c r="AJ26" s="356">
        <v>0</v>
      </c>
      <c r="AK26" s="356">
        <v>0</v>
      </c>
      <c r="AL26" s="356">
        <v>0</v>
      </c>
      <c r="AM26" s="356">
        <v>0</v>
      </c>
      <c r="AN26" s="356">
        <v>1</v>
      </c>
      <c r="AO26" s="356">
        <v>0</v>
      </c>
    </row>
    <row r="27" spans="3:41" x14ac:dyDescent="0.3">
      <c r="C27" s="356">
        <v>59</v>
      </c>
      <c r="D27" s="356">
        <v>4</v>
      </c>
      <c r="E27" s="356">
        <v>2</v>
      </c>
      <c r="F27" s="356">
        <v>7363.16</v>
      </c>
      <c r="G27" s="356">
        <v>0</v>
      </c>
      <c r="H27" s="356">
        <v>1165</v>
      </c>
      <c r="I27" s="356">
        <v>0</v>
      </c>
      <c r="J27" s="356">
        <v>0</v>
      </c>
      <c r="K27" s="356">
        <v>5356.16</v>
      </c>
      <c r="L27" s="356">
        <v>0</v>
      </c>
      <c r="M27" s="356">
        <v>0</v>
      </c>
      <c r="N27" s="356">
        <v>0</v>
      </c>
      <c r="O27" s="356">
        <v>0</v>
      </c>
      <c r="P27" s="356">
        <v>0</v>
      </c>
      <c r="Q27" s="356">
        <v>0</v>
      </c>
      <c r="R27" s="356">
        <v>0</v>
      </c>
      <c r="S27" s="356">
        <v>0</v>
      </c>
      <c r="T27" s="356">
        <v>0</v>
      </c>
      <c r="U27" s="356">
        <v>0</v>
      </c>
      <c r="V27" s="356">
        <v>0</v>
      </c>
      <c r="W27" s="356">
        <v>0</v>
      </c>
      <c r="X27" s="356">
        <v>0</v>
      </c>
      <c r="Y27" s="356">
        <v>0</v>
      </c>
      <c r="Z27" s="356">
        <v>0</v>
      </c>
      <c r="AA27" s="356">
        <v>0</v>
      </c>
      <c r="AB27" s="356">
        <v>0</v>
      </c>
      <c r="AC27" s="356">
        <v>0</v>
      </c>
      <c r="AD27" s="356">
        <v>0</v>
      </c>
      <c r="AE27" s="356">
        <v>0</v>
      </c>
      <c r="AF27" s="356">
        <v>341</v>
      </c>
      <c r="AG27" s="356">
        <v>0</v>
      </c>
      <c r="AH27" s="356">
        <v>0</v>
      </c>
      <c r="AI27" s="356">
        <v>341</v>
      </c>
      <c r="AJ27" s="356">
        <v>0</v>
      </c>
      <c r="AK27" s="356">
        <v>0</v>
      </c>
      <c r="AL27" s="356">
        <v>0</v>
      </c>
      <c r="AM27" s="356">
        <v>0</v>
      </c>
      <c r="AN27" s="356">
        <v>160</v>
      </c>
      <c r="AO27" s="356">
        <v>0</v>
      </c>
    </row>
    <row r="28" spans="3:41" x14ac:dyDescent="0.3">
      <c r="C28" s="356">
        <v>59</v>
      </c>
      <c r="D28" s="356">
        <v>4</v>
      </c>
      <c r="E28" s="356">
        <v>3</v>
      </c>
      <c r="F28" s="356">
        <v>320</v>
      </c>
      <c r="G28" s="356">
        <v>0</v>
      </c>
      <c r="H28" s="356">
        <v>37</v>
      </c>
      <c r="I28" s="356">
        <v>0</v>
      </c>
      <c r="J28" s="356">
        <v>0</v>
      </c>
      <c r="K28" s="356">
        <v>283</v>
      </c>
      <c r="L28" s="356">
        <v>0</v>
      </c>
      <c r="M28" s="356">
        <v>0</v>
      </c>
      <c r="N28" s="356">
        <v>0</v>
      </c>
      <c r="O28" s="356">
        <v>0</v>
      </c>
      <c r="P28" s="356">
        <v>0</v>
      </c>
      <c r="Q28" s="356">
        <v>0</v>
      </c>
      <c r="R28" s="356">
        <v>0</v>
      </c>
      <c r="S28" s="356">
        <v>0</v>
      </c>
      <c r="T28" s="356">
        <v>0</v>
      </c>
      <c r="U28" s="356">
        <v>0</v>
      </c>
      <c r="V28" s="356">
        <v>0</v>
      </c>
      <c r="W28" s="356">
        <v>0</v>
      </c>
      <c r="X28" s="356">
        <v>0</v>
      </c>
      <c r="Y28" s="356">
        <v>0</v>
      </c>
      <c r="Z28" s="356">
        <v>0</v>
      </c>
      <c r="AA28" s="356">
        <v>0</v>
      </c>
      <c r="AB28" s="356">
        <v>0</v>
      </c>
      <c r="AC28" s="356">
        <v>0</v>
      </c>
      <c r="AD28" s="356">
        <v>0</v>
      </c>
      <c r="AE28" s="356">
        <v>0</v>
      </c>
      <c r="AF28" s="356">
        <v>0</v>
      </c>
      <c r="AG28" s="356">
        <v>0</v>
      </c>
      <c r="AH28" s="356">
        <v>0</v>
      </c>
      <c r="AI28" s="356">
        <v>0</v>
      </c>
      <c r="AJ28" s="356">
        <v>0</v>
      </c>
      <c r="AK28" s="356">
        <v>0</v>
      </c>
      <c r="AL28" s="356">
        <v>0</v>
      </c>
      <c r="AM28" s="356">
        <v>0</v>
      </c>
      <c r="AN28" s="356">
        <v>0</v>
      </c>
      <c r="AO28" s="356">
        <v>0</v>
      </c>
    </row>
    <row r="29" spans="3:41" x14ac:dyDescent="0.3">
      <c r="C29" s="356">
        <v>59</v>
      </c>
      <c r="D29" s="356">
        <v>4</v>
      </c>
      <c r="E29" s="356">
        <v>4</v>
      </c>
      <c r="F29" s="356">
        <v>544</v>
      </c>
      <c r="G29" s="356">
        <v>0</v>
      </c>
      <c r="H29" s="356">
        <v>174</v>
      </c>
      <c r="I29" s="356">
        <v>0</v>
      </c>
      <c r="J29" s="356">
        <v>0</v>
      </c>
      <c r="K29" s="356">
        <v>370</v>
      </c>
      <c r="L29" s="356">
        <v>0</v>
      </c>
      <c r="M29" s="356">
        <v>0</v>
      </c>
      <c r="N29" s="356">
        <v>0</v>
      </c>
      <c r="O29" s="356">
        <v>0</v>
      </c>
      <c r="P29" s="356">
        <v>0</v>
      </c>
      <c r="Q29" s="356">
        <v>0</v>
      </c>
      <c r="R29" s="356">
        <v>0</v>
      </c>
      <c r="S29" s="356">
        <v>0</v>
      </c>
      <c r="T29" s="356">
        <v>0</v>
      </c>
      <c r="U29" s="356">
        <v>0</v>
      </c>
      <c r="V29" s="356">
        <v>0</v>
      </c>
      <c r="W29" s="356">
        <v>0</v>
      </c>
      <c r="X29" s="356">
        <v>0</v>
      </c>
      <c r="Y29" s="356">
        <v>0</v>
      </c>
      <c r="Z29" s="356">
        <v>0</v>
      </c>
      <c r="AA29" s="356">
        <v>0</v>
      </c>
      <c r="AB29" s="356">
        <v>0</v>
      </c>
      <c r="AC29" s="356">
        <v>0</v>
      </c>
      <c r="AD29" s="356">
        <v>0</v>
      </c>
      <c r="AE29" s="356">
        <v>0</v>
      </c>
      <c r="AF29" s="356">
        <v>0</v>
      </c>
      <c r="AG29" s="356">
        <v>0</v>
      </c>
      <c r="AH29" s="356">
        <v>0</v>
      </c>
      <c r="AI29" s="356">
        <v>0</v>
      </c>
      <c r="AJ29" s="356">
        <v>0</v>
      </c>
      <c r="AK29" s="356">
        <v>0</v>
      </c>
      <c r="AL29" s="356">
        <v>0</v>
      </c>
      <c r="AM29" s="356">
        <v>0</v>
      </c>
      <c r="AN29" s="356">
        <v>0</v>
      </c>
      <c r="AO29" s="356">
        <v>0</v>
      </c>
    </row>
    <row r="30" spans="3:41" x14ac:dyDescent="0.3">
      <c r="C30" s="356">
        <v>59</v>
      </c>
      <c r="D30" s="356">
        <v>4</v>
      </c>
      <c r="E30" s="356">
        <v>6</v>
      </c>
      <c r="F30" s="356">
        <v>2063946</v>
      </c>
      <c r="G30" s="356">
        <v>0</v>
      </c>
      <c r="H30" s="356">
        <v>637333</v>
      </c>
      <c r="I30" s="356">
        <v>0</v>
      </c>
      <c r="J30" s="356">
        <v>0</v>
      </c>
      <c r="K30" s="356">
        <v>1321081</v>
      </c>
      <c r="L30" s="356">
        <v>0</v>
      </c>
      <c r="M30" s="356">
        <v>0</v>
      </c>
      <c r="N30" s="356">
        <v>0</v>
      </c>
      <c r="O30" s="356">
        <v>0</v>
      </c>
      <c r="P30" s="356">
        <v>0</v>
      </c>
      <c r="Q30" s="356">
        <v>0</v>
      </c>
      <c r="R30" s="356">
        <v>0</v>
      </c>
      <c r="S30" s="356">
        <v>0</v>
      </c>
      <c r="T30" s="356">
        <v>0</v>
      </c>
      <c r="U30" s="356">
        <v>0</v>
      </c>
      <c r="V30" s="356">
        <v>0</v>
      </c>
      <c r="W30" s="356">
        <v>0</v>
      </c>
      <c r="X30" s="356">
        <v>0</v>
      </c>
      <c r="Y30" s="356">
        <v>0</v>
      </c>
      <c r="Z30" s="356">
        <v>0</v>
      </c>
      <c r="AA30" s="356">
        <v>0</v>
      </c>
      <c r="AB30" s="356">
        <v>0</v>
      </c>
      <c r="AC30" s="356">
        <v>0</v>
      </c>
      <c r="AD30" s="356">
        <v>0</v>
      </c>
      <c r="AE30" s="356">
        <v>0</v>
      </c>
      <c r="AF30" s="356">
        <v>41331</v>
      </c>
      <c r="AG30" s="356">
        <v>0</v>
      </c>
      <c r="AH30" s="356">
        <v>0</v>
      </c>
      <c r="AI30" s="356">
        <v>38916</v>
      </c>
      <c r="AJ30" s="356">
        <v>0</v>
      </c>
      <c r="AK30" s="356">
        <v>0</v>
      </c>
      <c r="AL30" s="356">
        <v>0</v>
      </c>
      <c r="AM30" s="356">
        <v>0</v>
      </c>
      <c r="AN30" s="356">
        <v>25285</v>
      </c>
      <c r="AO30" s="356">
        <v>0</v>
      </c>
    </row>
    <row r="31" spans="3:41" x14ac:dyDescent="0.3">
      <c r="C31" s="356">
        <v>59</v>
      </c>
      <c r="D31" s="356">
        <v>4</v>
      </c>
      <c r="E31" s="356">
        <v>9</v>
      </c>
      <c r="F31" s="356">
        <v>17360</v>
      </c>
      <c r="G31" s="356">
        <v>0</v>
      </c>
      <c r="H31" s="356">
        <v>0</v>
      </c>
      <c r="I31" s="356">
        <v>0</v>
      </c>
      <c r="J31" s="356">
        <v>0</v>
      </c>
      <c r="K31" s="356">
        <v>17360</v>
      </c>
      <c r="L31" s="356">
        <v>0</v>
      </c>
      <c r="M31" s="356">
        <v>0</v>
      </c>
      <c r="N31" s="356">
        <v>0</v>
      </c>
      <c r="O31" s="356">
        <v>0</v>
      </c>
      <c r="P31" s="356">
        <v>0</v>
      </c>
      <c r="Q31" s="356">
        <v>0</v>
      </c>
      <c r="R31" s="356">
        <v>0</v>
      </c>
      <c r="S31" s="356">
        <v>0</v>
      </c>
      <c r="T31" s="356">
        <v>0</v>
      </c>
      <c r="U31" s="356">
        <v>0</v>
      </c>
      <c r="V31" s="356">
        <v>0</v>
      </c>
      <c r="W31" s="356">
        <v>0</v>
      </c>
      <c r="X31" s="356">
        <v>0</v>
      </c>
      <c r="Y31" s="356">
        <v>0</v>
      </c>
      <c r="Z31" s="356">
        <v>0</v>
      </c>
      <c r="AA31" s="356">
        <v>0</v>
      </c>
      <c r="AB31" s="356">
        <v>0</v>
      </c>
      <c r="AC31" s="356">
        <v>0</v>
      </c>
      <c r="AD31" s="356">
        <v>0</v>
      </c>
      <c r="AE31" s="356">
        <v>0</v>
      </c>
      <c r="AF31" s="356">
        <v>0</v>
      </c>
      <c r="AG31" s="356">
        <v>0</v>
      </c>
      <c r="AH31" s="356">
        <v>0</v>
      </c>
      <c r="AI31" s="356">
        <v>0</v>
      </c>
      <c r="AJ31" s="356">
        <v>0</v>
      </c>
      <c r="AK31" s="356">
        <v>0</v>
      </c>
      <c r="AL31" s="356">
        <v>0</v>
      </c>
      <c r="AM31" s="356">
        <v>0</v>
      </c>
      <c r="AN31" s="356">
        <v>0</v>
      </c>
      <c r="AO31" s="356">
        <v>0</v>
      </c>
    </row>
    <row r="32" spans="3:41" x14ac:dyDescent="0.3">
      <c r="C32" s="356">
        <v>59</v>
      </c>
      <c r="D32" s="356">
        <v>4</v>
      </c>
      <c r="E32" s="356">
        <v>10</v>
      </c>
      <c r="F32" s="356">
        <v>1000</v>
      </c>
      <c r="G32" s="356">
        <v>0</v>
      </c>
      <c r="H32" s="356">
        <v>0</v>
      </c>
      <c r="I32" s="356">
        <v>0</v>
      </c>
      <c r="J32" s="356">
        <v>0</v>
      </c>
      <c r="K32" s="356">
        <v>1000</v>
      </c>
      <c r="L32" s="356">
        <v>0</v>
      </c>
      <c r="M32" s="356">
        <v>0</v>
      </c>
      <c r="N32" s="356">
        <v>0</v>
      </c>
      <c r="O32" s="356">
        <v>0</v>
      </c>
      <c r="P32" s="356">
        <v>0</v>
      </c>
      <c r="Q32" s="356">
        <v>0</v>
      </c>
      <c r="R32" s="356">
        <v>0</v>
      </c>
      <c r="S32" s="356">
        <v>0</v>
      </c>
      <c r="T32" s="356">
        <v>0</v>
      </c>
      <c r="U32" s="356">
        <v>0</v>
      </c>
      <c r="V32" s="356">
        <v>0</v>
      </c>
      <c r="W32" s="356">
        <v>0</v>
      </c>
      <c r="X32" s="356">
        <v>0</v>
      </c>
      <c r="Y32" s="356">
        <v>0</v>
      </c>
      <c r="Z32" s="356">
        <v>0</v>
      </c>
      <c r="AA32" s="356">
        <v>0</v>
      </c>
      <c r="AB32" s="356">
        <v>0</v>
      </c>
      <c r="AC32" s="356">
        <v>0</v>
      </c>
      <c r="AD32" s="356">
        <v>0</v>
      </c>
      <c r="AE32" s="356">
        <v>0</v>
      </c>
      <c r="AF32" s="356">
        <v>0</v>
      </c>
      <c r="AG32" s="356">
        <v>0</v>
      </c>
      <c r="AH32" s="356">
        <v>0</v>
      </c>
      <c r="AI32" s="356">
        <v>0</v>
      </c>
      <c r="AJ32" s="356">
        <v>0</v>
      </c>
      <c r="AK32" s="356">
        <v>0</v>
      </c>
      <c r="AL32" s="356">
        <v>0</v>
      </c>
      <c r="AM32" s="356">
        <v>0</v>
      </c>
      <c r="AN32" s="356">
        <v>0</v>
      </c>
      <c r="AO32" s="356">
        <v>0</v>
      </c>
    </row>
    <row r="33" spans="3:41" x14ac:dyDescent="0.3">
      <c r="C33" s="356">
        <v>59</v>
      </c>
      <c r="D33" s="356">
        <v>4</v>
      </c>
      <c r="E33" s="356">
        <v>11</v>
      </c>
      <c r="F33" s="356">
        <v>5461.8631866888791</v>
      </c>
      <c r="G33" s="356">
        <v>0</v>
      </c>
      <c r="H33" s="356">
        <v>2545.1965200222126</v>
      </c>
      <c r="I33" s="356">
        <v>0</v>
      </c>
      <c r="J33" s="356">
        <v>0</v>
      </c>
      <c r="K33" s="356">
        <v>2916.6666666666665</v>
      </c>
      <c r="L33" s="356">
        <v>0</v>
      </c>
      <c r="M33" s="356">
        <v>0</v>
      </c>
      <c r="N33" s="356">
        <v>0</v>
      </c>
      <c r="O33" s="356">
        <v>0</v>
      </c>
      <c r="P33" s="356">
        <v>0</v>
      </c>
      <c r="Q33" s="356">
        <v>0</v>
      </c>
      <c r="R33" s="356">
        <v>0</v>
      </c>
      <c r="S33" s="356">
        <v>0</v>
      </c>
      <c r="T33" s="356">
        <v>0</v>
      </c>
      <c r="U33" s="356">
        <v>0</v>
      </c>
      <c r="V33" s="356">
        <v>0</v>
      </c>
      <c r="W33" s="356">
        <v>0</v>
      </c>
      <c r="X33" s="356">
        <v>0</v>
      </c>
      <c r="Y33" s="356">
        <v>0</v>
      </c>
      <c r="Z33" s="356">
        <v>0</v>
      </c>
      <c r="AA33" s="356">
        <v>0</v>
      </c>
      <c r="AB33" s="356">
        <v>0</v>
      </c>
      <c r="AC33" s="356">
        <v>0</v>
      </c>
      <c r="AD33" s="356">
        <v>0</v>
      </c>
      <c r="AE33" s="356">
        <v>0</v>
      </c>
      <c r="AF33" s="356">
        <v>0</v>
      </c>
      <c r="AG33" s="356">
        <v>0</v>
      </c>
      <c r="AH33" s="356">
        <v>0</v>
      </c>
      <c r="AI33" s="356">
        <v>0</v>
      </c>
      <c r="AJ33" s="356">
        <v>0</v>
      </c>
      <c r="AK33" s="356">
        <v>0</v>
      </c>
      <c r="AL33" s="356">
        <v>0</v>
      </c>
      <c r="AM33" s="356">
        <v>0</v>
      </c>
      <c r="AN33" s="356">
        <v>0</v>
      </c>
      <c r="AO33" s="356">
        <v>0</v>
      </c>
    </row>
    <row r="34" spans="3:41" x14ac:dyDescent="0.3">
      <c r="C34" s="356">
        <v>59</v>
      </c>
      <c r="D34" s="356">
        <v>5</v>
      </c>
      <c r="E34" s="356">
        <v>1</v>
      </c>
      <c r="F34" s="356">
        <v>51.6</v>
      </c>
      <c r="G34" s="356">
        <v>0</v>
      </c>
      <c r="H34" s="356">
        <v>7.6</v>
      </c>
      <c r="I34" s="356">
        <v>0</v>
      </c>
      <c r="J34" s="356">
        <v>0</v>
      </c>
      <c r="K34" s="356">
        <v>39</v>
      </c>
      <c r="L34" s="356">
        <v>0</v>
      </c>
      <c r="M34" s="356">
        <v>0</v>
      </c>
      <c r="N34" s="356">
        <v>0</v>
      </c>
      <c r="O34" s="356">
        <v>0</v>
      </c>
      <c r="P34" s="356">
        <v>0</v>
      </c>
      <c r="Q34" s="356">
        <v>0</v>
      </c>
      <c r="R34" s="356">
        <v>0</v>
      </c>
      <c r="S34" s="356">
        <v>0</v>
      </c>
      <c r="T34" s="356">
        <v>0</v>
      </c>
      <c r="U34" s="356">
        <v>0</v>
      </c>
      <c r="V34" s="356">
        <v>0</v>
      </c>
      <c r="W34" s="356">
        <v>0</v>
      </c>
      <c r="X34" s="356">
        <v>0</v>
      </c>
      <c r="Y34" s="356">
        <v>0</v>
      </c>
      <c r="Z34" s="356">
        <v>0</v>
      </c>
      <c r="AA34" s="356">
        <v>0</v>
      </c>
      <c r="AB34" s="356">
        <v>0</v>
      </c>
      <c r="AC34" s="356">
        <v>0</v>
      </c>
      <c r="AD34" s="356">
        <v>0</v>
      </c>
      <c r="AE34" s="356">
        <v>0</v>
      </c>
      <c r="AF34" s="356">
        <v>2</v>
      </c>
      <c r="AG34" s="356">
        <v>0</v>
      </c>
      <c r="AH34" s="356">
        <v>0</v>
      </c>
      <c r="AI34" s="356">
        <v>2</v>
      </c>
      <c r="AJ34" s="356">
        <v>0</v>
      </c>
      <c r="AK34" s="356">
        <v>0</v>
      </c>
      <c r="AL34" s="356">
        <v>0</v>
      </c>
      <c r="AM34" s="356">
        <v>0</v>
      </c>
      <c r="AN34" s="356">
        <v>1</v>
      </c>
      <c r="AO34" s="356">
        <v>0</v>
      </c>
    </row>
    <row r="35" spans="3:41" x14ac:dyDescent="0.3">
      <c r="C35" s="356">
        <v>59</v>
      </c>
      <c r="D35" s="356">
        <v>5</v>
      </c>
      <c r="E35" s="356">
        <v>2</v>
      </c>
      <c r="F35" s="356">
        <v>7099.3</v>
      </c>
      <c r="G35" s="356">
        <v>0</v>
      </c>
      <c r="H35" s="356">
        <v>1178</v>
      </c>
      <c r="I35" s="356">
        <v>0</v>
      </c>
      <c r="J35" s="356">
        <v>0</v>
      </c>
      <c r="K35" s="356">
        <v>5162.3</v>
      </c>
      <c r="L35" s="356">
        <v>0</v>
      </c>
      <c r="M35" s="356">
        <v>0</v>
      </c>
      <c r="N35" s="356">
        <v>0</v>
      </c>
      <c r="O35" s="356">
        <v>0</v>
      </c>
      <c r="P35" s="356">
        <v>0</v>
      </c>
      <c r="Q35" s="356">
        <v>0</v>
      </c>
      <c r="R35" s="356">
        <v>0</v>
      </c>
      <c r="S35" s="356">
        <v>0</v>
      </c>
      <c r="T35" s="356">
        <v>0</v>
      </c>
      <c r="U35" s="356">
        <v>0</v>
      </c>
      <c r="V35" s="356">
        <v>0</v>
      </c>
      <c r="W35" s="356">
        <v>0</v>
      </c>
      <c r="X35" s="356">
        <v>0</v>
      </c>
      <c r="Y35" s="356">
        <v>0</v>
      </c>
      <c r="Z35" s="356">
        <v>0</v>
      </c>
      <c r="AA35" s="356">
        <v>0</v>
      </c>
      <c r="AB35" s="356">
        <v>0</v>
      </c>
      <c r="AC35" s="356">
        <v>0</v>
      </c>
      <c r="AD35" s="356">
        <v>0</v>
      </c>
      <c r="AE35" s="356">
        <v>0</v>
      </c>
      <c r="AF35" s="356">
        <v>301.5</v>
      </c>
      <c r="AG35" s="356">
        <v>0</v>
      </c>
      <c r="AH35" s="356">
        <v>0</v>
      </c>
      <c r="AI35" s="356">
        <v>289.5</v>
      </c>
      <c r="AJ35" s="356">
        <v>0</v>
      </c>
      <c r="AK35" s="356">
        <v>0</v>
      </c>
      <c r="AL35" s="356">
        <v>0</v>
      </c>
      <c r="AM35" s="356">
        <v>0</v>
      </c>
      <c r="AN35" s="356">
        <v>168</v>
      </c>
      <c r="AO35" s="356">
        <v>0</v>
      </c>
    </row>
    <row r="36" spans="3:41" x14ac:dyDescent="0.3">
      <c r="C36" s="356">
        <v>59</v>
      </c>
      <c r="D36" s="356">
        <v>5</v>
      </c>
      <c r="E36" s="356">
        <v>3</v>
      </c>
      <c r="F36" s="356">
        <v>432</v>
      </c>
      <c r="G36" s="356">
        <v>0</v>
      </c>
      <c r="H36" s="356">
        <v>61</v>
      </c>
      <c r="I36" s="356">
        <v>0</v>
      </c>
      <c r="J36" s="356">
        <v>0</v>
      </c>
      <c r="K36" s="356">
        <v>371</v>
      </c>
      <c r="L36" s="356">
        <v>0</v>
      </c>
      <c r="M36" s="356">
        <v>0</v>
      </c>
      <c r="N36" s="356">
        <v>0</v>
      </c>
      <c r="O36" s="356">
        <v>0</v>
      </c>
      <c r="P36" s="356">
        <v>0</v>
      </c>
      <c r="Q36" s="356">
        <v>0</v>
      </c>
      <c r="R36" s="356">
        <v>0</v>
      </c>
      <c r="S36" s="356">
        <v>0</v>
      </c>
      <c r="T36" s="356">
        <v>0</v>
      </c>
      <c r="U36" s="356">
        <v>0</v>
      </c>
      <c r="V36" s="356">
        <v>0</v>
      </c>
      <c r="W36" s="356">
        <v>0</v>
      </c>
      <c r="X36" s="356">
        <v>0</v>
      </c>
      <c r="Y36" s="356">
        <v>0</v>
      </c>
      <c r="Z36" s="356">
        <v>0</v>
      </c>
      <c r="AA36" s="356">
        <v>0</v>
      </c>
      <c r="AB36" s="356">
        <v>0</v>
      </c>
      <c r="AC36" s="356">
        <v>0</v>
      </c>
      <c r="AD36" s="356">
        <v>0</v>
      </c>
      <c r="AE36" s="356">
        <v>0</v>
      </c>
      <c r="AF36" s="356">
        <v>0</v>
      </c>
      <c r="AG36" s="356">
        <v>0</v>
      </c>
      <c r="AH36" s="356">
        <v>0</v>
      </c>
      <c r="AI36" s="356">
        <v>0</v>
      </c>
      <c r="AJ36" s="356">
        <v>0</v>
      </c>
      <c r="AK36" s="356">
        <v>0</v>
      </c>
      <c r="AL36" s="356">
        <v>0</v>
      </c>
      <c r="AM36" s="356">
        <v>0</v>
      </c>
      <c r="AN36" s="356">
        <v>0</v>
      </c>
      <c r="AO36" s="356">
        <v>0</v>
      </c>
    </row>
    <row r="37" spans="3:41" x14ac:dyDescent="0.3">
      <c r="C37" s="356">
        <v>59</v>
      </c>
      <c r="D37" s="356">
        <v>5</v>
      </c>
      <c r="E37" s="356">
        <v>4</v>
      </c>
      <c r="F37" s="356">
        <v>1092</v>
      </c>
      <c r="G37" s="356">
        <v>0</v>
      </c>
      <c r="H37" s="356">
        <v>201</v>
      </c>
      <c r="I37" s="356">
        <v>0</v>
      </c>
      <c r="J37" s="356">
        <v>0</v>
      </c>
      <c r="K37" s="356">
        <v>826</v>
      </c>
      <c r="L37" s="356">
        <v>0</v>
      </c>
      <c r="M37" s="356">
        <v>0</v>
      </c>
      <c r="N37" s="356">
        <v>0</v>
      </c>
      <c r="O37" s="356">
        <v>0</v>
      </c>
      <c r="P37" s="356">
        <v>0</v>
      </c>
      <c r="Q37" s="356">
        <v>0</v>
      </c>
      <c r="R37" s="356">
        <v>0</v>
      </c>
      <c r="S37" s="356">
        <v>0</v>
      </c>
      <c r="T37" s="356">
        <v>0</v>
      </c>
      <c r="U37" s="356">
        <v>0</v>
      </c>
      <c r="V37" s="356">
        <v>0</v>
      </c>
      <c r="W37" s="356">
        <v>0</v>
      </c>
      <c r="X37" s="356">
        <v>0</v>
      </c>
      <c r="Y37" s="356">
        <v>0</v>
      </c>
      <c r="Z37" s="356">
        <v>0</v>
      </c>
      <c r="AA37" s="356">
        <v>0</v>
      </c>
      <c r="AB37" s="356">
        <v>0</v>
      </c>
      <c r="AC37" s="356">
        <v>0</v>
      </c>
      <c r="AD37" s="356">
        <v>0</v>
      </c>
      <c r="AE37" s="356">
        <v>0</v>
      </c>
      <c r="AF37" s="356">
        <v>15</v>
      </c>
      <c r="AG37" s="356">
        <v>0</v>
      </c>
      <c r="AH37" s="356">
        <v>0</v>
      </c>
      <c r="AI37" s="356">
        <v>50</v>
      </c>
      <c r="AJ37" s="356">
        <v>0</v>
      </c>
      <c r="AK37" s="356">
        <v>0</v>
      </c>
      <c r="AL37" s="356">
        <v>0</v>
      </c>
      <c r="AM37" s="356">
        <v>0</v>
      </c>
      <c r="AN37" s="356">
        <v>0</v>
      </c>
      <c r="AO37" s="356">
        <v>0</v>
      </c>
    </row>
    <row r="38" spans="3:41" x14ac:dyDescent="0.3">
      <c r="C38" s="356">
        <v>59</v>
      </c>
      <c r="D38" s="356">
        <v>5</v>
      </c>
      <c r="E38" s="356">
        <v>6</v>
      </c>
      <c r="F38" s="356">
        <v>2381840</v>
      </c>
      <c r="G38" s="356">
        <v>0</v>
      </c>
      <c r="H38" s="356">
        <v>668581</v>
      </c>
      <c r="I38" s="356">
        <v>0</v>
      </c>
      <c r="J38" s="356">
        <v>0</v>
      </c>
      <c r="K38" s="356">
        <v>1588697</v>
      </c>
      <c r="L38" s="356">
        <v>0</v>
      </c>
      <c r="M38" s="356">
        <v>0</v>
      </c>
      <c r="N38" s="356">
        <v>0</v>
      </c>
      <c r="O38" s="356">
        <v>0</v>
      </c>
      <c r="P38" s="356">
        <v>0</v>
      </c>
      <c r="Q38" s="356">
        <v>0</v>
      </c>
      <c r="R38" s="356">
        <v>0</v>
      </c>
      <c r="S38" s="356">
        <v>0</v>
      </c>
      <c r="T38" s="356">
        <v>0</v>
      </c>
      <c r="U38" s="356">
        <v>0</v>
      </c>
      <c r="V38" s="356">
        <v>0</v>
      </c>
      <c r="W38" s="356">
        <v>0</v>
      </c>
      <c r="X38" s="356">
        <v>0</v>
      </c>
      <c r="Y38" s="356">
        <v>0</v>
      </c>
      <c r="Z38" s="356">
        <v>0</v>
      </c>
      <c r="AA38" s="356">
        <v>0</v>
      </c>
      <c r="AB38" s="356">
        <v>0</v>
      </c>
      <c r="AC38" s="356">
        <v>0</v>
      </c>
      <c r="AD38" s="356">
        <v>0</v>
      </c>
      <c r="AE38" s="356">
        <v>0</v>
      </c>
      <c r="AF38" s="356">
        <v>50011</v>
      </c>
      <c r="AG38" s="356">
        <v>0</v>
      </c>
      <c r="AH38" s="356">
        <v>0</v>
      </c>
      <c r="AI38" s="356">
        <v>49281</v>
      </c>
      <c r="AJ38" s="356">
        <v>0</v>
      </c>
      <c r="AK38" s="356">
        <v>0</v>
      </c>
      <c r="AL38" s="356">
        <v>0</v>
      </c>
      <c r="AM38" s="356">
        <v>0</v>
      </c>
      <c r="AN38" s="356">
        <v>25270</v>
      </c>
      <c r="AO38" s="356">
        <v>0</v>
      </c>
    </row>
    <row r="39" spans="3:41" x14ac:dyDescent="0.3">
      <c r="C39" s="356">
        <v>59</v>
      </c>
      <c r="D39" s="356">
        <v>5</v>
      </c>
      <c r="E39" s="356">
        <v>9</v>
      </c>
      <c r="F39" s="356">
        <v>17360</v>
      </c>
      <c r="G39" s="356">
        <v>0</v>
      </c>
      <c r="H39" s="356">
        <v>0</v>
      </c>
      <c r="I39" s="356">
        <v>0</v>
      </c>
      <c r="J39" s="356">
        <v>0</v>
      </c>
      <c r="K39" s="356">
        <v>17360</v>
      </c>
      <c r="L39" s="356">
        <v>0</v>
      </c>
      <c r="M39" s="356">
        <v>0</v>
      </c>
      <c r="N39" s="356">
        <v>0</v>
      </c>
      <c r="O39" s="356">
        <v>0</v>
      </c>
      <c r="P39" s="356">
        <v>0</v>
      </c>
      <c r="Q39" s="356">
        <v>0</v>
      </c>
      <c r="R39" s="356">
        <v>0</v>
      </c>
      <c r="S39" s="356">
        <v>0</v>
      </c>
      <c r="T39" s="356">
        <v>0</v>
      </c>
      <c r="U39" s="356">
        <v>0</v>
      </c>
      <c r="V39" s="356">
        <v>0</v>
      </c>
      <c r="W39" s="356">
        <v>0</v>
      </c>
      <c r="X39" s="356">
        <v>0</v>
      </c>
      <c r="Y39" s="356">
        <v>0</v>
      </c>
      <c r="Z39" s="356">
        <v>0</v>
      </c>
      <c r="AA39" s="356">
        <v>0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</row>
    <row r="40" spans="3:41" x14ac:dyDescent="0.3">
      <c r="C40" s="356">
        <v>59</v>
      </c>
      <c r="D40" s="356">
        <v>5</v>
      </c>
      <c r="E40" s="356">
        <v>10</v>
      </c>
      <c r="F40" s="356">
        <v>16940</v>
      </c>
      <c r="G40" s="356">
        <v>0</v>
      </c>
      <c r="H40" s="356">
        <v>0</v>
      </c>
      <c r="I40" s="356">
        <v>0</v>
      </c>
      <c r="J40" s="356">
        <v>0</v>
      </c>
      <c r="K40" s="356">
        <v>16940</v>
      </c>
      <c r="L40" s="356">
        <v>0</v>
      </c>
      <c r="M40" s="356">
        <v>0</v>
      </c>
      <c r="N40" s="356">
        <v>0</v>
      </c>
      <c r="O40" s="356">
        <v>0</v>
      </c>
      <c r="P40" s="356">
        <v>0</v>
      </c>
      <c r="Q40" s="356">
        <v>0</v>
      </c>
      <c r="R40" s="356">
        <v>0</v>
      </c>
      <c r="S40" s="356">
        <v>0</v>
      </c>
      <c r="T40" s="356">
        <v>0</v>
      </c>
      <c r="U40" s="356">
        <v>0</v>
      </c>
      <c r="V40" s="356">
        <v>0</v>
      </c>
      <c r="W40" s="356">
        <v>0</v>
      </c>
      <c r="X40" s="356">
        <v>0</v>
      </c>
      <c r="Y40" s="356">
        <v>0</v>
      </c>
      <c r="Z40" s="356">
        <v>0</v>
      </c>
      <c r="AA40" s="356">
        <v>0</v>
      </c>
      <c r="AB40" s="356">
        <v>0</v>
      </c>
      <c r="AC40" s="356">
        <v>0</v>
      </c>
      <c r="AD40" s="356">
        <v>0</v>
      </c>
      <c r="AE40" s="356">
        <v>0</v>
      </c>
      <c r="AF40" s="356">
        <v>0</v>
      </c>
      <c r="AG40" s="356">
        <v>0</v>
      </c>
      <c r="AH40" s="356">
        <v>0</v>
      </c>
      <c r="AI40" s="356">
        <v>0</v>
      </c>
      <c r="AJ40" s="356">
        <v>0</v>
      </c>
      <c r="AK40" s="356">
        <v>0</v>
      </c>
      <c r="AL40" s="356">
        <v>0</v>
      </c>
      <c r="AM40" s="356">
        <v>0</v>
      </c>
      <c r="AN40" s="356">
        <v>0</v>
      </c>
      <c r="AO40" s="356">
        <v>0</v>
      </c>
    </row>
    <row r="41" spans="3:41" x14ac:dyDescent="0.3">
      <c r="C41" s="356">
        <v>59</v>
      </c>
      <c r="D41" s="356">
        <v>5</v>
      </c>
      <c r="E41" s="356">
        <v>11</v>
      </c>
      <c r="F41" s="356">
        <v>5461.8631866888791</v>
      </c>
      <c r="G41" s="356">
        <v>0</v>
      </c>
      <c r="H41" s="356">
        <v>2545.1965200222126</v>
      </c>
      <c r="I41" s="356">
        <v>0</v>
      </c>
      <c r="J41" s="356">
        <v>0</v>
      </c>
      <c r="K41" s="356">
        <v>2916.6666666666665</v>
      </c>
      <c r="L41" s="356">
        <v>0</v>
      </c>
      <c r="M41" s="356">
        <v>0</v>
      </c>
      <c r="N41" s="356">
        <v>0</v>
      </c>
      <c r="O41" s="356">
        <v>0</v>
      </c>
      <c r="P41" s="356">
        <v>0</v>
      </c>
      <c r="Q41" s="356">
        <v>0</v>
      </c>
      <c r="R41" s="356">
        <v>0</v>
      </c>
      <c r="S41" s="356">
        <v>0</v>
      </c>
      <c r="T41" s="356">
        <v>0</v>
      </c>
      <c r="U41" s="356">
        <v>0</v>
      </c>
      <c r="V41" s="356">
        <v>0</v>
      </c>
      <c r="W41" s="356">
        <v>0</v>
      </c>
      <c r="X41" s="356">
        <v>0</v>
      </c>
      <c r="Y41" s="356">
        <v>0</v>
      </c>
      <c r="Z41" s="356">
        <v>0</v>
      </c>
      <c r="AA41" s="356">
        <v>0</v>
      </c>
      <c r="AB41" s="356">
        <v>0</v>
      </c>
      <c r="AC41" s="356">
        <v>0</v>
      </c>
      <c r="AD41" s="356">
        <v>0</v>
      </c>
      <c r="AE41" s="356">
        <v>0</v>
      </c>
      <c r="AF41" s="356">
        <v>0</v>
      </c>
      <c r="AG41" s="356">
        <v>0</v>
      </c>
      <c r="AH41" s="356">
        <v>0</v>
      </c>
      <c r="AI41" s="356">
        <v>0</v>
      </c>
      <c r="AJ41" s="356">
        <v>0</v>
      </c>
      <c r="AK41" s="356">
        <v>0</v>
      </c>
      <c r="AL41" s="356">
        <v>0</v>
      </c>
      <c r="AM41" s="356">
        <v>0</v>
      </c>
      <c r="AN41" s="356">
        <v>0</v>
      </c>
      <c r="AO41" s="356">
        <v>0</v>
      </c>
    </row>
    <row r="42" spans="3:41" x14ac:dyDescent="0.3">
      <c r="C42" s="356">
        <v>59</v>
      </c>
      <c r="D42" s="356">
        <v>6</v>
      </c>
      <c r="E42" s="356">
        <v>1</v>
      </c>
      <c r="F42" s="356">
        <v>52.85</v>
      </c>
      <c r="G42" s="356">
        <v>0</v>
      </c>
      <c r="H42" s="356">
        <v>7.85</v>
      </c>
      <c r="I42" s="356">
        <v>0</v>
      </c>
      <c r="J42" s="356">
        <v>0</v>
      </c>
      <c r="K42" s="356">
        <v>40</v>
      </c>
      <c r="L42" s="356">
        <v>0</v>
      </c>
      <c r="M42" s="356">
        <v>0</v>
      </c>
      <c r="N42" s="356">
        <v>0</v>
      </c>
      <c r="O42" s="356">
        <v>0</v>
      </c>
      <c r="P42" s="356">
        <v>0</v>
      </c>
      <c r="Q42" s="356">
        <v>0</v>
      </c>
      <c r="R42" s="356">
        <v>0</v>
      </c>
      <c r="S42" s="356">
        <v>0</v>
      </c>
      <c r="T42" s="356">
        <v>0</v>
      </c>
      <c r="U42" s="356">
        <v>0</v>
      </c>
      <c r="V42" s="356">
        <v>0</v>
      </c>
      <c r="W42" s="356">
        <v>0</v>
      </c>
      <c r="X42" s="356">
        <v>0</v>
      </c>
      <c r="Y42" s="356">
        <v>0</v>
      </c>
      <c r="Z42" s="356">
        <v>0</v>
      </c>
      <c r="AA42" s="356">
        <v>0</v>
      </c>
      <c r="AB42" s="356">
        <v>0</v>
      </c>
      <c r="AC42" s="356">
        <v>0</v>
      </c>
      <c r="AD42" s="356">
        <v>0</v>
      </c>
      <c r="AE42" s="356">
        <v>0</v>
      </c>
      <c r="AF42" s="356">
        <v>2</v>
      </c>
      <c r="AG42" s="356">
        <v>0</v>
      </c>
      <c r="AH42" s="356">
        <v>0</v>
      </c>
      <c r="AI42" s="356">
        <v>2</v>
      </c>
      <c r="AJ42" s="356">
        <v>0</v>
      </c>
      <c r="AK42" s="356">
        <v>0</v>
      </c>
      <c r="AL42" s="356">
        <v>0</v>
      </c>
      <c r="AM42" s="356">
        <v>0</v>
      </c>
      <c r="AN42" s="356">
        <v>1</v>
      </c>
      <c r="AO42" s="356">
        <v>0</v>
      </c>
    </row>
    <row r="43" spans="3:41" x14ac:dyDescent="0.3">
      <c r="C43" s="356">
        <v>59</v>
      </c>
      <c r="D43" s="356">
        <v>6</v>
      </c>
      <c r="E43" s="356">
        <v>2</v>
      </c>
      <c r="F43" s="356">
        <v>7242.68</v>
      </c>
      <c r="G43" s="356">
        <v>0</v>
      </c>
      <c r="H43" s="356">
        <v>1139.52</v>
      </c>
      <c r="I43" s="356">
        <v>0</v>
      </c>
      <c r="J43" s="356">
        <v>0</v>
      </c>
      <c r="K43" s="356">
        <v>5424.16</v>
      </c>
      <c r="L43" s="356">
        <v>0</v>
      </c>
      <c r="M43" s="356">
        <v>0</v>
      </c>
      <c r="N43" s="356">
        <v>0</v>
      </c>
      <c r="O43" s="356">
        <v>0</v>
      </c>
      <c r="P43" s="356">
        <v>0</v>
      </c>
      <c r="Q43" s="356">
        <v>0</v>
      </c>
      <c r="R43" s="356">
        <v>0</v>
      </c>
      <c r="S43" s="356">
        <v>0</v>
      </c>
      <c r="T43" s="356">
        <v>0</v>
      </c>
      <c r="U43" s="356">
        <v>0</v>
      </c>
      <c r="V43" s="356">
        <v>0</v>
      </c>
      <c r="W43" s="356">
        <v>0</v>
      </c>
      <c r="X43" s="356">
        <v>0</v>
      </c>
      <c r="Y43" s="356">
        <v>0</v>
      </c>
      <c r="Z43" s="356">
        <v>0</v>
      </c>
      <c r="AA43" s="356">
        <v>0</v>
      </c>
      <c r="AB43" s="356">
        <v>0</v>
      </c>
      <c r="AC43" s="356">
        <v>0</v>
      </c>
      <c r="AD43" s="356">
        <v>0</v>
      </c>
      <c r="AE43" s="356">
        <v>0</v>
      </c>
      <c r="AF43" s="356">
        <v>281</v>
      </c>
      <c r="AG43" s="356">
        <v>0</v>
      </c>
      <c r="AH43" s="356">
        <v>0</v>
      </c>
      <c r="AI43" s="356">
        <v>262</v>
      </c>
      <c r="AJ43" s="356">
        <v>0</v>
      </c>
      <c r="AK43" s="356">
        <v>0</v>
      </c>
      <c r="AL43" s="356">
        <v>0</v>
      </c>
      <c r="AM43" s="356">
        <v>0</v>
      </c>
      <c r="AN43" s="356">
        <v>136</v>
      </c>
      <c r="AO43" s="356">
        <v>0</v>
      </c>
    </row>
    <row r="44" spans="3:41" x14ac:dyDescent="0.3">
      <c r="C44" s="356">
        <v>59</v>
      </c>
      <c r="D44" s="356">
        <v>6</v>
      </c>
      <c r="E44" s="356">
        <v>3</v>
      </c>
      <c r="F44" s="356">
        <v>298.25</v>
      </c>
      <c r="G44" s="356">
        <v>0</v>
      </c>
      <c r="H44" s="356">
        <v>36</v>
      </c>
      <c r="I44" s="356">
        <v>0</v>
      </c>
      <c r="J44" s="356">
        <v>0</v>
      </c>
      <c r="K44" s="356">
        <v>262.25</v>
      </c>
      <c r="L44" s="356">
        <v>0</v>
      </c>
      <c r="M44" s="356">
        <v>0</v>
      </c>
      <c r="N44" s="356">
        <v>0</v>
      </c>
      <c r="O44" s="356">
        <v>0</v>
      </c>
      <c r="P44" s="356">
        <v>0</v>
      </c>
      <c r="Q44" s="356">
        <v>0</v>
      </c>
      <c r="R44" s="356">
        <v>0</v>
      </c>
      <c r="S44" s="356">
        <v>0</v>
      </c>
      <c r="T44" s="356">
        <v>0</v>
      </c>
      <c r="U44" s="356">
        <v>0</v>
      </c>
      <c r="V44" s="356">
        <v>0</v>
      </c>
      <c r="W44" s="356">
        <v>0</v>
      </c>
      <c r="X44" s="356">
        <v>0</v>
      </c>
      <c r="Y44" s="356">
        <v>0</v>
      </c>
      <c r="Z44" s="356">
        <v>0</v>
      </c>
      <c r="AA44" s="356">
        <v>0</v>
      </c>
      <c r="AB44" s="356">
        <v>0</v>
      </c>
      <c r="AC44" s="356">
        <v>0</v>
      </c>
      <c r="AD44" s="356">
        <v>0</v>
      </c>
      <c r="AE44" s="356">
        <v>0</v>
      </c>
      <c r="AF44" s="356">
        <v>0</v>
      </c>
      <c r="AG44" s="356">
        <v>0</v>
      </c>
      <c r="AH44" s="356">
        <v>0</v>
      </c>
      <c r="AI44" s="356">
        <v>0</v>
      </c>
      <c r="AJ44" s="356">
        <v>0</v>
      </c>
      <c r="AK44" s="356">
        <v>0</v>
      </c>
      <c r="AL44" s="356">
        <v>0</v>
      </c>
      <c r="AM44" s="356">
        <v>0</v>
      </c>
      <c r="AN44" s="356">
        <v>0</v>
      </c>
      <c r="AO44" s="356">
        <v>0</v>
      </c>
    </row>
    <row r="45" spans="3:41" x14ac:dyDescent="0.3">
      <c r="C45" s="356">
        <v>59</v>
      </c>
      <c r="D45" s="356">
        <v>6</v>
      </c>
      <c r="E45" s="356">
        <v>4</v>
      </c>
      <c r="F45" s="356">
        <v>377</v>
      </c>
      <c r="G45" s="356">
        <v>0</v>
      </c>
      <c r="H45" s="356">
        <v>134</v>
      </c>
      <c r="I45" s="356">
        <v>0</v>
      </c>
      <c r="J45" s="356">
        <v>0</v>
      </c>
      <c r="K45" s="356">
        <v>203</v>
      </c>
      <c r="L45" s="356">
        <v>0</v>
      </c>
      <c r="M45" s="356">
        <v>0</v>
      </c>
      <c r="N45" s="356">
        <v>0</v>
      </c>
      <c r="O45" s="356">
        <v>0</v>
      </c>
      <c r="P45" s="356">
        <v>0</v>
      </c>
      <c r="Q45" s="356">
        <v>0</v>
      </c>
      <c r="R45" s="356">
        <v>0</v>
      </c>
      <c r="S45" s="356">
        <v>0</v>
      </c>
      <c r="T45" s="356">
        <v>0</v>
      </c>
      <c r="U45" s="356">
        <v>0</v>
      </c>
      <c r="V45" s="356">
        <v>0</v>
      </c>
      <c r="W45" s="356">
        <v>0</v>
      </c>
      <c r="X45" s="356">
        <v>0</v>
      </c>
      <c r="Y45" s="356">
        <v>0</v>
      </c>
      <c r="Z45" s="356">
        <v>0</v>
      </c>
      <c r="AA45" s="356">
        <v>0</v>
      </c>
      <c r="AB45" s="356">
        <v>0</v>
      </c>
      <c r="AC45" s="356">
        <v>0</v>
      </c>
      <c r="AD45" s="356">
        <v>0</v>
      </c>
      <c r="AE45" s="356">
        <v>0</v>
      </c>
      <c r="AF45" s="356">
        <v>15</v>
      </c>
      <c r="AG45" s="356">
        <v>0</v>
      </c>
      <c r="AH45" s="356">
        <v>0</v>
      </c>
      <c r="AI45" s="356">
        <v>25</v>
      </c>
      <c r="AJ45" s="356">
        <v>0</v>
      </c>
      <c r="AK45" s="356">
        <v>0</v>
      </c>
      <c r="AL45" s="356">
        <v>0</v>
      </c>
      <c r="AM45" s="356">
        <v>0</v>
      </c>
      <c r="AN45" s="356">
        <v>0</v>
      </c>
      <c r="AO45" s="356">
        <v>0</v>
      </c>
    </row>
    <row r="46" spans="3:41" x14ac:dyDescent="0.3">
      <c r="C46" s="356">
        <v>59</v>
      </c>
      <c r="D46" s="356">
        <v>6</v>
      </c>
      <c r="E46" s="356">
        <v>6</v>
      </c>
      <c r="F46" s="356">
        <v>2074101</v>
      </c>
      <c r="G46" s="356">
        <v>0</v>
      </c>
      <c r="H46" s="356">
        <v>620769</v>
      </c>
      <c r="I46" s="356">
        <v>0</v>
      </c>
      <c r="J46" s="356">
        <v>0</v>
      </c>
      <c r="K46" s="356">
        <v>1337213</v>
      </c>
      <c r="L46" s="356">
        <v>0</v>
      </c>
      <c r="M46" s="356">
        <v>0</v>
      </c>
      <c r="N46" s="356">
        <v>0</v>
      </c>
      <c r="O46" s="356">
        <v>0</v>
      </c>
      <c r="P46" s="356">
        <v>0</v>
      </c>
      <c r="Q46" s="356">
        <v>0</v>
      </c>
      <c r="R46" s="356">
        <v>0</v>
      </c>
      <c r="S46" s="356">
        <v>0</v>
      </c>
      <c r="T46" s="356">
        <v>0</v>
      </c>
      <c r="U46" s="356">
        <v>0</v>
      </c>
      <c r="V46" s="356">
        <v>0</v>
      </c>
      <c r="W46" s="356">
        <v>0</v>
      </c>
      <c r="X46" s="356">
        <v>0</v>
      </c>
      <c r="Y46" s="356">
        <v>0</v>
      </c>
      <c r="Z46" s="356">
        <v>0</v>
      </c>
      <c r="AA46" s="356">
        <v>0</v>
      </c>
      <c r="AB46" s="356">
        <v>0</v>
      </c>
      <c r="AC46" s="356">
        <v>0</v>
      </c>
      <c r="AD46" s="356">
        <v>0</v>
      </c>
      <c r="AE46" s="356">
        <v>0</v>
      </c>
      <c r="AF46" s="356">
        <v>46526</v>
      </c>
      <c r="AG46" s="356">
        <v>0</v>
      </c>
      <c r="AH46" s="356">
        <v>0</v>
      </c>
      <c r="AI46" s="356">
        <v>44286</v>
      </c>
      <c r="AJ46" s="356">
        <v>0</v>
      </c>
      <c r="AK46" s="356">
        <v>0</v>
      </c>
      <c r="AL46" s="356">
        <v>0</v>
      </c>
      <c r="AM46" s="356">
        <v>0</v>
      </c>
      <c r="AN46" s="356">
        <v>25307</v>
      </c>
      <c r="AO46" s="356">
        <v>0</v>
      </c>
    </row>
    <row r="47" spans="3:41" x14ac:dyDescent="0.3">
      <c r="C47" s="356">
        <v>59</v>
      </c>
      <c r="D47" s="356">
        <v>6</v>
      </c>
      <c r="E47" s="356">
        <v>9</v>
      </c>
      <c r="F47" s="356">
        <v>40140</v>
      </c>
      <c r="G47" s="356">
        <v>0</v>
      </c>
      <c r="H47" s="356">
        <v>15000</v>
      </c>
      <c r="I47" s="356">
        <v>0</v>
      </c>
      <c r="J47" s="356">
        <v>0</v>
      </c>
      <c r="K47" s="356">
        <v>25140</v>
      </c>
      <c r="L47" s="356">
        <v>0</v>
      </c>
      <c r="M47" s="356">
        <v>0</v>
      </c>
      <c r="N47" s="356">
        <v>0</v>
      </c>
      <c r="O47" s="356">
        <v>0</v>
      </c>
      <c r="P47" s="356">
        <v>0</v>
      </c>
      <c r="Q47" s="356">
        <v>0</v>
      </c>
      <c r="R47" s="356">
        <v>0</v>
      </c>
      <c r="S47" s="356">
        <v>0</v>
      </c>
      <c r="T47" s="356">
        <v>0</v>
      </c>
      <c r="U47" s="356">
        <v>0</v>
      </c>
      <c r="V47" s="356">
        <v>0</v>
      </c>
      <c r="W47" s="356">
        <v>0</v>
      </c>
      <c r="X47" s="356">
        <v>0</v>
      </c>
      <c r="Y47" s="356">
        <v>0</v>
      </c>
      <c r="Z47" s="356">
        <v>0</v>
      </c>
      <c r="AA47" s="356">
        <v>0</v>
      </c>
      <c r="AB47" s="356">
        <v>0</v>
      </c>
      <c r="AC47" s="356">
        <v>0</v>
      </c>
      <c r="AD47" s="356">
        <v>0</v>
      </c>
      <c r="AE47" s="356">
        <v>0</v>
      </c>
      <c r="AF47" s="356">
        <v>0</v>
      </c>
      <c r="AG47" s="356">
        <v>0</v>
      </c>
      <c r="AH47" s="356">
        <v>0</v>
      </c>
      <c r="AI47" s="356">
        <v>0</v>
      </c>
      <c r="AJ47" s="356">
        <v>0</v>
      </c>
      <c r="AK47" s="356">
        <v>0</v>
      </c>
      <c r="AL47" s="356">
        <v>0</v>
      </c>
      <c r="AM47" s="356">
        <v>0</v>
      </c>
      <c r="AN47" s="356">
        <v>0</v>
      </c>
      <c r="AO47" s="356">
        <v>0</v>
      </c>
    </row>
    <row r="48" spans="3:41" x14ac:dyDescent="0.3">
      <c r="C48" s="356">
        <v>59</v>
      </c>
      <c r="D48" s="356">
        <v>6</v>
      </c>
      <c r="E48" s="356">
        <v>10</v>
      </c>
      <c r="F48" s="356">
        <v>12000</v>
      </c>
      <c r="G48" s="356">
        <v>0</v>
      </c>
      <c r="H48" s="356">
        <v>12000</v>
      </c>
      <c r="I48" s="356">
        <v>0</v>
      </c>
      <c r="J48" s="356">
        <v>0</v>
      </c>
      <c r="K48" s="356">
        <v>0</v>
      </c>
      <c r="L48" s="356">
        <v>0</v>
      </c>
      <c r="M48" s="356">
        <v>0</v>
      </c>
      <c r="N48" s="356">
        <v>0</v>
      </c>
      <c r="O48" s="356">
        <v>0</v>
      </c>
      <c r="P48" s="356">
        <v>0</v>
      </c>
      <c r="Q48" s="356">
        <v>0</v>
      </c>
      <c r="R48" s="356">
        <v>0</v>
      </c>
      <c r="S48" s="356">
        <v>0</v>
      </c>
      <c r="T48" s="356">
        <v>0</v>
      </c>
      <c r="U48" s="356">
        <v>0</v>
      </c>
      <c r="V48" s="356">
        <v>0</v>
      </c>
      <c r="W48" s="356">
        <v>0</v>
      </c>
      <c r="X48" s="356">
        <v>0</v>
      </c>
      <c r="Y48" s="356">
        <v>0</v>
      </c>
      <c r="Z48" s="356">
        <v>0</v>
      </c>
      <c r="AA48" s="356">
        <v>0</v>
      </c>
      <c r="AB48" s="356">
        <v>0</v>
      </c>
      <c r="AC48" s="356">
        <v>0</v>
      </c>
      <c r="AD48" s="356">
        <v>0</v>
      </c>
      <c r="AE48" s="356">
        <v>0</v>
      </c>
      <c r="AF48" s="356">
        <v>0</v>
      </c>
      <c r="AG48" s="356">
        <v>0</v>
      </c>
      <c r="AH48" s="356">
        <v>0</v>
      </c>
      <c r="AI48" s="356">
        <v>0</v>
      </c>
      <c r="AJ48" s="356">
        <v>0</v>
      </c>
      <c r="AK48" s="356">
        <v>0</v>
      </c>
      <c r="AL48" s="356">
        <v>0</v>
      </c>
      <c r="AM48" s="356">
        <v>0</v>
      </c>
      <c r="AN48" s="356">
        <v>0</v>
      </c>
      <c r="AO48" s="356">
        <v>0</v>
      </c>
    </row>
    <row r="49" spans="3:41" x14ac:dyDescent="0.3">
      <c r="C49" s="356">
        <v>59</v>
      </c>
      <c r="D49" s="356">
        <v>6</v>
      </c>
      <c r="E49" s="356">
        <v>11</v>
      </c>
      <c r="F49" s="356">
        <v>5461.8631866888791</v>
      </c>
      <c r="G49" s="356">
        <v>0</v>
      </c>
      <c r="H49" s="356">
        <v>2545.1965200222126</v>
      </c>
      <c r="I49" s="356">
        <v>0</v>
      </c>
      <c r="J49" s="356">
        <v>0</v>
      </c>
      <c r="K49" s="356">
        <v>2916.6666666666665</v>
      </c>
      <c r="L49" s="356">
        <v>0</v>
      </c>
      <c r="M49" s="356">
        <v>0</v>
      </c>
      <c r="N49" s="356">
        <v>0</v>
      </c>
      <c r="O49" s="356">
        <v>0</v>
      </c>
      <c r="P49" s="356">
        <v>0</v>
      </c>
      <c r="Q49" s="356">
        <v>0</v>
      </c>
      <c r="R49" s="356">
        <v>0</v>
      </c>
      <c r="S49" s="356">
        <v>0</v>
      </c>
      <c r="T49" s="356">
        <v>0</v>
      </c>
      <c r="U49" s="356">
        <v>0</v>
      </c>
      <c r="V49" s="356">
        <v>0</v>
      </c>
      <c r="W49" s="356">
        <v>0</v>
      </c>
      <c r="X49" s="356">
        <v>0</v>
      </c>
      <c r="Y49" s="356">
        <v>0</v>
      </c>
      <c r="Z49" s="356">
        <v>0</v>
      </c>
      <c r="AA49" s="356">
        <v>0</v>
      </c>
      <c r="AB49" s="356">
        <v>0</v>
      </c>
      <c r="AC49" s="356">
        <v>0</v>
      </c>
      <c r="AD49" s="356">
        <v>0</v>
      </c>
      <c r="AE49" s="356">
        <v>0</v>
      </c>
      <c r="AF49" s="356">
        <v>0</v>
      </c>
      <c r="AG49" s="356">
        <v>0</v>
      </c>
      <c r="AH49" s="356">
        <v>0</v>
      </c>
      <c r="AI49" s="356">
        <v>0</v>
      </c>
      <c r="AJ49" s="356">
        <v>0</v>
      </c>
      <c r="AK49" s="356">
        <v>0</v>
      </c>
      <c r="AL49" s="356">
        <v>0</v>
      </c>
      <c r="AM49" s="356">
        <v>0</v>
      </c>
      <c r="AN49" s="356">
        <v>0</v>
      </c>
      <c r="AO49" s="356">
        <v>0</v>
      </c>
    </row>
    <row r="50" spans="3:41" x14ac:dyDescent="0.3">
      <c r="C50" s="356">
        <v>59</v>
      </c>
      <c r="D50" s="356">
        <v>7</v>
      </c>
      <c r="E50" s="356">
        <v>1</v>
      </c>
      <c r="F50" s="356">
        <v>52.65</v>
      </c>
      <c r="G50" s="356">
        <v>0</v>
      </c>
      <c r="H50" s="356">
        <v>7.85</v>
      </c>
      <c r="I50" s="356">
        <v>0</v>
      </c>
      <c r="J50" s="356">
        <v>0</v>
      </c>
      <c r="K50" s="356">
        <v>39.799999999999997</v>
      </c>
      <c r="L50" s="356">
        <v>0</v>
      </c>
      <c r="M50" s="356">
        <v>0</v>
      </c>
      <c r="N50" s="356">
        <v>0</v>
      </c>
      <c r="O50" s="356">
        <v>0</v>
      </c>
      <c r="P50" s="356">
        <v>0</v>
      </c>
      <c r="Q50" s="356">
        <v>0</v>
      </c>
      <c r="R50" s="356">
        <v>0</v>
      </c>
      <c r="S50" s="356">
        <v>0</v>
      </c>
      <c r="T50" s="356">
        <v>0</v>
      </c>
      <c r="U50" s="356">
        <v>0</v>
      </c>
      <c r="V50" s="356">
        <v>0</v>
      </c>
      <c r="W50" s="356">
        <v>0</v>
      </c>
      <c r="X50" s="356">
        <v>0</v>
      </c>
      <c r="Y50" s="356">
        <v>0</v>
      </c>
      <c r="Z50" s="356">
        <v>0</v>
      </c>
      <c r="AA50" s="356">
        <v>0</v>
      </c>
      <c r="AB50" s="356">
        <v>0</v>
      </c>
      <c r="AC50" s="356">
        <v>0</v>
      </c>
      <c r="AD50" s="356">
        <v>0</v>
      </c>
      <c r="AE50" s="356">
        <v>0</v>
      </c>
      <c r="AF50" s="356">
        <v>2</v>
      </c>
      <c r="AG50" s="356">
        <v>0</v>
      </c>
      <c r="AH50" s="356">
        <v>0</v>
      </c>
      <c r="AI50" s="356">
        <v>2</v>
      </c>
      <c r="AJ50" s="356">
        <v>0</v>
      </c>
      <c r="AK50" s="356">
        <v>0</v>
      </c>
      <c r="AL50" s="356">
        <v>0</v>
      </c>
      <c r="AM50" s="356">
        <v>0</v>
      </c>
      <c r="AN50" s="356">
        <v>1</v>
      </c>
      <c r="AO50" s="356">
        <v>0</v>
      </c>
    </row>
    <row r="51" spans="3:41" x14ac:dyDescent="0.3">
      <c r="C51" s="356">
        <v>59</v>
      </c>
      <c r="D51" s="356">
        <v>7</v>
      </c>
      <c r="E51" s="356">
        <v>2</v>
      </c>
      <c r="F51" s="356">
        <v>7082.35</v>
      </c>
      <c r="G51" s="356">
        <v>0</v>
      </c>
      <c r="H51" s="356">
        <v>1032.6500000000001</v>
      </c>
      <c r="I51" s="356">
        <v>0</v>
      </c>
      <c r="J51" s="356">
        <v>0</v>
      </c>
      <c r="K51" s="356">
        <v>5243.95</v>
      </c>
      <c r="L51" s="356">
        <v>0</v>
      </c>
      <c r="M51" s="356">
        <v>0</v>
      </c>
      <c r="N51" s="356">
        <v>0</v>
      </c>
      <c r="O51" s="356">
        <v>0</v>
      </c>
      <c r="P51" s="356">
        <v>0</v>
      </c>
      <c r="Q51" s="356">
        <v>0</v>
      </c>
      <c r="R51" s="356">
        <v>0</v>
      </c>
      <c r="S51" s="356">
        <v>0</v>
      </c>
      <c r="T51" s="356">
        <v>0</v>
      </c>
      <c r="U51" s="356">
        <v>0</v>
      </c>
      <c r="V51" s="356">
        <v>0</v>
      </c>
      <c r="W51" s="356">
        <v>0</v>
      </c>
      <c r="X51" s="356">
        <v>0</v>
      </c>
      <c r="Y51" s="356">
        <v>0</v>
      </c>
      <c r="Z51" s="356">
        <v>0</v>
      </c>
      <c r="AA51" s="356">
        <v>0</v>
      </c>
      <c r="AB51" s="356">
        <v>0</v>
      </c>
      <c r="AC51" s="356">
        <v>0</v>
      </c>
      <c r="AD51" s="356">
        <v>0</v>
      </c>
      <c r="AE51" s="356">
        <v>0</v>
      </c>
      <c r="AF51" s="356">
        <v>356.5</v>
      </c>
      <c r="AG51" s="356">
        <v>0</v>
      </c>
      <c r="AH51" s="356">
        <v>0</v>
      </c>
      <c r="AI51" s="356">
        <v>265.25</v>
      </c>
      <c r="AJ51" s="356">
        <v>0</v>
      </c>
      <c r="AK51" s="356">
        <v>0</v>
      </c>
      <c r="AL51" s="356">
        <v>0</v>
      </c>
      <c r="AM51" s="356">
        <v>0</v>
      </c>
      <c r="AN51" s="356">
        <v>184</v>
      </c>
      <c r="AO51" s="356">
        <v>0</v>
      </c>
    </row>
    <row r="52" spans="3:41" x14ac:dyDescent="0.3">
      <c r="C52" s="356">
        <v>59</v>
      </c>
      <c r="D52" s="356">
        <v>7</v>
      </c>
      <c r="E52" s="356">
        <v>3</v>
      </c>
      <c r="F52" s="356">
        <v>89</v>
      </c>
      <c r="G52" s="356">
        <v>0</v>
      </c>
      <c r="H52" s="356">
        <v>49</v>
      </c>
      <c r="I52" s="356">
        <v>0</v>
      </c>
      <c r="J52" s="356">
        <v>0</v>
      </c>
      <c r="K52" s="356">
        <v>40</v>
      </c>
      <c r="L52" s="356">
        <v>0</v>
      </c>
      <c r="M52" s="356">
        <v>0</v>
      </c>
      <c r="N52" s="356">
        <v>0</v>
      </c>
      <c r="O52" s="356">
        <v>0</v>
      </c>
      <c r="P52" s="356">
        <v>0</v>
      </c>
      <c r="Q52" s="356">
        <v>0</v>
      </c>
      <c r="R52" s="356">
        <v>0</v>
      </c>
      <c r="S52" s="356">
        <v>0</v>
      </c>
      <c r="T52" s="356">
        <v>0</v>
      </c>
      <c r="U52" s="356">
        <v>0</v>
      </c>
      <c r="V52" s="356">
        <v>0</v>
      </c>
      <c r="W52" s="356">
        <v>0</v>
      </c>
      <c r="X52" s="356">
        <v>0</v>
      </c>
      <c r="Y52" s="356">
        <v>0</v>
      </c>
      <c r="Z52" s="356">
        <v>0</v>
      </c>
      <c r="AA52" s="356">
        <v>0</v>
      </c>
      <c r="AB52" s="356">
        <v>0</v>
      </c>
      <c r="AC52" s="356">
        <v>0</v>
      </c>
      <c r="AD52" s="356">
        <v>0</v>
      </c>
      <c r="AE52" s="356">
        <v>0</v>
      </c>
      <c r="AF52" s="356">
        <v>0</v>
      </c>
      <c r="AG52" s="356">
        <v>0</v>
      </c>
      <c r="AH52" s="356">
        <v>0</v>
      </c>
      <c r="AI52" s="356">
        <v>0</v>
      </c>
      <c r="AJ52" s="356">
        <v>0</v>
      </c>
      <c r="AK52" s="356">
        <v>0</v>
      </c>
      <c r="AL52" s="356">
        <v>0</v>
      </c>
      <c r="AM52" s="356">
        <v>0</v>
      </c>
      <c r="AN52" s="356">
        <v>0</v>
      </c>
      <c r="AO52" s="356">
        <v>0</v>
      </c>
    </row>
    <row r="53" spans="3:41" x14ac:dyDescent="0.3">
      <c r="C53" s="356">
        <v>59</v>
      </c>
      <c r="D53" s="356">
        <v>7</v>
      </c>
      <c r="E53" s="356">
        <v>4</v>
      </c>
      <c r="F53" s="356">
        <v>169</v>
      </c>
      <c r="G53" s="356">
        <v>0</v>
      </c>
      <c r="H53" s="356">
        <v>122</v>
      </c>
      <c r="I53" s="356">
        <v>0</v>
      </c>
      <c r="J53" s="356">
        <v>0</v>
      </c>
      <c r="K53" s="356">
        <v>47</v>
      </c>
      <c r="L53" s="356">
        <v>0</v>
      </c>
      <c r="M53" s="356">
        <v>0</v>
      </c>
      <c r="N53" s="356">
        <v>0</v>
      </c>
      <c r="O53" s="356">
        <v>0</v>
      </c>
      <c r="P53" s="356">
        <v>0</v>
      </c>
      <c r="Q53" s="356">
        <v>0</v>
      </c>
      <c r="R53" s="356">
        <v>0</v>
      </c>
      <c r="S53" s="356">
        <v>0</v>
      </c>
      <c r="T53" s="356">
        <v>0</v>
      </c>
      <c r="U53" s="356">
        <v>0</v>
      </c>
      <c r="V53" s="356">
        <v>0</v>
      </c>
      <c r="W53" s="356">
        <v>0</v>
      </c>
      <c r="X53" s="356">
        <v>0</v>
      </c>
      <c r="Y53" s="356">
        <v>0</v>
      </c>
      <c r="Z53" s="356">
        <v>0</v>
      </c>
      <c r="AA53" s="356">
        <v>0</v>
      </c>
      <c r="AB53" s="356">
        <v>0</v>
      </c>
      <c r="AC53" s="356">
        <v>0</v>
      </c>
      <c r="AD53" s="356">
        <v>0</v>
      </c>
      <c r="AE53" s="356">
        <v>0</v>
      </c>
      <c r="AF53" s="356">
        <v>0</v>
      </c>
      <c r="AG53" s="356">
        <v>0</v>
      </c>
      <c r="AH53" s="356">
        <v>0</v>
      </c>
      <c r="AI53" s="356">
        <v>0</v>
      </c>
      <c r="AJ53" s="356">
        <v>0</v>
      </c>
      <c r="AK53" s="356">
        <v>0</v>
      </c>
      <c r="AL53" s="356">
        <v>0</v>
      </c>
      <c r="AM53" s="356">
        <v>0</v>
      </c>
      <c r="AN53" s="356">
        <v>0</v>
      </c>
      <c r="AO53" s="356">
        <v>0</v>
      </c>
    </row>
    <row r="54" spans="3:41" x14ac:dyDescent="0.3">
      <c r="C54" s="356">
        <v>59</v>
      </c>
      <c r="D54" s="356">
        <v>7</v>
      </c>
      <c r="E54" s="356">
        <v>5</v>
      </c>
      <c r="F54" s="356">
        <v>31.5</v>
      </c>
      <c r="G54" s="356">
        <v>31.5</v>
      </c>
      <c r="H54" s="356">
        <v>0</v>
      </c>
      <c r="I54" s="356">
        <v>0</v>
      </c>
      <c r="J54" s="356">
        <v>0</v>
      </c>
      <c r="K54" s="356">
        <v>0</v>
      </c>
      <c r="L54" s="356">
        <v>0</v>
      </c>
      <c r="M54" s="356">
        <v>0</v>
      </c>
      <c r="N54" s="356">
        <v>0</v>
      </c>
      <c r="O54" s="356">
        <v>0</v>
      </c>
      <c r="P54" s="356">
        <v>0</v>
      </c>
      <c r="Q54" s="356">
        <v>0</v>
      </c>
      <c r="R54" s="356">
        <v>0</v>
      </c>
      <c r="S54" s="356">
        <v>0</v>
      </c>
      <c r="T54" s="356">
        <v>0</v>
      </c>
      <c r="U54" s="356">
        <v>0</v>
      </c>
      <c r="V54" s="356">
        <v>0</v>
      </c>
      <c r="W54" s="356">
        <v>0</v>
      </c>
      <c r="X54" s="356">
        <v>0</v>
      </c>
      <c r="Y54" s="356">
        <v>0</v>
      </c>
      <c r="Z54" s="356">
        <v>0</v>
      </c>
      <c r="AA54" s="356">
        <v>0</v>
      </c>
      <c r="AB54" s="356">
        <v>0</v>
      </c>
      <c r="AC54" s="356">
        <v>0</v>
      </c>
      <c r="AD54" s="356">
        <v>0</v>
      </c>
      <c r="AE54" s="356">
        <v>0</v>
      </c>
      <c r="AF54" s="356">
        <v>0</v>
      </c>
      <c r="AG54" s="356">
        <v>0</v>
      </c>
      <c r="AH54" s="356">
        <v>0</v>
      </c>
      <c r="AI54" s="356">
        <v>0</v>
      </c>
      <c r="AJ54" s="356">
        <v>0</v>
      </c>
      <c r="AK54" s="356">
        <v>0</v>
      </c>
      <c r="AL54" s="356">
        <v>0</v>
      </c>
      <c r="AM54" s="356">
        <v>0</v>
      </c>
      <c r="AN54" s="356">
        <v>0</v>
      </c>
      <c r="AO54" s="356">
        <v>0</v>
      </c>
    </row>
    <row r="55" spans="3:41" x14ac:dyDescent="0.3">
      <c r="C55" s="356">
        <v>59</v>
      </c>
      <c r="D55" s="356">
        <v>7</v>
      </c>
      <c r="E55" s="356">
        <v>6</v>
      </c>
      <c r="F55" s="356">
        <v>2706419</v>
      </c>
      <c r="G55" s="356">
        <v>9998</v>
      </c>
      <c r="H55" s="356">
        <v>772655</v>
      </c>
      <c r="I55" s="356">
        <v>0</v>
      </c>
      <c r="J55" s="356">
        <v>0</v>
      </c>
      <c r="K55" s="356">
        <v>1773950</v>
      </c>
      <c r="L55" s="356">
        <v>0</v>
      </c>
      <c r="M55" s="356">
        <v>0</v>
      </c>
      <c r="N55" s="356">
        <v>0</v>
      </c>
      <c r="O55" s="356">
        <v>0</v>
      </c>
      <c r="P55" s="356">
        <v>0</v>
      </c>
      <c r="Q55" s="356">
        <v>0</v>
      </c>
      <c r="R55" s="356">
        <v>0</v>
      </c>
      <c r="S55" s="356">
        <v>0</v>
      </c>
      <c r="T55" s="356">
        <v>0</v>
      </c>
      <c r="U55" s="356">
        <v>0</v>
      </c>
      <c r="V55" s="356">
        <v>0</v>
      </c>
      <c r="W55" s="356">
        <v>0</v>
      </c>
      <c r="X55" s="356">
        <v>0</v>
      </c>
      <c r="Y55" s="356">
        <v>0</v>
      </c>
      <c r="Z55" s="356">
        <v>0</v>
      </c>
      <c r="AA55" s="356">
        <v>0</v>
      </c>
      <c r="AB55" s="356">
        <v>0</v>
      </c>
      <c r="AC55" s="356">
        <v>0</v>
      </c>
      <c r="AD55" s="356">
        <v>0</v>
      </c>
      <c r="AE55" s="356">
        <v>0</v>
      </c>
      <c r="AF55" s="356">
        <v>59483</v>
      </c>
      <c r="AG55" s="356">
        <v>0</v>
      </c>
      <c r="AH55" s="356">
        <v>0</v>
      </c>
      <c r="AI55" s="356">
        <v>55678</v>
      </c>
      <c r="AJ55" s="356">
        <v>0</v>
      </c>
      <c r="AK55" s="356">
        <v>0</v>
      </c>
      <c r="AL55" s="356">
        <v>0</v>
      </c>
      <c r="AM55" s="356">
        <v>0</v>
      </c>
      <c r="AN55" s="356">
        <v>34655</v>
      </c>
      <c r="AO55" s="356">
        <v>0</v>
      </c>
    </row>
    <row r="56" spans="3:41" x14ac:dyDescent="0.3">
      <c r="C56" s="356">
        <v>59</v>
      </c>
      <c r="D56" s="356">
        <v>7</v>
      </c>
      <c r="E56" s="356">
        <v>9</v>
      </c>
      <c r="F56" s="356">
        <v>631461</v>
      </c>
      <c r="G56" s="356">
        <v>0</v>
      </c>
      <c r="H56" s="356">
        <v>131606</v>
      </c>
      <c r="I56" s="356">
        <v>0</v>
      </c>
      <c r="J56" s="356">
        <v>0</v>
      </c>
      <c r="K56" s="356">
        <v>460430</v>
      </c>
      <c r="L56" s="356">
        <v>0</v>
      </c>
      <c r="M56" s="356">
        <v>0</v>
      </c>
      <c r="N56" s="356">
        <v>0</v>
      </c>
      <c r="O56" s="356">
        <v>0</v>
      </c>
      <c r="P56" s="356">
        <v>0</v>
      </c>
      <c r="Q56" s="356">
        <v>0</v>
      </c>
      <c r="R56" s="356">
        <v>0</v>
      </c>
      <c r="S56" s="356">
        <v>0</v>
      </c>
      <c r="T56" s="356">
        <v>0</v>
      </c>
      <c r="U56" s="356">
        <v>0</v>
      </c>
      <c r="V56" s="356">
        <v>0</v>
      </c>
      <c r="W56" s="356">
        <v>0</v>
      </c>
      <c r="X56" s="356">
        <v>0</v>
      </c>
      <c r="Y56" s="356">
        <v>0</v>
      </c>
      <c r="Z56" s="356">
        <v>0</v>
      </c>
      <c r="AA56" s="356">
        <v>0</v>
      </c>
      <c r="AB56" s="356">
        <v>0</v>
      </c>
      <c r="AC56" s="356">
        <v>0</v>
      </c>
      <c r="AD56" s="356">
        <v>0</v>
      </c>
      <c r="AE56" s="356">
        <v>0</v>
      </c>
      <c r="AF56" s="356">
        <v>16696</v>
      </c>
      <c r="AG56" s="356">
        <v>0</v>
      </c>
      <c r="AH56" s="356">
        <v>0</v>
      </c>
      <c r="AI56" s="356">
        <v>13344</v>
      </c>
      <c r="AJ56" s="356">
        <v>0</v>
      </c>
      <c r="AK56" s="356">
        <v>0</v>
      </c>
      <c r="AL56" s="356">
        <v>0</v>
      </c>
      <c r="AM56" s="356">
        <v>0</v>
      </c>
      <c r="AN56" s="356">
        <v>9385</v>
      </c>
      <c r="AO56" s="356">
        <v>0</v>
      </c>
    </row>
    <row r="57" spans="3:41" x14ac:dyDescent="0.3">
      <c r="C57" s="356">
        <v>59</v>
      </c>
      <c r="D57" s="356">
        <v>7</v>
      </c>
      <c r="E57" s="356">
        <v>10</v>
      </c>
      <c r="F57" s="356">
        <v>2100</v>
      </c>
      <c r="G57" s="356">
        <v>0</v>
      </c>
      <c r="H57" s="356">
        <v>2100</v>
      </c>
      <c r="I57" s="356">
        <v>0</v>
      </c>
      <c r="J57" s="356">
        <v>0</v>
      </c>
      <c r="K57" s="356">
        <v>0</v>
      </c>
      <c r="L57" s="356">
        <v>0</v>
      </c>
      <c r="M57" s="356">
        <v>0</v>
      </c>
      <c r="N57" s="356">
        <v>0</v>
      </c>
      <c r="O57" s="356">
        <v>0</v>
      </c>
      <c r="P57" s="356">
        <v>0</v>
      </c>
      <c r="Q57" s="356">
        <v>0</v>
      </c>
      <c r="R57" s="356">
        <v>0</v>
      </c>
      <c r="S57" s="356">
        <v>0</v>
      </c>
      <c r="T57" s="356">
        <v>0</v>
      </c>
      <c r="U57" s="356">
        <v>0</v>
      </c>
      <c r="V57" s="356">
        <v>0</v>
      </c>
      <c r="W57" s="356">
        <v>0</v>
      </c>
      <c r="X57" s="356">
        <v>0</v>
      </c>
      <c r="Y57" s="356">
        <v>0</v>
      </c>
      <c r="Z57" s="356">
        <v>0</v>
      </c>
      <c r="AA57" s="356">
        <v>0</v>
      </c>
      <c r="AB57" s="356">
        <v>0</v>
      </c>
      <c r="AC57" s="356">
        <v>0</v>
      </c>
      <c r="AD57" s="356">
        <v>0</v>
      </c>
      <c r="AE57" s="356">
        <v>0</v>
      </c>
      <c r="AF57" s="356">
        <v>0</v>
      </c>
      <c r="AG57" s="356">
        <v>0</v>
      </c>
      <c r="AH57" s="356">
        <v>0</v>
      </c>
      <c r="AI57" s="356">
        <v>0</v>
      </c>
      <c r="AJ57" s="356">
        <v>0</v>
      </c>
      <c r="AK57" s="356">
        <v>0</v>
      </c>
      <c r="AL57" s="356">
        <v>0</v>
      </c>
      <c r="AM57" s="356">
        <v>0</v>
      </c>
      <c r="AN57" s="356">
        <v>0</v>
      </c>
      <c r="AO57" s="356">
        <v>0</v>
      </c>
    </row>
    <row r="58" spans="3:41" x14ac:dyDescent="0.3">
      <c r="C58" s="356">
        <v>59</v>
      </c>
      <c r="D58" s="356">
        <v>7</v>
      </c>
      <c r="E58" s="356">
        <v>11</v>
      </c>
      <c r="F58" s="356">
        <v>5461.8631866888791</v>
      </c>
      <c r="G58" s="356">
        <v>0</v>
      </c>
      <c r="H58" s="356">
        <v>2545.1965200222126</v>
      </c>
      <c r="I58" s="356">
        <v>0</v>
      </c>
      <c r="J58" s="356">
        <v>0</v>
      </c>
      <c r="K58" s="356">
        <v>2916.6666666666665</v>
      </c>
      <c r="L58" s="356">
        <v>0</v>
      </c>
      <c r="M58" s="356">
        <v>0</v>
      </c>
      <c r="N58" s="356">
        <v>0</v>
      </c>
      <c r="O58" s="356">
        <v>0</v>
      </c>
      <c r="P58" s="356">
        <v>0</v>
      </c>
      <c r="Q58" s="356">
        <v>0</v>
      </c>
      <c r="R58" s="356">
        <v>0</v>
      </c>
      <c r="S58" s="356">
        <v>0</v>
      </c>
      <c r="T58" s="356">
        <v>0</v>
      </c>
      <c r="U58" s="356">
        <v>0</v>
      </c>
      <c r="V58" s="356">
        <v>0</v>
      </c>
      <c r="W58" s="356">
        <v>0</v>
      </c>
      <c r="X58" s="356">
        <v>0</v>
      </c>
      <c r="Y58" s="356">
        <v>0</v>
      </c>
      <c r="Z58" s="356">
        <v>0</v>
      </c>
      <c r="AA58" s="356">
        <v>0</v>
      </c>
      <c r="AB58" s="356">
        <v>0</v>
      </c>
      <c r="AC58" s="356">
        <v>0</v>
      </c>
      <c r="AD58" s="356">
        <v>0</v>
      </c>
      <c r="AE58" s="356">
        <v>0</v>
      </c>
      <c r="AF58" s="356">
        <v>0</v>
      </c>
      <c r="AG58" s="356">
        <v>0</v>
      </c>
      <c r="AH58" s="356">
        <v>0</v>
      </c>
      <c r="AI58" s="356">
        <v>0</v>
      </c>
      <c r="AJ58" s="356">
        <v>0</v>
      </c>
      <c r="AK58" s="356">
        <v>0</v>
      </c>
      <c r="AL58" s="356">
        <v>0</v>
      </c>
      <c r="AM58" s="356">
        <v>0</v>
      </c>
      <c r="AN58" s="356">
        <v>0</v>
      </c>
      <c r="AO58" s="356">
        <v>0</v>
      </c>
    </row>
    <row r="59" spans="3:41" x14ac:dyDescent="0.3">
      <c r="C59" s="356">
        <v>59</v>
      </c>
      <c r="D59" s="356">
        <v>8</v>
      </c>
      <c r="E59" s="356">
        <v>1</v>
      </c>
      <c r="F59" s="356">
        <v>51.65</v>
      </c>
      <c r="G59" s="356">
        <v>0</v>
      </c>
      <c r="H59" s="356">
        <v>7.85</v>
      </c>
      <c r="I59" s="356">
        <v>0</v>
      </c>
      <c r="J59" s="356">
        <v>0</v>
      </c>
      <c r="K59" s="356">
        <v>38.799999999999997</v>
      </c>
      <c r="L59" s="356">
        <v>0</v>
      </c>
      <c r="M59" s="356">
        <v>0</v>
      </c>
      <c r="N59" s="356">
        <v>0</v>
      </c>
      <c r="O59" s="356">
        <v>0</v>
      </c>
      <c r="P59" s="356">
        <v>0</v>
      </c>
      <c r="Q59" s="356">
        <v>0</v>
      </c>
      <c r="R59" s="356">
        <v>0</v>
      </c>
      <c r="S59" s="356">
        <v>0</v>
      </c>
      <c r="T59" s="356">
        <v>0</v>
      </c>
      <c r="U59" s="356">
        <v>0</v>
      </c>
      <c r="V59" s="356">
        <v>0</v>
      </c>
      <c r="W59" s="356">
        <v>0</v>
      </c>
      <c r="X59" s="356">
        <v>0</v>
      </c>
      <c r="Y59" s="356">
        <v>0</v>
      </c>
      <c r="Z59" s="356">
        <v>0</v>
      </c>
      <c r="AA59" s="356">
        <v>0</v>
      </c>
      <c r="AB59" s="356">
        <v>0</v>
      </c>
      <c r="AC59" s="356">
        <v>0</v>
      </c>
      <c r="AD59" s="356">
        <v>0</v>
      </c>
      <c r="AE59" s="356">
        <v>0</v>
      </c>
      <c r="AF59" s="356">
        <v>2</v>
      </c>
      <c r="AG59" s="356">
        <v>0</v>
      </c>
      <c r="AH59" s="356">
        <v>0</v>
      </c>
      <c r="AI59" s="356">
        <v>2</v>
      </c>
      <c r="AJ59" s="356">
        <v>0</v>
      </c>
      <c r="AK59" s="356">
        <v>0</v>
      </c>
      <c r="AL59" s="356">
        <v>0</v>
      </c>
      <c r="AM59" s="356">
        <v>0</v>
      </c>
      <c r="AN59" s="356">
        <v>1</v>
      </c>
      <c r="AO59" s="356">
        <v>0</v>
      </c>
    </row>
    <row r="60" spans="3:41" x14ac:dyDescent="0.3">
      <c r="C60" s="356">
        <v>59</v>
      </c>
      <c r="D60" s="356">
        <v>8</v>
      </c>
      <c r="E60" s="356">
        <v>2</v>
      </c>
      <c r="F60" s="356">
        <v>5936.2</v>
      </c>
      <c r="G60" s="356">
        <v>0</v>
      </c>
      <c r="H60" s="356">
        <v>982.9</v>
      </c>
      <c r="I60" s="356">
        <v>0</v>
      </c>
      <c r="J60" s="356">
        <v>0</v>
      </c>
      <c r="K60" s="356">
        <v>4384.55</v>
      </c>
      <c r="L60" s="356">
        <v>0</v>
      </c>
      <c r="M60" s="356">
        <v>0</v>
      </c>
      <c r="N60" s="356">
        <v>0</v>
      </c>
      <c r="O60" s="356">
        <v>0</v>
      </c>
      <c r="P60" s="356">
        <v>0</v>
      </c>
      <c r="Q60" s="356">
        <v>0</v>
      </c>
      <c r="R60" s="356">
        <v>0</v>
      </c>
      <c r="S60" s="356">
        <v>0</v>
      </c>
      <c r="T60" s="356">
        <v>0</v>
      </c>
      <c r="U60" s="356">
        <v>0</v>
      </c>
      <c r="V60" s="356">
        <v>0</v>
      </c>
      <c r="W60" s="356">
        <v>0</v>
      </c>
      <c r="X60" s="356">
        <v>0</v>
      </c>
      <c r="Y60" s="356">
        <v>0</v>
      </c>
      <c r="Z60" s="356">
        <v>0</v>
      </c>
      <c r="AA60" s="356">
        <v>0</v>
      </c>
      <c r="AB60" s="356">
        <v>0</v>
      </c>
      <c r="AC60" s="356">
        <v>0</v>
      </c>
      <c r="AD60" s="356">
        <v>0</v>
      </c>
      <c r="AE60" s="356">
        <v>0</v>
      </c>
      <c r="AF60" s="356">
        <v>174.75</v>
      </c>
      <c r="AG60" s="356">
        <v>0</v>
      </c>
      <c r="AH60" s="356">
        <v>0</v>
      </c>
      <c r="AI60" s="356">
        <v>306</v>
      </c>
      <c r="AJ60" s="356">
        <v>0</v>
      </c>
      <c r="AK60" s="356">
        <v>0</v>
      </c>
      <c r="AL60" s="356">
        <v>0</v>
      </c>
      <c r="AM60" s="356">
        <v>0</v>
      </c>
      <c r="AN60" s="356">
        <v>88</v>
      </c>
      <c r="AO60" s="356">
        <v>0</v>
      </c>
    </row>
    <row r="61" spans="3:41" x14ac:dyDescent="0.3">
      <c r="C61" s="356">
        <v>59</v>
      </c>
      <c r="D61" s="356">
        <v>8</v>
      </c>
      <c r="E61" s="356">
        <v>3</v>
      </c>
      <c r="F61" s="356">
        <v>265</v>
      </c>
      <c r="G61" s="356">
        <v>0</v>
      </c>
      <c r="H61" s="356">
        <v>36</v>
      </c>
      <c r="I61" s="356">
        <v>0</v>
      </c>
      <c r="J61" s="356">
        <v>0</v>
      </c>
      <c r="K61" s="356">
        <v>229</v>
      </c>
      <c r="L61" s="356">
        <v>0</v>
      </c>
      <c r="M61" s="356">
        <v>0</v>
      </c>
      <c r="N61" s="356">
        <v>0</v>
      </c>
      <c r="O61" s="356">
        <v>0</v>
      </c>
      <c r="P61" s="356">
        <v>0</v>
      </c>
      <c r="Q61" s="356">
        <v>0</v>
      </c>
      <c r="R61" s="356">
        <v>0</v>
      </c>
      <c r="S61" s="356">
        <v>0</v>
      </c>
      <c r="T61" s="356">
        <v>0</v>
      </c>
      <c r="U61" s="356">
        <v>0</v>
      </c>
      <c r="V61" s="356">
        <v>0</v>
      </c>
      <c r="W61" s="356">
        <v>0</v>
      </c>
      <c r="X61" s="356">
        <v>0</v>
      </c>
      <c r="Y61" s="356">
        <v>0</v>
      </c>
      <c r="Z61" s="356">
        <v>0</v>
      </c>
      <c r="AA61" s="356">
        <v>0</v>
      </c>
      <c r="AB61" s="356">
        <v>0</v>
      </c>
      <c r="AC61" s="356">
        <v>0</v>
      </c>
      <c r="AD61" s="356">
        <v>0</v>
      </c>
      <c r="AE61" s="356">
        <v>0</v>
      </c>
      <c r="AF61" s="356">
        <v>0</v>
      </c>
      <c r="AG61" s="356">
        <v>0</v>
      </c>
      <c r="AH61" s="356">
        <v>0</v>
      </c>
      <c r="AI61" s="356">
        <v>0</v>
      </c>
      <c r="AJ61" s="356">
        <v>0</v>
      </c>
      <c r="AK61" s="356">
        <v>0</v>
      </c>
      <c r="AL61" s="356">
        <v>0</v>
      </c>
      <c r="AM61" s="356">
        <v>0</v>
      </c>
      <c r="AN61" s="356">
        <v>0</v>
      </c>
      <c r="AO61" s="356">
        <v>0</v>
      </c>
    </row>
    <row r="62" spans="3:41" x14ac:dyDescent="0.3">
      <c r="C62" s="356">
        <v>59</v>
      </c>
      <c r="D62" s="356">
        <v>8</v>
      </c>
      <c r="E62" s="356">
        <v>4</v>
      </c>
      <c r="F62" s="356">
        <v>938</v>
      </c>
      <c r="G62" s="356">
        <v>0</v>
      </c>
      <c r="H62" s="356">
        <v>172</v>
      </c>
      <c r="I62" s="356">
        <v>0</v>
      </c>
      <c r="J62" s="356">
        <v>0</v>
      </c>
      <c r="K62" s="356">
        <v>630</v>
      </c>
      <c r="L62" s="356">
        <v>0</v>
      </c>
      <c r="M62" s="356">
        <v>0</v>
      </c>
      <c r="N62" s="356">
        <v>0</v>
      </c>
      <c r="O62" s="356">
        <v>0</v>
      </c>
      <c r="P62" s="356">
        <v>0</v>
      </c>
      <c r="Q62" s="356">
        <v>0</v>
      </c>
      <c r="R62" s="356">
        <v>0</v>
      </c>
      <c r="S62" s="356">
        <v>0</v>
      </c>
      <c r="T62" s="356">
        <v>0</v>
      </c>
      <c r="U62" s="356">
        <v>0</v>
      </c>
      <c r="V62" s="356">
        <v>0</v>
      </c>
      <c r="W62" s="356">
        <v>0</v>
      </c>
      <c r="X62" s="356">
        <v>0</v>
      </c>
      <c r="Y62" s="356">
        <v>0</v>
      </c>
      <c r="Z62" s="356">
        <v>0</v>
      </c>
      <c r="AA62" s="356">
        <v>0</v>
      </c>
      <c r="AB62" s="356">
        <v>0</v>
      </c>
      <c r="AC62" s="356">
        <v>0</v>
      </c>
      <c r="AD62" s="356">
        <v>0</v>
      </c>
      <c r="AE62" s="356">
        <v>0</v>
      </c>
      <c r="AF62" s="356">
        <v>68</v>
      </c>
      <c r="AG62" s="356">
        <v>0</v>
      </c>
      <c r="AH62" s="356">
        <v>0</v>
      </c>
      <c r="AI62" s="356">
        <v>68</v>
      </c>
      <c r="AJ62" s="356">
        <v>0</v>
      </c>
      <c r="AK62" s="356">
        <v>0</v>
      </c>
      <c r="AL62" s="356">
        <v>0</v>
      </c>
      <c r="AM62" s="356">
        <v>0</v>
      </c>
      <c r="AN62" s="356">
        <v>0</v>
      </c>
      <c r="AO62" s="356">
        <v>0</v>
      </c>
    </row>
    <row r="63" spans="3:41" x14ac:dyDescent="0.3">
      <c r="C63" s="356">
        <v>59</v>
      </c>
      <c r="D63" s="356">
        <v>8</v>
      </c>
      <c r="E63" s="356">
        <v>5</v>
      </c>
      <c r="F63" s="356">
        <v>40.5</v>
      </c>
      <c r="G63" s="356">
        <v>40.5</v>
      </c>
      <c r="H63" s="356">
        <v>0</v>
      </c>
      <c r="I63" s="356">
        <v>0</v>
      </c>
      <c r="J63" s="356">
        <v>0</v>
      </c>
      <c r="K63" s="356">
        <v>0</v>
      </c>
      <c r="L63" s="356">
        <v>0</v>
      </c>
      <c r="M63" s="356">
        <v>0</v>
      </c>
      <c r="N63" s="356">
        <v>0</v>
      </c>
      <c r="O63" s="356">
        <v>0</v>
      </c>
      <c r="P63" s="356">
        <v>0</v>
      </c>
      <c r="Q63" s="356">
        <v>0</v>
      </c>
      <c r="R63" s="356">
        <v>0</v>
      </c>
      <c r="S63" s="356">
        <v>0</v>
      </c>
      <c r="T63" s="356">
        <v>0</v>
      </c>
      <c r="U63" s="356">
        <v>0</v>
      </c>
      <c r="V63" s="356">
        <v>0</v>
      </c>
      <c r="W63" s="356">
        <v>0</v>
      </c>
      <c r="X63" s="356">
        <v>0</v>
      </c>
      <c r="Y63" s="356">
        <v>0</v>
      </c>
      <c r="Z63" s="356">
        <v>0</v>
      </c>
      <c r="AA63" s="356">
        <v>0</v>
      </c>
      <c r="AB63" s="356">
        <v>0</v>
      </c>
      <c r="AC63" s="356">
        <v>0</v>
      </c>
      <c r="AD63" s="356">
        <v>0</v>
      </c>
      <c r="AE63" s="356">
        <v>0</v>
      </c>
      <c r="AF63" s="356">
        <v>0</v>
      </c>
      <c r="AG63" s="356">
        <v>0</v>
      </c>
      <c r="AH63" s="356">
        <v>0</v>
      </c>
      <c r="AI63" s="356">
        <v>0</v>
      </c>
      <c r="AJ63" s="356">
        <v>0</v>
      </c>
      <c r="AK63" s="356">
        <v>0</v>
      </c>
      <c r="AL63" s="356">
        <v>0</v>
      </c>
      <c r="AM63" s="356">
        <v>0</v>
      </c>
      <c r="AN63" s="356">
        <v>0</v>
      </c>
      <c r="AO63" s="356">
        <v>0</v>
      </c>
    </row>
    <row r="64" spans="3:41" x14ac:dyDescent="0.3">
      <c r="C64" s="356">
        <v>59</v>
      </c>
      <c r="D64" s="356">
        <v>8</v>
      </c>
      <c r="E64" s="356">
        <v>6</v>
      </c>
      <c r="F64" s="356">
        <v>2281459</v>
      </c>
      <c r="G64" s="356">
        <v>8100</v>
      </c>
      <c r="H64" s="356">
        <v>645025</v>
      </c>
      <c r="I64" s="356">
        <v>0</v>
      </c>
      <c r="J64" s="356">
        <v>0</v>
      </c>
      <c r="K64" s="356">
        <v>1494962</v>
      </c>
      <c r="L64" s="356">
        <v>0</v>
      </c>
      <c r="M64" s="356">
        <v>0</v>
      </c>
      <c r="N64" s="356">
        <v>0</v>
      </c>
      <c r="O64" s="356">
        <v>0</v>
      </c>
      <c r="P64" s="356">
        <v>0</v>
      </c>
      <c r="Q64" s="356">
        <v>0</v>
      </c>
      <c r="R64" s="356">
        <v>0</v>
      </c>
      <c r="S64" s="356">
        <v>0</v>
      </c>
      <c r="T64" s="356">
        <v>0</v>
      </c>
      <c r="U64" s="356">
        <v>0</v>
      </c>
      <c r="V64" s="356">
        <v>0</v>
      </c>
      <c r="W64" s="356">
        <v>0</v>
      </c>
      <c r="X64" s="356">
        <v>0</v>
      </c>
      <c r="Y64" s="356">
        <v>0</v>
      </c>
      <c r="Z64" s="356">
        <v>0</v>
      </c>
      <c r="AA64" s="356">
        <v>0</v>
      </c>
      <c r="AB64" s="356">
        <v>0</v>
      </c>
      <c r="AC64" s="356">
        <v>0</v>
      </c>
      <c r="AD64" s="356">
        <v>0</v>
      </c>
      <c r="AE64" s="356">
        <v>0</v>
      </c>
      <c r="AF64" s="356">
        <v>57763</v>
      </c>
      <c r="AG64" s="356">
        <v>0</v>
      </c>
      <c r="AH64" s="356">
        <v>0</v>
      </c>
      <c r="AI64" s="356">
        <v>50688</v>
      </c>
      <c r="AJ64" s="356">
        <v>0</v>
      </c>
      <c r="AK64" s="356">
        <v>0</v>
      </c>
      <c r="AL64" s="356">
        <v>0</v>
      </c>
      <c r="AM64" s="356">
        <v>0</v>
      </c>
      <c r="AN64" s="356">
        <v>24921</v>
      </c>
      <c r="AO64" s="356">
        <v>0</v>
      </c>
    </row>
    <row r="65" spans="3:41" x14ac:dyDescent="0.3">
      <c r="C65" s="356">
        <v>59</v>
      </c>
      <c r="D65" s="356">
        <v>8</v>
      </c>
      <c r="E65" s="356">
        <v>9</v>
      </c>
      <c r="F65" s="356">
        <v>7780</v>
      </c>
      <c r="G65" s="356">
        <v>0</v>
      </c>
      <c r="H65" s="356">
        <v>0</v>
      </c>
      <c r="I65" s="356">
        <v>0</v>
      </c>
      <c r="J65" s="356">
        <v>0</v>
      </c>
      <c r="K65" s="356">
        <v>7780</v>
      </c>
      <c r="L65" s="356">
        <v>0</v>
      </c>
      <c r="M65" s="356">
        <v>0</v>
      </c>
      <c r="N65" s="356">
        <v>0</v>
      </c>
      <c r="O65" s="356">
        <v>0</v>
      </c>
      <c r="P65" s="356">
        <v>0</v>
      </c>
      <c r="Q65" s="356">
        <v>0</v>
      </c>
      <c r="R65" s="356">
        <v>0</v>
      </c>
      <c r="S65" s="356">
        <v>0</v>
      </c>
      <c r="T65" s="356">
        <v>0</v>
      </c>
      <c r="U65" s="356">
        <v>0</v>
      </c>
      <c r="V65" s="356">
        <v>0</v>
      </c>
      <c r="W65" s="356">
        <v>0</v>
      </c>
      <c r="X65" s="356">
        <v>0</v>
      </c>
      <c r="Y65" s="356">
        <v>0</v>
      </c>
      <c r="Z65" s="356">
        <v>0</v>
      </c>
      <c r="AA65" s="356">
        <v>0</v>
      </c>
      <c r="AB65" s="356">
        <v>0</v>
      </c>
      <c r="AC65" s="356">
        <v>0</v>
      </c>
      <c r="AD65" s="356">
        <v>0</v>
      </c>
      <c r="AE65" s="356">
        <v>0</v>
      </c>
      <c r="AF65" s="356">
        <v>0</v>
      </c>
      <c r="AG65" s="356">
        <v>0</v>
      </c>
      <c r="AH65" s="356">
        <v>0</v>
      </c>
      <c r="AI65" s="356">
        <v>0</v>
      </c>
      <c r="AJ65" s="356">
        <v>0</v>
      </c>
      <c r="AK65" s="356">
        <v>0</v>
      </c>
      <c r="AL65" s="356">
        <v>0</v>
      </c>
      <c r="AM65" s="356">
        <v>0</v>
      </c>
      <c r="AN65" s="356">
        <v>0</v>
      </c>
      <c r="AO65" s="356">
        <v>0</v>
      </c>
    </row>
    <row r="66" spans="3:41" x14ac:dyDescent="0.3">
      <c r="C66" s="356">
        <v>59</v>
      </c>
      <c r="D66" s="356">
        <v>8</v>
      </c>
      <c r="E66" s="356">
        <v>11</v>
      </c>
      <c r="F66" s="356">
        <v>5461.8631866888791</v>
      </c>
      <c r="G66" s="356">
        <v>0</v>
      </c>
      <c r="H66" s="356">
        <v>2545.1965200222126</v>
      </c>
      <c r="I66" s="356">
        <v>0</v>
      </c>
      <c r="J66" s="356">
        <v>0</v>
      </c>
      <c r="K66" s="356">
        <v>2916.6666666666665</v>
      </c>
      <c r="L66" s="356">
        <v>0</v>
      </c>
      <c r="M66" s="356">
        <v>0</v>
      </c>
      <c r="N66" s="356">
        <v>0</v>
      </c>
      <c r="O66" s="356">
        <v>0</v>
      </c>
      <c r="P66" s="356">
        <v>0</v>
      </c>
      <c r="Q66" s="356">
        <v>0</v>
      </c>
      <c r="R66" s="356">
        <v>0</v>
      </c>
      <c r="S66" s="356">
        <v>0</v>
      </c>
      <c r="T66" s="356">
        <v>0</v>
      </c>
      <c r="U66" s="356">
        <v>0</v>
      </c>
      <c r="V66" s="356">
        <v>0</v>
      </c>
      <c r="W66" s="356">
        <v>0</v>
      </c>
      <c r="X66" s="356">
        <v>0</v>
      </c>
      <c r="Y66" s="356">
        <v>0</v>
      </c>
      <c r="Z66" s="356">
        <v>0</v>
      </c>
      <c r="AA66" s="356">
        <v>0</v>
      </c>
      <c r="AB66" s="356">
        <v>0</v>
      </c>
      <c r="AC66" s="356">
        <v>0</v>
      </c>
      <c r="AD66" s="356">
        <v>0</v>
      </c>
      <c r="AE66" s="356">
        <v>0</v>
      </c>
      <c r="AF66" s="356">
        <v>0</v>
      </c>
      <c r="AG66" s="356">
        <v>0</v>
      </c>
      <c r="AH66" s="356">
        <v>0</v>
      </c>
      <c r="AI66" s="356">
        <v>0</v>
      </c>
      <c r="AJ66" s="356">
        <v>0</v>
      </c>
      <c r="AK66" s="356">
        <v>0</v>
      </c>
      <c r="AL66" s="356">
        <v>0</v>
      </c>
      <c r="AM66" s="356">
        <v>0</v>
      </c>
      <c r="AN66" s="356">
        <v>0</v>
      </c>
      <c r="AO66" s="356">
        <v>0</v>
      </c>
    </row>
    <row r="67" spans="3:41" x14ac:dyDescent="0.3">
      <c r="C67" s="356">
        <v>59</v>
      </c>
      <c r="D67" s="356">
        <v>9</v>
      </c>
      <c r="E67" s="356">
        <v>1</v>
      </c>
      <c r="F67" s="356">
        <v>52.65</v>
      </c>
      <c r="G67" s="356">
        <v>0</v>
      </c>
      <c r="H67" s="356">
        <v>7.85</v>
      </c>
      <c r="I67" s="356">
        <v>0</v>
      </c>
      <c r="J67" s="356">
        <v>0</v>
      </c>
      <c r="K67" s="356">
        <v>39.799999999999997</v>
      </c>
      <c r="L67" s="356">
        <v>0</v>
      </c>
      <c r="M67" s="356">
        <v>0</v>
      </c>
      <c r="N67" s="356">
        <v>0</v>
      </c>
      <c r="O67" s="356">
        <v>0</v>
      </c>
      <c r="P67" s="356">
        <v>0</v>
      </c>
      <c r="Q67" s="356">
        <v>0</v>
      </c>
      <c r="R67" s="356">
        <v>0</v>
      </c>
      <c r="S67" s="356">
        <v>0</v>
      </c>
      <c r="T67" s="356">
        <v>0</v>
      </c>
      <c r="U67" s="356">
        <v>0</v>
      </c>
      <c r="V67" s="356">
        <v>0</v>
      </c>
      <c r="W67" s="356">
        <v>0</v>
      </c>
      <c r="X67" s="356">
        <v>0</v>
      </c>
      <c r="Y67" s="356">
        <v>0</v>
      </c>
      <c r="Z67" s="356">
        <v>0</v>
      </c>
      <c r="AA67" s="356">
        <v>0</v>
      </c>
      <c r="AB67" s="356">
        <v>0</v>
      </c>
      <c r="AC67" s="356">
        <v>0</v>
      </c>
      <c r="AD67" s="356">
        <v>0</v>
      </c>
      <c r="AE67" s="356">
        <v>0</v>
      </c>
      <c r="AF67" s="356">
        <v>2</v>
      </c>
      <c r="AG67" s="356">
        <v>0</v>
      </c>
      <c r="AH67" s="356">
        <v>0</v>
      </c>
      <c r="AI67" s="356">
        <v>2</v>
      </c>
      <c r="AJ67" s="356">
        <v>0</v>
      </c>
      <c r="AK67" s="356">
        <v>0</v>
      </c>
      <c r="AL67" s="356">
        <v>0</v>
      </c>
      <c r="AM67" s="356">
        <v>0</v>
      </c>
      <c r="AN67" s="356">
        <v>1</v>
      </c>
      <c r="AO67" s="356">
        <v>0</v>
      </c>
    </row>
    <row r="68" spans="3:41" x14ac:dyDescent="0.3">
      <c r="C68" s="356">
        <v>59</v>
      </c>
      <c r="D68" s="356">
        <v>9</v>
      </c>
      <c r="E68" s="356">
        <v>2</v>
      </c>
      <c r="F68" s="356">
        <v>7837.16</v>
      </c>
      <c r="G68" s="356">
        <v>0</v>
      </c>
      <c r="H68" s="356">
        <v>1216.27</v>
      </c>
      <c r="I68" s="356">
        <v>0</v>
      </c>
      <c r="J68" s="356">
        <v>0</v>
      </c>
      <c r="K68" s="356">
        <v>5834.89</v>
      </c>
      <c r="L68" s="356">
        <v>0</v>
      </c>
      <c r="M68" s="356">
        <v>0</v>
      </c>
      <c r="N68" s="356">
        <v>0</v>
      </c>
      <c r="O68" s="356">
        <v>0</v>
      </c>
      <c r="P68" s="356">
        <v>0</v>
      </c>
      <c r="Q68" s="356">
        <v>0</v>
      </c>
      <c r="R68" s="356">
        <v>0</v>
      </c>
      <c r="S68" s="356">
        <v>0</v>
      </c>
      <c r="T68" s="356">
        <v>0</v>
      </c>
      <c r="U68" s="356">
        <v>0</v>
      </c>
      <c r="V68" s="356">
        <v>0</v>
      </c>
      <c r="W68" s="356">
        <v>0</v>
      </c>
      <c r="X68" s="356">
        <v>0</v>
      </c>
      <c r="Y68" s="356">
        <v>0</v>
      </c>
      <c r="Z68" s="356">
        <v>0</v>
      </c>
      <c r="AA68" s="356">
        <v>0</v>
      </c>
      <c r="AB68" s="356">
        <v>0</v>
      </c>
      <c r="AC68" s="356">
        <v>0</v>
      </c>
      <c r="AD68" s="356">
        <v>0</v>
      </c>
      <c r="AE68" s="356">
        <v>0</v>
      </c>
      <c r="AF68" s="356">
        <v>341</v>
      </c>
      <c r="AG68" s="356">
        <v>0</v>
      </c>
      <c r="AH68" s="356">
        <v>0</v>
      </c>
      <c r="AI68" s="356">
        <v>269</v>
      </c>
      <c r="AJ68" s="356">
        <v>0</v>
      </c>
      <c r="AK68" s="356">
        <v>0</v>
      </c>
      <c r="AL68" s="356">
        <v>0</v>
      </c>
      <c r="AM68" s="356">
        <v>0</v>
      </c>
      <c r="AN68" s="356">
        <v>176</v>
      </c>
      <c r="AO68" s="356">
        <v>0</v>
      </c>
    </row>
    <row r="69" spans="3:41" x14ac:dyDescent="0.3">
      <c r="C69" s="356">
        <v>59</v>
      </c>
      <c r="D69" s="356">
        <v>9</v>
      </c>
      <c r="E69" s="356">
        <v>3</v>
      </c>
      <c r="F69" s="356">
        <v>292.5</v>
      </c>
      <c r="G69" s="356">
        <v>0</v>
      </c>
      <c r="H69" s="356">
        <v>31</v>
      </c>
      <c r="I69" s="356">
        <v>0</v>
      </c>
      <c r="J69" s="356">
        <v>0</v>
      </c>
      <c r="K69" s="356">
        <v>261.5</v>
      </c>
      <c r="L69" s="356">
        <v>0</v>
      </c>
      <c r="M69" s="356">
        <v>0</v>
      </c>
      <c r="N69" s="356">
        <v>0</v>
      </c>
      <c r="O69" s="356">
        <v>0</v>
      </c>
      <c r="P69" s="356">
        <v>0</v>
      </c>
      <c r="Q69" s="356">
        <v>0</v>
      </c>
      <c r="R69" s="356">
        <v>0</v>
      </c>
      <c r="S69" s="356">
        <v>0</v>
      </c>
      <c r="T69" s="356">
        <v>0</v>
      </c>
      <c r="U69" s="356">
        <v>0</v>
      </c>
      <c r="V69" s="356">
        <v>0</v>
      </c>
      <c r="W69" s="356">
        <v>0</v>
      </c>
      <c r="X69" s="356">
        <v>0</v>
      </c>
      <c r="Y69" s="356">
        <v>0</v>
      </c>
      <c r="Z69" s="356">
        <v>0</v>
      </c>
      <c r="AA69" s="356">
        <v>0</v>
      </c>
      <c r="AB69" s="356">
        <v>0</v>
      </c>
      <c r="AC69" s="356">
        <v>0</v>
      </c>
      <c r="AD69" s="356">
        <v>0</v>
      </c>
      <c r="AE69" s="356">
        <v>0</v>
      </c>
      <c r="AF69" s="356">
        <v>0</v>
      </c>
      <c r="AG69" s="356">
        <v>0</v>
      </c>
      <c r="AH69" s="356">
        <v>0</v>
      </c>
      <c r="AI69" s="356">
        <v>0</v>
      </c>
      <c r="AJ69" s="356">
        <v>0</v>
      </c>
      <c r="AK69" s="356">
        <v>0</v>
      </c>
      <c r="AL69" s="356">
        <v>0</v>
      </c>
      <c r="AM69" s="356">
        <v>0</v>
      </c>
      <c r="AN69" s="356">
        <v>0</v>
      </c>
      <c r="AO69" s="356">
        <v>0</v>
      </c>
    </row>
    <row r="70" spans="3:41" x14ac:dyDescent="0.3">
      <c r="C70" s="356">
        <v>59</v>
      </c>
      <c r="D70" s="356">
        <v>9</v>
      </c>
      <c r="E70" s="356">
        <v>4</v>
      </c>
      <c r="F70" s="356">
        <v>607.5</v>
      </c>
      <c r="G70" s="356">
        <v>0</v>
      </c>
      <c r="H70" s="356">
        <v>117</v>
      </c>
      <c r="I70" s="356">
        <v>0</v>
      </c>
      <c r="J70" s="356">
        <v>0</v>
      </c>
      <c r="K70" s="356">
        <v>455.5</v>
      </c>
      <c r="L70" s="356">
        <v>0</v>
      </c>
      <c r="M70" s="356">
        <v>0</v>
      </c>
      <c r="N70" s="356">
        <v>0</v>
      </c>
      <c r="O70" s="356">
        <v>0</v>
      </c>
      <c r="P70" s="356">
        <v>0</v>
      </c>
      <c r="Q70" s="356">
        <v>0</v>
      </c>
      <c r="R70" s="356">
        <v>0</v>
      </c>
      <c r="S70" s="356">
        <v>0</v>
      </c>
      <c r="T70" s="356">
        <v>0</v>
      </c>
      <c r="U70" s="356">
        <v>0</v>
      </c>
      <c r="V70" s="356">
        <v>0</v>
      </c>
      <c r="W70" s="356">
        <v>0</v>
      </c>
      <c r="X70" s="356">
        <v>0</v>
      </c>
      <c r="Y70" s="356">
        <v>0</v>
      </c>
      <c r="Z70" s="356">
        <v>0</v>
      </c>
      <c r="AA70" s="356">
        <v>0</v>
      </c>
      <c r="AB70" s="356">
        <v>0</v>
      </c>
      <c r="AC70" s="356">
        <v>0</v>
      </c>
      <c r="AD70" s="356">
        <v>0</v>
      </c>
      <c r="AE70" s="356">
        <v>0</v>
      </c>
      <c r="AF70" s="356">
        <v>35</v>
      </c>
      <c r="AG70" s="356">
        <v>0</v>
      </c>
      <c r="AH70" s="356">
        <v>0</v>
      </c>
      <c r="AI70" s="356">
        <v>0</v>
      </c>
      <c r="AJ70" s="356">
        <v>0</v>
      </c>
      <c r="AK70" s="356">
        <v>0</v>
      </c>
      <c r="AL70" s="356">
        <v>0</v>
      </c>
      <c r="AM70" s="356">
        <v>0</v>
      </c>
      <c r="AN70" s="356">
        <v>0</v>
      </c>
      <c r="AO70" s="356">
        <v>0</v>
      </c>
    </row>
    <row r="71" spans="3:41" x14ac:dyDescent="0.3">
      <c r="C71" s="356">
        <v>59</v>
      </c>
      <c r="D71" s="356">
        <v>9</v>
      </c>
      <c r="E71" s="356">
        <v>5</v>
      </c>
      <c r="F71" s="356">
        <v>48</v>
      </c>
      <c r="G71" s="356">
        <v>48</v>
      </c>
      <c r="H71" s="356">
        <v>0</v>
      </c>
      <c r="I71" s="356">
        <v>0</v>
      </c>
      <c r="J71" s="356">
        <v>0</v>
      </c>
      <c r="K71" s="356">
        <v>0</v>
      </c>
      <c r="L71" s="356">
        <v>0</v>
      </c>
      <c r="M71" s="356">
        <v>0</v>
      </c>
      <c r="N71" s="356">
        <v>0</v>
      </c>
      <c r="O71" s="356">
        <v>0</v>
      </c>
      <c r="P71" s="356">
        <v>0</v>
      </c>
      <c r="Q71" s="356">
        <v>0</v>
      </c>
      <c r="R71" s="356">
        <v>0</v>
      </c>
      <c r="S71" s="356">
        <v>0</v>
      </c>
      <c r="T71" s="356">
        <v>0</v>
      </c>
      <c r="U71" s="356">
        <v>0</v>
      </c>
      <c r="V71" s="356">
        <v>0</v>
      </c>
      <c r="W71" s="356">
        <v>0</v>
      </c>
      <c r="X71" s="356">
        <v>0</v>
      </c>
      <c r="Y71" s="356">
        <v>0</v>
      </c>
      <c r="Z71" s="356">
        <v>0</v>
      </c>
      <c r="AA71" s="356">
        <v>0</v>
      </c>
      <c r="AB71" s="356">
        <v>0</v>
      </c>
      <c r="AC71" s="356">
        <v>0</v>
      </c>
      <c r="AD71" s="356">
        <v>0</v>
      </c>
      <c r="AE71" s="356">
        <v>0</v>
      </c>
      <c r="AF71" s="356">
        <v>0</v>
      </c>
      <c r="AG71" s="356">
        <v>0</v>
      </c>
      <c r="AH71" s="356">
        <v>0</v>
      </c>
      <c r="AI71" s="356">
        <v>0</v>
      </c>
      <c r="AJ71" s="356">
        <v>0</v>
      </c>
      <c r="AK71" s="356">
        <v>0</v>
      </c>
      <c r="AL71" s="356">
        <v>0</v>
      </c>
      <c r="AM71" s="356">
        <v>0</v>
      </c>
      <c r="AN71" s="356">
        <v>0</v>
      </c>
      <c r="AO71" s="356">
        <v>0</v>
      </c>
    </row>
    <row r="72" spans="3:41" x14ac:dyDescent="0.3">
      <c r="C72" s="356">
        <v>59</v>
      </c>
      <c r="D72" s="356">
        <v>9</v>
      </c>
      <c r="E72" s="356">
        <v>6</v>
      </c>
      <c r="F72" s="356">
        <v>2201046</v>
      </c>
      <c r="G72" s="356">
        <v>9600</v>
      </c>
      <c r="H72" s="356">
        <v>585737</v>
      </c>
      <c r="I72" s="356">
        <v>0</v>
      </c>
      <c r="J72" s="356">
        <v>0</v>
      </c>
      <c r="K72" s="356">
        <v>1489294</v>
      </c>
      <c r="L72" s="356">
        <v>0</v>
      </c>
      <c r="M72" s="356">
        <v>0</v>
      </c>
      <c r="N72" s="356">
        <v>0</v>
      </c>
      <c r="O72" s="356">
        <v>0</v>
      </c>
      <c r="P72" s="356">
        <v>0</v>
      </c>
      <c r="Q72" s="356">
        <v>0</v>
      </c>
      <c r="R72" s="356">
        <v>0</v>
      </c>
      <c r="S72" s="356">
        <v>0</v>
      </c>
      <c r="T72" s="356">
        <v>0</v>
      </c>
      <c r="U72" s="356">
        <v>0</v>
      </c>
      <c r="V72" s="356">
        <v>0</v>
      </c>
      <c r="W72" s="356">
        <v>0</v>
      </c>
      <c r="X72" s="356">
        <v>0</v>
      </c>
      <c r="Y72" s="356">
        <v>0</v>
      </c>
      <c r="Z72" s="356">
        <v>0</v>
      </c>
      <c r="AA72" s="356">
        <v>0</v>
      </c>
      <c r="AB72" s="356">
        <v>0</v>
      </c>
      <c r="AC72" s="356">
        <v>0</v>
      </c>
      <c r="AD72" s="356">
        <v>0</v>
      </c>
      <c r="AE72" s="356">
        <v>0</v>
      </c>
      <c r="AF72" s="356">
        <v>50823</v>
      </c>
      <c r="AG72" s="356">
        <v>0</v>
      </c>
      <c r="AH72" s="356">
        <v>0</v>
      </c>
      <c r="AI72" s="356">
        <v>40322</v>
      </c>
      <c r="AJ72" s="356">
        <v>0</v>
      </c>
      <c r="AK72" s="356">
        <v>0</v>
      </c>
      <c r="AL72" s="356">
        <v>0</v>
      </c>
      <c r="AM72" s="356">
        <v>0</v>
      </c>
      <c r="AN72" s="356">
        <v>25270</v>
      </c>
      <c r="AO72" s="356">
        <v>0</v>
      </c>
    </row>
    <row r="73" spans="3:41" x14ac:dyDescent="0.3">
      <c r="C73" s="356">
        <v>59</v>
      </c>
      <c r="D73" s="356">
        <v>9</v>
      </c>
      <c r="E73" s="356">
        <v>9</v>
      </c>
      <c r="F73" s="356">
        <v>7780</v>
      </c>
      <c r="G73" s="356">
        <v>0</v>
      </c>
      <c r="H73" s="356">
        <v>0</v>
      </c>
      <c r="I73" s="356">
        <v>0</v>
      </c>
      <c r="J73" s="356">
        <v>0</v>
      </c>
      <c r="K73" s="356">
        <v>7780</v>
      </c>
      <c r="L73" s="356">
        <v>0</v>
      </c>
      <c r="M73" s="356">
        <v>0</v>
      </c>
      <c r="N73" s="356">
        <v>0</v>
      </c>
      <c r="O73" s="356">
        <v>0</v>
      </c>
      <c r="P73" s="356">
        <v>0</v>
      </c>
      <c r="Q73" s="356">
        <v>0</v>
      </c>
      <c r="R73" s="356">
        <v>0</v>
      </c>
      <c r="S73" s="356">
        <v>0</v>
      </c>
      <c r="T73" s="356">
        <v>0</v>
      </c>
      <c r="U73" s="356">
        <v>0</v>
      </c>
      <c r="V73" s="356">
        <v>0</v>
      </c>
      <c r="W73" s="356">
        <v>0</v>
      </c>
      <c r="X73" s="356">
        <v>0</v>
      </c>
      <c r="Y73" s="356">
        <v>0</v>
      </c>
      <c r="Z73" s="356">
        <v>0</v>
      </c>
      <c r="AA73" s="356">
        <v>0</v>
      </c>
      <c r="AB73" s="356">
        <v>0</v>
      </c>
      <c r="AC73" s="356">
        <v>0</v>
      </c>
      <c r="AD73" s="356">
        <v>0</v>
      </c>
      <c r="AE73" s="356">
        <v>0</v>
      </c>
      <c r="AF73" s="356">
        <v>0</v>
      </c>
      <c r="AG73" s="356">
        <v>0</v>
      </c>
      <c r="AH73" s="356">
        <v>0</v>
      </c>
      <c r="AI73" s="356">
        <v>0</v>
      </c>
      <c r="AJ73" s="356">
        <v>0</v>
      </c>
      <c r="AK73" s="356">
        <v>0</v>
      </c>
      <c r="AL73" s="356">
        <v>0</v>
      </c>
      <c r="AM73" s="356">
        <v>0</v>
      </c>
      <c r="AN73" s="356">
        <v>0</v>
      </c>
      <c r="AO73" s="356">
        <v>0</v>
      </c>
    </row>
    <row r="74" spans="3:41" x14ac:dyDescent="0.3">
      <c r="C74" s="356">
        <v>59</v>
      </c>
      <c r="D74" s="356">
        <v>9</v>
      </c>
      <c r="E74" s="356">
        <v>10</v>
      </c>
      <c r="F74" s="356">
        <v>13935</v>
      </c>
      <c r="G74" s="356">
        <v>0</v>
      </c>
      <c r="H74" s="356">
        <v>0</v>
      </c>
      <c r="I74" s="356">
        <v>0</v>
      </c>
      <c r="J74" s="356">
        <v>0</v>
      </c>
      <c r="K74" s="356">
        <v>13935</v>
      </c>
      <c r="L74" s="356">
        <v>0</v>
      </c>
      <c r="M74" s="356">
        <v>0</v>
      </c>
      <c r="N74" s="356">
        <v>0</v>
      </c>
      <c r="O74" s="356">
        <v>0</v>
      </c>
      <c r="P74" s="356">
        <v>0</v>
      </c>
      <c r="Q74" s="356">
        <v>0</v>
      </c>
      <c r="R74" s="356">
        <v>0</v>
      </c>
      <c r="S74" s="356">
        <v>0</v>
      </c>
      <c r="T74" s="356">
        <v>0</v>
      </c>
      <c r="U74" s="356">
        <v>0</v>
      </c>
      <c r="V74" s="356">
        <v>0</v>
      </c>
      <c r="W74" s="356">
        <v>0</v>
      </c>
      <c r="X74" s="356">
        <v>0</v>
      </c>
      <c r="Y74" s="356">
        <v>0</v>
      </c>
      <c r="Z74" s="356">
        <v>0</v>
      </c>
      <c r="AA74" s="356">
        <v>0</v>
      </c>
      <c r="AB74" s="356">
        <v>0</v>
      </c>
      <c r="AC74" s="356">
        <v>0</v>
      </c>
      <c r="AD74" s="356">
        <v>0</v>
      </c>
      <c r="AE74" s="356">
        <v>0</v>
      </c>
      <c r="AF74" s="356">
        <v>0</v>
      </c>
      <c r="AG74" s="356">
        <v>0</v>
      </c>
      <c r="AH74" s="356">
        <v>0</v>
      </c>
      <c r="AI74" s="356">
        <v>0</v>
      </c>
      <c r="AJ74" s="356">
        <v>0</v>
      </c>
      <c r="AK74" s="356">
        <v>0</v>
      </c>
      <c r="AL74" s="356">
        <v>0</v>
      </c>
      <c r="AM74" s="356">
        <v>0</v>
      </c>
      <c r="AN74" s="356">
        <v>0</v>
      </c>
      <c r="AO74" s="356">
        <v>0</v>
      </c>
    </row>
    <row r="75" spans="3:41" x14ac:dyDescent="0.3">
      <c r="C75" s="356">
        <v>59</v>
      </c>
      <c r="D75" s="356">
        <v>9</v>
      </c>
      <c r="E75" s="356">
        <v>11</v>
      </c>
      <c r="F75" s="356">
        <v>5461.8631866888791</v>
      </c>
      <c r="G75" s="356">
        <v>0</v>
      </c>
      <c r="H75" s="356">
        <v>2545.1965200222126</v>
      </c>
      <c r="I75" s="356">
        <v>0</v>
      </c>
      <c r="J75" s="356">
        <v>0</v>
      </c>
      <c r="K75" s="356">
        <v>2916.6666666666665</v>
      </c>
      <c r="L75" s="356">
        <v>0</v>
      </c>
      <c r="M75" s="356">
        <v>0</v>
      </c>
      <c r="N75" s="356">
        <v>0</v>
      </c>
      <c r="O75" s="356">
        <v>0</v>
      </c>
      <c r="P75" s="356">
        <v>0</v>
      </c>
      <c r="Q75" s="356">
        <v>0</v>
      </c>
      <c r="R75" s="356">
        <v>0</v>
      </c>
      <c r="S75" s="356">
        <v>0</v>
      </c>
      <c r="T75" s="356">
        <v>0</v>
      </c>
      <c r="U75" s="356">
        <v>0</v>
      </c>
      <c r="V75" s="356">
        <v>0</v>
      </c>
      <c r="W75" s="356">
        <v>0</v>
      </c>
      <c r="X75" s="356">
        <v>0</v>
      </c>
      <c r="Y75" s="356">
        <v>0</v>
      </c>
      <c r="Z75" s="356">
        <v>0</v>
      </c>
      <c r="AA75" s="356">
        <v>0</v>
      </c>
      <c r="AB75" s="356">
        <v>0</v>
      </c>
      <c r="AC75" s="356">
        <v>0</v>
      </c>
      <c r="AD75" s="356">
        <v>0</v>
      </c>
      <c r="AE75" s="356">
        <v>0</v>
      </c>
      <c r="AF75" s="356">
        <v>0</v>
      </c>
      <c r="AG75" s="356">
        <v>0</v>
      </c>
      <c r="AH75" s="356">
        <v>0</v>
      </c>
      <c r="AI75" s="356">
        <v>0</v>
      </c>
      <c r="AJ75" s="356">
        <v>0</v>
      </c>
      <c r="AK75" s="356">
        <v>0</v>
      </c>
      <c r="AL75" s="356">
        <v>0</v>
      </c>
      <c r="AM75" s="356">
        <v>0</v>
      </c>
      <c r="AN75" s="356">
        <v>0</v>
      </c>
      <c r="AO75" s="356">
        <v>0</v>
      </c>
    </row>
    <row r="76" spans="3:41" x14ac:dyDescent="0.3">
      <c r="C76" s="356">
        <v>59</v>
      </c>
      <c r="D76" s="356">
        <v>10</v>
      </c>
      <c r="E76" s="356">
        <v>1</v>
      </c>
      <c r="F76" s="356">
        <v>53.65</v>
      </c>
      <c r="G76" s="356">
        <v>0</v>
      </c>
      <c r="H76" s="356">
        <v>7.85</v>
      </c>
      <c r="I76" s="356">
        <v>0</v>
      </c>
      <c r="J76" s="356">
        <v>0</v>
      </c>
      <c r="K76" s="356">
        <v>40.799999999999997</v>
      </c>
      <c r="L76" s="356">
        <v>0</v>
      </c>
      <c r="M76" s="356">
        <v>0</v>
      </c>
      <c r="N76" s="356">
        <v>0</v>
      </c>
      <c r="O76" s="356">
        <v>0</v>
      </c>
      <c r="P76" s="356">
        <v>0</v>
      </c>
      <c r="Q76" s="356">
        <v>0</v>
      </c>
      <c r="R76" s="356">
        <v>0</v>
      </c>
      <c r="S76" s="356">
        <v>0</v>
      </c>
      <c r="T76" s="356">
        <v>0</v>
      </c>
      <c r="U76" s="356">
        <v>0</v>
      </c>
      <c r="V76" s="356">
        <v>0</v>
      </c>
      <c r="W76" s="356">
        <v>0</v>
      </c>
      <c r="X76" s="356">
        <v>0</v>
      </c>
      <c r="Y76" s="356">
        <v>0</v>
      </c>
      <c r="Z76" s="356">
        <v>0</v>
      </c>
      <c r="AA76" s="356">
        <v>0</v>
      </c>
      <c r="AB76" s="356">
        <v>0</v>
      </c>
      <c r="AC76" s="356">
        <v>0</v>
      </c>
      <c r="AD76" s="356">
        <v>0</v>
      </c>
      <c r="AE76" s="356">
        <v>0</v>
      </c>
      <c r="AF76" s="356">
        <v>2</v>
      </c>
      <c r="AG76" s="356">
        <v>0</v>
      </c>
      <c r="AH76" s="356">
        <v>0</v>
      </c>
      <c r="AI76" s="356">
        <v>2</v>
      </c>
      <c r="AJ76" s="356">
        <v>0</v>
      </c>
      <c r="AK76" s="356">
        <v>0</v>
      </c>
      <c r="AL76" s="356">
        <v>0</v>
      </c>
      <c r="AM76" s="356">
        <v>0</v>
      </c>
      <c r="AN76" s="356">
        <v>1</v>
      </c>
      <c r="AO76" s="356">
        <v>0</v>
      </c>
    </row>
    <row r="77" spans="3:41" x14ac:dyDescent="0.3">
      <c r="C77" s="356">
        <v>59</v>
      </c>
      <c r="D77" s="356">
        <v>10</v>
      </c>
      <c r="E77" s="356">
        <v>2</v>
      </c>
      <c r="F77" s="356">
        <v>8142.43</v>
      </c>
      <c r="G77" s="356">
        <v>0</v>
      </c>
      <c r="H77" s="356">
        <v>1155.77</v>
      </c>
      <c r="I77" s="356">
        <v>0</v>
      </c>
      <c r="J77" s="356">
        <v>0</v>
      </c>
      <c r="K77" s="356">
        <v>6176.16</v>
      </c>
      <c r="L77" s="356">
        <v>0</v>
      </c>
      <c r="M77" s="356">
        <v>0</v>
      </c>
      <c r="N77" s="356">
        <v>0</v>
      </c>
      <c r="O77" s="356">
        <v>0</v>
      </c>
      <c r="P77" s="356">
        <v>0</v>
      </c>
      <c r="Q77" s="356">
        <v>0</v>
      </c>
      <c r="R77" s="356">
        <v>0</v>
      </c>
      <c r="S77" s="356">
        <v>0</v>
      </c>
      <c r="T77" s="356">
        <v>0</v>
      </c>
      <c r="U77" s="356">
        <v>0</v>
      </c>
      <c r="V77" s="356">
        <v>0</v>
      </c>
      <c r="W77" s="356">
        <v>0</v>
      </c>
      <c r="X77" s="356">
        <v>0</v>
      </c>
      <c r="Y77" s="356">
        <v>0</v>
      </c>
      <c r="Z77" s="356">
        <v>0</v>
      </c>
      <c r="AA77" s="356">
        <v>0</v>
      </c>
      <c r="AB77" s="356">
        <v>0</v>
      </c>
      <c r="AC77" s="356">
        <v>0</v>
      </c>
      <c r="AD77" s="356">
        <v>0</v>
      </c>
      <c r="AE77" s="356">
        <v>0</v>
      </c>
      <c r="AF77" s="356">
        <v>341</v>
      </c>
      <c r="AG77" s="356">
        <v>0</v>
      </c>
      <c r="AH77" s="356">
        <v>0</v>
      </c>
      <c r="AI77" s="356">
        <v>333.5</v>
      </c>
      <c r="AJ77" s="356">
        <v>0</v>
      </c>
      <c r="AK77" s="356">
        <v>0</v>
      </c>
      <c r="AL77" s="356">
        <v>0</v>
      </c>
      <c r="AM77" s="356">
        <v>0</v>
      </c>
      <c r="AN77" s="356">
        <v>136</v>
      </c>
      <c r="AO77" s="356">
        <v>0</v>
      </c>
    </row>
    <row r="78" spans="3:41" x14ac:dyDescent="0.3">
      <c r="C78" s="356">
        <v>59</v>
      </c>
      <c r="D78" s="356">
        <v>10</v>
      </c>
      <c r="E78" s="356">
        <v>3</v>
      </c>
      <c r="F78" s="356">
        <v>208</v>
      </c>
      <c r="G78" s="356">
        <v>0</v>
      </c>
      <c r="H78" s="356">
        <v>30</v>
      </c>
      <c r="I78" s="356">
        <v>0</v>
      </c>
      <c r="J78" s="356">
        <v>0</v>
      </c>
      <c r="K78" s="356">
        <v>178</v>
      </c>
      <c r="L78" s="356">
        <v>0</v>
      </c>
      <c r="M78" s="356">
        <v>0</v>
      </c>
      <c r="N78" s="356">
        <v>0</v>
      </c>
      <c r="O78" s="356">
        <v>0</v>
      </c>
      <c r="P78" s="356">
        <v>0</v>
      </c>
      <c r="Q78" s="356">
        <v>0</v>
      </c>
      <c r="R78" s="356">
        <v>0</v>
      </c>
      <c r="S78" s="356">
        <v>0</v>
      </c>
      <c r="T78" s="356">
        <v>0</v>
      </c>
      <c r="U78" s="356">
        <v>0</v>
      </c>
      <c r="V78" s="356">
        <v>0</v>
      </c>
      <c r="W78" s="356">
        <v>0</v>
      </c>
      <c r="X78" s="356">
        <v>0</v>
      </c>
      <c r="Y78" s="356">
        <v>0</v>
      </c>
      <c r="Z78" s="356">
        <v>0</v>
      </c>
      <c r="AA78" s="356">
        <v>0</v>
      </c>
      <c r="AB78" s="356">
        <v>0</v>
      </c>
      <c r="AC78" s="356">
        <v>0</v>
      </c>
      <c r="AD78" s="356">
        <v>0</v>
      </c>
      <c r="AE78" s="356">
        <v>0</v>
      </c>
      <c r="AF78" s="356">
        <v>0</v>
      </c>
      <c r="AG78" s="356">
        <v>0</v>
      </c>
      <c r="AH78" s="356">
        <v>0</v>
      </c>
      <c r="AI78" s="356">
        <v>0</v>
      </c>
      <c r="AJ78" s="356">
        <v>0</v>
      </c>
      <c r="AK78" s="356">
        <v>0</v>
      </c>
      <c r="AL78" s="356">
        <v>0</v>
      </c>
      <c r="AM78" s="356">
        <v>0</v>
      </c>
      <c r="AN78" s="356">
        <v>0</v>
      </c>
      <c r="AO78" s="356">
        <v>0</v>
      </c>
    </row>
    <row r="79" spans="3:41" x14ac:dyDescent="0.3">
      <c r="C79" s="356">
        <v>59</v>
      </c>
      <c r="D79" s="356">
        <v>10</v>
      </c>
      <c r="E79" s="356">
        <v>4</v>
      </c>
      <c r="F79" s="356">
        <v>563</v>
      </c>
      <c r="G79" s="356">
        <v>0</v>
      </c>
      <c r="H79" s="356">
        <v>128</v>
      </c>
      <c r="I79" s="356">
        <v>0</v>
      </c>
      <c r="J79" s="356">
        <v>0</v>
      </c>
      <c r="K79" s="356">
        <v>435</v>
      </c>
      <c r="L79" s="356">
        <v>0</v>
      </c>
      <c r="M79" s="356">
        <v>0</v>
      </c>
      <c r="N79" s="356">
        <v>0</v>
      </c>
      <c r="O79" s="356">
        <v>0</v>
      </c>
      <c r="P79" s="356">
        <v>0</v>
      </c>
      <c r="Q79" s="356">
        <v>0</v>
      </c>
      <c r="R79" s="356">
        <v>0</v>
      </c>
      <c r="S79" s="356">
        <v>0</v>
      </c>
      <c r="T79" s="356">
        <v>0</v>
      </c>
      <c r="U79" s="356">
        <v>0</v>
      </c>
      <c r="V79" s="356">
        <v>0</v>
      </c>
      <c r="W79" s="356">
        <v>0</v>
      </c>
      <c r="X79" s="356">
        <v>0</v>
      </c>
      <c r="Y79" s="356">
        <v>0</v>
      </c>
      <c r="Z79" s="356">
        <v>0</v>
      </c>
      <c r="AA79" s="356">
        <v>0</v>
      </c>
      <c r="AB79" s="356">
        <v>0</v>
      </c>
      <c r="AC79" s="356">
        <v>0</v>
      </c>
      <c r="AD79" s="356">
        <v>0</v>
      </c>
      <c r="AE79" s="356">
        <v>0</v>
      </c>
      <c r="AF79" s="356">
        <v>0</v>
      </c>
      <c r="AG79" s="356">
        <v>0</v>
      </c>
      <c r="AH79" s="356">
        <v>0</v>
      </c>
      <c r="AI79" s="356">
        <v>0</v>
      </c>
      <c r="AJ79" s="356">
        <v>0</v>
      </c>
      <c r="AK79" s="356">
        <v>0</v>
      </c>
      <c r="AL79" s="356">
        <v>0</v>
      </c>
      <c r="AM79" s="356">
        <v>0</v>
      </c>
      <c r="AN79" s="356">
        <v>0</v>
      </c>
      <c r="AO79" s="356">
        <v>0</v>
      </c>
    </row>
    <row r="80" spans="3:41" x14ac:dyDescent="0.3">
      <c r="C80" s="356">
        <v>59</v>
      </c>
      <c r="D80" s="356">
        <v>10</v>
      </c>
      <c r="E80" s="356">
        <v>5</v>
      </c>
      <c r="F80" s="356">
        <v>48</v>
      </c>
      <c r="G80" s="356">
        <v>48</v>
      </c>
      <c r="H80" s="356">
        <v>0</v>
      </c>
      <c r="I80" s="356">
        <v>0</v>
      </c>
      <c r="J80" s="356">
        <v>0</v>
      </c>
      <c r="K80" s="356">
        <v>0</v>
      </c>
      <c r="L80" s="356">
        <v>0</v>
      </c>
      <c r="M80" s="356">
        <v>0</v>
      </c>
      <c r="N80" s="356">
        <v>0</v>
      </c>
      <c r="O80" s="356">
        <v>0</v>
      </c>
      <c r="P80" s="356">
        <v>0</v>
      </c>
      <c r="Q80" s="356">
        <v>0</v>
      </c>
      <c r="R80" s="356">
        <v>0</v>
      </c>
      <c r="S80" s="356">
        <v>0</v>
      </c>
      <c r="T80" s="356">
        <v>0</v>
      </c>
      <c r="U80" s="356">
        <v>0</v>
      </c>
      <c r="V80" s="356">
        <v>0</v>
      </c>
      <c r="W80" s="356">
        <v>0</v>
      </c>
      <c r="X80" s="356">
        <v>0</v>
      </c>
      <c r="Y80" s="356">
        <v>0</v>
      </c>
      <c r="Z80" s="356">
        <v>0</v>
      </c>
      <c r="AA80" s="356">
        <v>0</v>
      </c>
      <c r="AB80" s="356">
        <v>0</v>
      </c>
      <c r="AC80" s="356">
        <v>0</v>
      </c>
      <c r="AD80" s="356">
        <v>0</v>
      </c>
      <c r="AE80" s="356">
        <v>0</v>
      </c>
      <c r="AF80" s="356">
        <v>0</v>
      </c>
      <c r="AG80" s="356">
        <v>0</v>
      </c>
      <c r="AH80" s="356">
        <v>0</v>
      </c>
      <c r="AI80" s="356">
        <v>0</v>
      </c>
      <c r="AJ80" s="356">
        <v>0</v>
      </c>
      <c r="AK80" s="356">
        <v>0</v>
      </c>
      <c r="AL80" s="356">
        <v>0</v>
      </c>
      <c r="AM80" s="356">
        <v>0</v>
      </c>
      <c r="AN80" s="356">
        <v>0</v>
      </c>
      <c r="AO80" s="356">
        <v>0</v>
      </c>
    </row>
    <row r="81" spans="3:41" x14ac:dyDescent="0.3">
      <c r="C81" s="356">
        <v>59</v>
      </c>
      <c r="D81" s="356">
        <v>10</v>
      </c>
      <c r="E81" s="356">
        <v>6</v>
      </c>
      <c r="F81" s="356">
        <v>2173350</v>
      </c>
      <c r="G81" s="356">
        <v>9600</v>
      </c>
      <c r="H81" s="356">
        <v>569606</v>
      </c>
      <c r="I81" s="356">
        <v>0</v>
      </c>
      <c r="J81" s="356">
        <v>0</v>
      </c>
      <c r="K81" s="356">
        <v>1483697</v>
      </c>
      <c r="L81" s="356">
        <v>0</v>
      </c>
      <c r="M81" s="356">
        <v>0</v>
      </c>
      <c r="N81" s="356">
        <v>0</v>
      </c>
      <c r="O81" s="356">
        <v>0</v>
      </c>
      <c r="P81" s="356">
        <v>0</v>
      </c>
      <c r="Q81" s="356">
        <v>0</v>
      </c>
      <c r="R81" s="356">
        <v>0</v>
      </c>
      <c r="S81" s="356">
        <v>0</v>
      </c>
      <c r="T81" s="356">
        <v>0</v>
      </c>
      <c r="U81" s="356">
        <v>0</v>
      </c>
      <c r="V81" s="356">
        <v>0</v>
      </c>
      <c r="W81" s="356">
        <v>0</v>
      </c>
      <c r="X81" s="356">
        <v>0</v>
      </c>
      <c r="Y81" s="356">
        <v>0</v>
      </c>
      <c r="Z81" s="356">
        <v>0</v>
      </c>
      <c r="AA81" s="356">
        <v>0</v>
      </c>
      <c r="AB81" s="356">
        <v>0</v>
      </c>
      <c r="AC81" s="356">
        <v>0</v>
      </c>
      <c r="AD81" s="356">
        <v>0</v>
      </c>
      <c r="AE81" s="356">
        <v>0</v>
      </c>
      <c r="AF81" s="356">
        <v>44466</v>
      </c>
      <c r="AG81" s="356">
        <v>0</v>
      </c>
      <c r="AH81" s="356">
        <v>0</v>
      </c>
      <c r="AI81" s="356">
        <v>40404</v>
      </c>
      <c r="AJ81" s="356">
        <v>0</v>
      </c>
      <c r="AK81" s="356">
        <v>0</v>
      </c>
      <c r="AL81" s="356">
        <v>0</v>
      </c>
      <c r="AM81" s="356">
        <v>0</v>
      </c>
      <c r="AN81" s="356">
        <v>25577</v>
      </c>
      <c r="AO81" s="356">
        <v>0</v>
      </c>
    </row>
    <row r="82" spans="3:41" x14ac:dyDescent="0.3">
      <c r="C82" s="356">
        <v>59</v>
      </c>
      <c r="D82" s="356">
        <v>10</v>
      </c>
      <c r="E82" s="356">
        <v>10</v>
      </c>
      <c r="F82" s="356">
        <v>1518</v>
      </c>
      <c r="G82" s="356">
        <v>0</v>
      </c>
      <c r="H82" s="356">
        <v>0</v>
      </c>
      <c r="I82" s="356">
        <v>0</v>
      </c>
      <c r="J82" s="356">
        <v>0</v>
      </c>
      <c r="K82" s="356">
        <v>1518</v>
      </c>
      <c r="L82" s="356">
        <v>0</v>
      </c>
      <c r="M82" s="356">
        <v>0</v>
      </c>
      <c r="N82" s="356">
        <v>0</v>
      </c>
      <c r="O82" s="356">
        <v>0</v>
      </c>
      <c r="P82" s="356">
        <v>0</v>
      </c>
      <c r="Q82" s="356">
        <v>0</v>
      </c>
      <c r="R82" s="356">
        <v>0</v>
      </c>
      <c r="S82" s="356">
        <v>0</v>
      </c>
      <c r="T82" s="356">
        <v>0</v>
      </c>
      <c r="U82" s="356">
        <v>0</v>
      </c>
      <c r="V82" s="356">
        <v>0</v>
      </c>
      <c r="W82" s="356">
        <v>0</v>
      </c>
      <c r="X82" s="356">
        <v>0</v>
      </c>
      <c r="Y82" s="356">
        <v>0</v>
      </c>
      <c r="Z82" s="356">
        <v>0</v>
      </c>
      <c r="AA82" s="356">
        <v>0</v>
      </c>
      <c r="AB82" s="356">
        <v>0</v>
      </c>
      <c r="AC82" s="356">
        <v>0</v>
      </c>
      <c r="AD82" s="356">
        <v>0</v>
      </c>
      <c r="AE82" s="356">
        <v>0</v>
      </c>
      <c r="AF82" s="356">
        <v>0</v>
      </c>
      <c r="AG82" s="356">
        <v>0</v>
      </c>
      <c r="AH82" s="356">
        <v>0</v>
      </c>
      <c r="AI82" s="356">
        <v>0</v>
      </c>
      <c r="AJ82" s="356">
        <v>0</v>
      </c>
      <c r="AK82" s="356">
        <v>0</v>
      </c>
      <c r="AL82" s="356">
        <v>0</v>
      </c>
      <c r="AM82" s="356">
        <v>0</v>
      </c>
      <c r="AN82" s="356">
        <v>0</v>
      </c>
      <c r="AO82" s="356">
        <v>0</v>
      </c>
    </row>
    <row r="83" spans="3:41" x14ac:dyDescent="0.3">
      <c r="C83" s="356">
        <v>59</v>
      </c>
      <c r="D83" s="356">
        <v>10</v>
      </c>
      <c r="E83" s="356">
        <v>11</v>
      </c>
      <c r="F83" s="356">
        <v>5461.8631866888791</v>
      </c>
      <c r="G83" s="356">
        <v>0</v>
      </c>
      <c r="H83" s="356">
        <v>2545.1965200222126</v>
      </c>
      <c r="I83" s="356">
        <v>0</v>
      </c>
      <c r="J83" s="356">
        <v>0</v>
      </c>
      <c r="K83" s="356">
        <v>2916.6666666666665</v>
      </c>
      <c r="L83" s="356">
        <v>0</v>
      </c>
      <c r="M83" s="356">
        <v>0</v>
      </c>
      <c r="N83" s="356">
        <v>0</v>
      </c>
      <c r="O83" s="356">
        <v>0</v>
      </c>
      <c r="P83" s="356">
        <v>0</v>
      </c>
      <c r="Q83" s="356">
        <v>0</v>
      </c>
      <c r="R83" s="356">
        <v>0</v>
      </c>
      <c r="S83" s="356">
        <v>0</v>
      </c>
      <c r="T83" s="356">
        <v>0</v>
      </c>
      <c r="U83" s="356">
        <v>0</v>
      </c>
      <c r="V83" s="356">
        <v>0</v>
      </c>
      <c r="W83" s="356">
        <v>0</v>
      </c>
      <c r="X83" s="356">
        <v>0</v>
      </c>
      <c r="Y83" s="356">
        <v>0</v>
      </c>
      <c r="Z83" s="356">
        <v>0</v>
      </c>
      <c r="AA83" s="356">
        <v>0</v>
      </c>
      <c r="AB83" s="356">
        <v>0</v>
      </c>
      <c r="AC83" s="356">
        <v>0</v>
      </c>
      <c r="AD83" s="356">
        <v>0</v>
      </c>
      <c r="AE83" s="356">
        <v>0</v>
      </c>
      <c r="AF83" s="356">
        <v>0</v>
      </c>
      <c r="AG83" s="356">
        <v>0</v>
      </c>
      <c r="AH83" s="356">
        <v>0</v>
      </c>
      <c r="AI83" s="356">
        <v>0</v>
      </c>
      <c r="AJ83" s="356">
        <v>0</v>
      </c>
      <c r="AK83" s="356">
        <v>0</v>
      </c>
      <c r="AL83" s="356">
        <v>0</v>
      </c>
      <c r="AM83" s="356">
        <v>0</v>
      </c>
      <c r="AN83" s="356">
        <v>0</v>
      </c>
      <c r="AO83" s="356">
        <v>0</v>
      </c>
    </row>
    <row r="84" spans="3:41" x14ac:dyDescent="0.3">
      <c r="C84" s="356">
        <v>59</v>
      </c>
      <c r="D84" s="356">
        <v>11</v>
      </c>
      <c r="E84" s="356">
        <v>1</v>
      </c>
      <c r="F84" s="356">
        <v>54.65</v>
      </c>
      <c r="G84" s="356">
        <v>0</v>
      </c>
      <c r="H84" s="356">
        <v>7.85</v>
      </c>
      <c r="I84" s="356">
        <v>0</v>
      </c>
      <c r="J84" s="356">
        <v>0</v>
      </c>
      <c r="K84" s="356">
        <v>41.8</v>
      </c>
      <c r="L84" s="356">
        <v>0</v>
      </c>
      <c r="M84" s="356">
        <v>0</v>
      </c>
      <c r="N84" s="356">
        <v>0</v>
      </c>
      <c r="O84" s="356">
        <v>0</v>
      </c>
      <c r="P84" s="356">
        <v>0</v>
      </c>
      <c r="Q84" s="356">
        <v>0</v>
      </c>
      <c r="R84" s="356">
        <v>0</v>
      </c>
      <c r="S84" s="356">
        <v>0</v>
      </c>
      <c r="T84" s="356">
        <v>0</v>
      </c>
      <c r="U84" s="356">
        <v>0</v>
      </c>
      <c r="V84" s="356">
        <v>0</v>
      </c>
      <c r="W84" s="356">
        <v>0</v>
      </c>
      <c r="X84" s="356">
        <v>0</v>
      </c>
      <c r="Y84" s="356">
        <v>0</v>
      </c>
      <c r="Z84" s="356">
        <v>0</v>
      </c>
      <c r="AA84" s="356">
        <v>0</v>
      </c>
      <c r="AB84" s="356">
        <v>0</v>
      </c>
      <c r="AC84" s="356">
        <v>0</v>
      </c>
      <c r="AD84" s="356">
        <v>0</v>
      </c>
      <c r="AE84" s="356">
        <v>0</v>
      </c>
      <c r="AF84" s="356">
        <v>2</v>
      </c>
      <c r="AG84" s="356">
        <v>0</v>
      </c>
      <c r="AH84" s="356">
        <v>0</v>
      </c>
      <c r="AI84" s="356">
        <v>2</v>
      </c>
      <c r="AJ84" s="356">
        <v>0</v>
      </c>
      <c r="AK84" s="356">
        <v>0</v>
      </c>
      <c r="AL84" s="356">
        <v>0</v>
      </c>
      <c r="AM84" s="356">
        <v>0</v>
      </c>
      <c r="AN84" s="356">
        <v>1</v>
      </c>
      <c r="AO84" s="356">
        <v>0</v>
      </c>
    </row>
    <row r="85" spans="3:41" x14ac:dyDescent="0.3">
      <c r="C85" s="356">
        <v>59</v>
      </c>
      <c r="D85" s="356">
        <v>11</v>
      </c>
      <c r="E85" s="356">
        <v>2</v>
      </c>
      <c r="F85" s="356">
        <v>8061.6</v>
      </c>
      <c r="G85" s="356">
        <v>0</v>
      </c>
      <c r="H85" s="356">
        <v>1184.4000000000001</v>
      </c>
      <c r="I85" s="356">
        <v>0</v>
      </c>
      <c r="J85" s="356">
        <v>0</v>
      </c>
      <c r="K85" s="356">
        <v>6089.7</v>
      </c>
      <c r="L85" s="356">
        <v>0</v>
      </c>
      <c r="M85" s="356">
        <v>0</v>
      </c>
      <c r="N85" s="356">
        <v>0</v>
      </c>
      <c r="O85" s="356">
        <v>0</v>
      </c>
      <c r="P85" s="356">
        <v>0</v>
      </c>
      <c r="Q85" s="356">
        <v>0</v>
      </c>
      <c r="R85" s="356">
        <v>0</v>
      </c>
      <c r="S85" s="356">
        <v>0</v>
      </c>
      <c r="T85" s="356">
        <v>0</v>
      </c>
      <c r="U85" s="356">
        <v>0</v>
      </c>
      <c r="V85" s="356">
        <v>0</v>
      </c>
      <c r="W85" s="356">
        <v>0</v>
      </c>
      <c r="X85" s="356">
        <v>0</v>
      </c>
      <c r="Y85" s="356">
        <v>0</v>
      </c>
      <c r="Z85" s="356">
        <v>0</v>
      </c>
      <c r="AA85" s="356">
        <v>0</v>
      </c>
      <c r="AB85" s="356">
        <v>0</v>
      </c>
      <c r="AC85" s="356">
        <v>0</v>
      </c>
      <c r="AD85" s="356">
        <v>0</v>
      </c>
      <c r="AE85" s="356">
        <v>0</v>
      </c>
      <c r="AF85" s="356">
        <v>325.5</v>
      </c>
      <c r="AG85" s="356">
        <v>0</v>
      </c>
      <c r="AH85" s="356">
        <v>0</v>
      </c>
      <c r="AI85" s="356">
        <v>294</v>
      </c>
      <c r="AJ85" s="356">
        <v>0</v>
      </c>
      <c r="AK85" s="356">
        <v>0</v>
      </c>
      <c r="AL85" s="356">
        <v>0</v>
      </c>
      <c r="AM85" s="356">
        <v>0</v>
      </c>
      <c r="AN85" s="356">
        <v>168</v>
      </c>
      <c r="AO85" s="356">
        <v>0</v>
      </c>
    </row>
    <row r="86" spans="3:41" x14ac:dyDescent="0.3">
      <c r="C86" s="356">
        <v>59</v>
      </c>
      <c r="D86" s="356">
        <v>11</v>
      </c>
      <c r="E86" s="356">
        <v>3</v>
      </c>
      <c r="F86" s="356">
        <v>486</v>
      </c>
      <c r="G86" s="356">
        <v>0</v>
      </c>
      <c r="H86" s="356">
        <v>58</v>
      </c>
      <c r="I86" s="356">
        <v>0</v>
      </c>
      <c r="J86" s="356">
        <v>0</v>
      </c>
      <c r="K86" s="356">
        <v>428</v>
      </c>
      <c r="L86" s="356">
        <v>0</v>
      </c>
      <c r="M86" s="356">
        <v>0</v>
      </c>
      <c r="N86" s="356">
        <v>0</v>
      </c>
      <c r="O86" s="356">
        <v>0</v>
      </c>
      <c r="P86" s="356">
        <v>0</v>
      </c>
      <c r="Q86" s="356">
        <v>0</v>
      </c>
      <c r="R86" s="356">
        <v>0</v>
      </c>
      <c r="S86" s="356">
        <v>0</v>
      </c>
      <c r="T86" s="356">
        <v>0</v>
      </c>
      <c r="U86" s="356">
        <v>0</v>
      </c>
      <c r="V86" s="356">
        <v>0</v>
      </c>
      <c r="W86" s="356">
        <v>0</v>
      </c>
      <c r="X86" s="356">
        <v>0</v>
      </c>
      <c r="Y86" s="356">
        <v>0</v>
      </c>
      <c r="Z86" s="356">
        <v>0</v>
      </c>
      <c r="AA86" s="356">
        <v>0</v>
      </c>
      <c r="AB86" s="356">
        <v>0</v>
      </c>
      <c r="AC86" s="356">
        <v>0</v>
      </c>
      <c r="AD86" s="356">
        <v>0</v>
      </c>
      <c r="AE86" s="356">
        <v>0</v>
      </c>
      <c r="AF86" s="356">
        <v>0</v>
      </c>
      <c r="AG86" s="356">
        <v>0</v>
      </c>
      <c r="AH86" s="356">
        <v>0</v>
      </c>
      <c r="AI86" s="356">
        <v>0</v>
      </c>
      <c r="AJ86" s="356">
        <v>0</v>
      </c>
      <c r="AK86" s="356">
        <v>0</v>
      </c>
      <c r="AL86" s="356">
        <v>0</v>
      </c>
      <c r="AM86" s="356">
        <v>0</v>
      </c>
      <c r="AN86" s="356">
        <v>0</v>
      </c>
      <c r="AO86" s="356">
        <v>0</v>
      </c>
    </row>
    <row r="87" spans="3:41" x14ac:dyDescent="0.3">
      <c r="C87" s="356">
        <v>59</v>
      </c>
      <c r="D87" s="356">
        <v>11</v>
      </c>
      <c r="E87" s="356">
        <v>4</v>
      </c>
      <c r="F87" s="356">
        <v>895.5</v>
      </c>
      <c r="G87" s="356">
        <v>0</v>
      </c>
      <c r="H87" s="356">
        <v>172</v>
      </c>
      <c r="I87" s="356">
        <v>0</v>
      </c>
      <c r="J87" s="356">
        <v>0</v>
      </c>
      <c r="K87" s="356">
        <v>672.25</v>
      </c>
      <c r="L87" s="356">
        <v>0</v>
      </c>
      <c r="M87" s="356">
        <v>0</v>
      </c>
      <c r="N87" s="356">
        <v>0</v>
      </c>
      <c r="O87" s="356">
        <v>0</v>
      </c>
      <c r="P87" s="356">
        <v>0</v>
      </c>
      <c r="Q87" s="356">
        <v>0</v>
      </c>
      <c r="R87" s="356">
        <v>0</v>
      </c>
      <c r="S87" s="356">
        <v>0</v>
      </c>
      <c r="T87" s="356">
        <v>0</v>
      </c>
      <c r="U87" s="356">
        <v>0</v>
      </c>
      <c r="V87" s="356">
        <v>0</v>
      </c>
      <c r="W87" s="356">
        <v>0</v>
      </c>
      <c r="X87" s="356">
        <v>0</v>
      </c>
      <c r="Y87" s="356">
        <v>0</v>
      </c>
      <c r="Z87" s="356">
        <v>0</v>
      </c>
      <c r="AA87" s="356">
        <v>0</v>
      </c>
      <c r="AB87" s="356">
        <v>0</v>
      </c>
      <c r="AC87" s="356">
        <v>0</v>
      </c>
      <c r="AD87" s="356">
        <v>0</v>
      </c>
      <c r="AE87" s="356">
        <v>0</v>
      </c>
      <c r="AF87" s="356">
        <v>34</v>
      </c>
      <c r="AG87" s="356">
        <v>0</v>
      </c>
      <c r="AH87" s="356">
        <v>0</v>
      </c>
      <c r="AI87" s="356">
        <v>17.25</v>
      </c>
      <c r="AJ87" s="356">
        <v>0</v>
      </c>
      <c r="AK87" s="356">
        <v>0</v>
      </c>
      <c r="AL87" s="356">
        <v>0</v>
      </c>
      <c r="AM87" s="356">
        <v>0</v>
      </c>
      <c r="AN87" s="356">
        <v>0</v>
      </c>
      <c r="AO87" s="356">
        <v>0</v>
      </c>
    </row>
    <row r="88" spans="3:41" x14ac:dyDescent="0.3">
      <c r="C88" s="356">
        <v>59</v>
      </c>
      <c r="D88" s="356">
        <v>11</v>
      </c>
      <c r="E88" s="356">
        <v>5</v>
      </c>
      <c r="F88" s="356">
        <v>48</v>
      </c>
      <c r="G88" s="356">
        <v>48</v>
      </c>
      <c r="H88" s="356">
        <v>0</v>
      </c>
      <c r="I88" s="356">
        <v>0</v>
      </c>
      <c r="J88" s="356">
        <v>0</v>
      </c>
      <c r="K88" s="356">
        <v>0</v>
      </c>
      <c r="L88" s="356">
        <v>0</v>
      </c>
      <c r="M88" s="356">
        <v>0</v>
      </c>
      <c r="N88" s="356">
        <v>0</v>
      </c>
      <c r="O88" s="356">
        <v>0</v>
      </c>
      <c r="P88" s="356">
        <v>0</v>
      </c>
      <c r="Q88" s="356">
        <v>0</v>
      </c>
      <c r="R88" s="356">
        <v>0</v>
      </c>
      <c r="S88" s="356">
        <v>0</v>
      </c>
      <c r="T88" s="356">
        <v>0</v>
      </c>
      <c r="U88" s="356">
        <v>0</v>
      </c>
      <c r="V88" s="356">
        <v>0</v>
      </c>
      <c r="W88" s="356">
        <v>0</v>
      </c>
      <c r="X88" s="356">
        <v>0</v>
      </c>
      <c r="Y88" s="356">
        <v>0</v>
      </c>
      <c r="Z88" s="356">
        <v>0</v>
      </c>
      <c r="AA88" s="356">
        <v>0</v>
      </c>
      <c r="AB88" s="356">
        <v>0</v>
      </c>
      <c r="AC88" s="356">
        <v>0</v>
      </c>
      <c r="AD88" s="356">
        <v>0</v>
      </c>
      <c r="AE88" s="356">
        <v>0</v>
      </c>
      <c r="AF88" s="356">
        <v>0</v>
      </c>
      <c r="AG88" s="356">
        <v>0</v>
      </c>
      <c r="AH88" s="356">
        <v>0</v>
      </c>
      <c r="AI88" s="356">
        <v>0</v>
      </c>
      <c r="AJ88" s="356">
        <v>0</v>
      </c>
      <c r="AK88" s="356">
        <v>0</v>
      </c>
      <c r="AL88" s="356">
        <v>0</v>
      </c>
      <c r="AM88" s="356">
        <v>0</v>
      </c>
      <c r="AN88" s="356">
        <v>0</v>
      </c>
      <c r="AO88" s="356">
        <v>0</v>
      </c>
    </row>
    <row r="89" spans="3:41" x14ac:dyDescent="0.3">
      <c r="C89" s="356">
        <v>59</v>
      </c>
      <c r="D89" s="356">
        <v>11</v>
      </c>
      <c r="E89" s="356">
        <v>6</v>
      </c>
      <c r="F89" s="356">
        <v>2988483</v>
      </c>
      <c r="G89" s="356">
        <v>9600</v>
      </c>
      <c r="H89" s="356">
        <v>743093</v>
      </c>
      <c r="I89" s="356">
        <v>0</v>
      </c>
      <c r="J89" s="356">
        <v>0</v>
      </c>
      <c r="K89" s="356">
        <v>2078798</v>
      </c>
      <c r="L89" s="356">
        <v>0</v>
      </c>
      <c r="M89" s="356">
        <v>0</v>
      </c>
      <c r="N89" s="356">
        <v>0</v>
      </c>
      <c r="O89" s="356">
        <v>0</v>
      </c>
      <c r="P89" s="356">
        <v>0</v>
      </c>
      <c r="Q89" s="356">
        <v>0</v>
      </c>
      <c r="R89" s="356">
        <v>0</v>
      </c>
      <c r="S89" s="356">
        <v>0</v>
      </c>
      <c r="T89" s="356">
        <v>0</v>
      </c>
      <c r="U89" s="356">
        <v>0</v>
      </c>
      <c r="V89" s="356">
        <v>0</v>
      </c>
      <c r="W89" s="356">
        <v>0</v>
      </c>
      <c r="X89" s="356">
        <v>0</v>
      </c>
      <c r="Y89" s="356">
        <v>0</v>
      </c>
      <c r="Z89" s="356">
        <v>0</v>
      </c>
      <c r="AA89" s="356">
        <v>0</v>
      </c>
      <c r="AB89" s="356">
        <v>0</v>
      </c>
      <c r="AC89" s="356">
        <v>0</v>
      </c>
      <c r="AD89" s="356">
        <v>0</v>
      </c>
      <c r="AE89" s="356">
        <v>0</v>
      </c>
      <c r="AF89" s="356">
        <v>67880</v>
      </c>
      <c r="AG89" s="356">
        <v>0</v>
      </c>
      <c r="AH89" s="356">
        <v>0</v>
      </c>
      <c r="AI89" s="356">
        <v>55072</v>
      </c>
      <c r="AJ89" s="356">
        <v>0</v>
      </c>
      <c r="AK89" s="356">
        <v>0</v>
      </c>
      <c r="AL89" s="356">
        <v>0</v>
      </c>
      <c r="AM89" s="356">
        <v>0</v>
      </c>
      <c r="AN89" s="356">
        <v>34040</v>
      </c>
      <c r="AO89" s="356">
        <v>0</v>
      </c>
    </row>
    <row r="90" spans="3:41" x14ac:dyDescent="0.3">
      <c r="C90" s="356">
        <v>59</v>
      </c>
      <c r="D90" s="356">
        <v>11</v>
      </c>
      <c r="E90" s="356">
        <v>9</v>
      </c>
      <c r="F90" s="356">
        <v>623772</v>
      </c>
      <c r="G90" s="356">
        <v>0</v>
      </c>
      <c r="H90" s="356">
        <v>114756</v>
      </c>
      <c r="I90" s="356">
        <v>0</v>
      </c>
      <c r="J90" s="356">
        <v>0</v>
      </c>
      <c r="K90" s="356">
        <v>469606</v>
      </c>
      <c r="L90" s="356">
        <v>0</v>
      </c>
      <c r="M90" s="356">
        <v>0</v>
      </c>
      <c r="N90" s="356">
        <v>0</v>
      </c>
      <c r="O90" s="356">
        <v>0</v>
      </c>
      <c r="P90" s="356">
        <v>0</v>
      </c>
      <c r="Q90" s="356">
        <v>0</v>
      </c>
      <c r="R90" s="356">
        <v>0</v>
      </c>
      <c r="S90" s="356">
        <v>0</v>
      </c>
      <c r="T90" s="356">
        <v>0</v>
      </c>
      <c r="U90" s="356">
        <v>0</v>
      </c>
      <c r="V90" s="356">
        <v>0</v>
      </c>
      <c r="W90" s="356">
        <v>0</v>
      </c>
      <c r="X90" s="356">
        <v>0</v>
      </c>
      <c r="Y90" s="356">
        <v>0</v>
      </c>
      <c r="Z90" s="356">
        <v>0</v>
      </c>
      <c r="AA90" s="356">
        <v>0</v>
      </c>
      <c r="AB90" s="356">
        <v>0</v>
      </c>
      <c r="AC90" s="356">
        <v>0</v>
      </c>
      <c r="AD90" s="356">
        <v>0</v>
      </c>
      <c r="AE90" s="356">
        <v>0</v>
      </c>
      <c r="AF90" s="356">
        <v>16496</v>
      </c>
      <c r="AG90" s="356">
        <v>0</v>
      </c>
      <c r="AH90" s="356">
        <v>0</v>
      </c>
      <c r="AI90" s="356">
        <v>14144</v>
      </c>
      <c r="AJ90" s="356">
        <v>0</v>
      </c>
      <c r="AK90" s="356">
        <v>0</v>
      </c>
      <c r="AL90" s="356">
        <v>0</v>
      </c>
      <c r="AM90" s="356">
        <v>0</v>
      </c>
      <c r="AN90" s="356">
        <v>8770</v>
      </c>
      <c r="AO90" s="356">
        <v>0</v>
      </c>
    </row>
    <row r="91" spans="3:41" x14ac:dyDescent="0.3">
      <c r="C91" s="356">
        <v>59</v>
      </c>
      <c r="D91" s="356">
        <v>11</v>
      </c>
      <c r="E91" s="356">
        <v>10</v>
      </c>
      <c r="F91" s="356">
        <v>4177</v>
      </c>
      <c r="G91" s="356">
        <v>0</v>
      </c>
      <c r="H91" s="356">
        <v>1900</v>
      </c>
      <c r="I91" s="356">
        <v>0</v>
      </c>
      <c r="J91" s="356">
        <v>0</v>
      </c>
      <c r="K91" s="356">
        <v>2277</v>
      </c>
      <c r="L91" s="356">
        <v>0</v>
      </c>
      <c r="M91" s="356">
        <v>0</v>
      </c>
      <c r="N91" s="356">
        <v>0</v>
      </c>
      <c r="O91" s="356">
        <v>0</v>
      </c>
      <c r="P91" s="356">
        <v>0</v>
      </c>
      <c r="Q91" s="356">
        <v>0</v>
      </c>
      <c r="R91" s="356">
        <v>0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0</v>
      </c>
    </row>
    <row r="92" spans="3:41" x14ac:dyDescent="0.3">
      <c r="C92" s="356">
        <v>59</v>
      </c>
      <c r="D92" s="356">
        <v>11</v>
      </c>
      <c r="E92" s="356">
        <v>11</v>
      </c>
      <c r="F92" s="356">
        <v>5461.8631866888791</v>
      </c>
      <c r="G92" s="356">
        <v>0</v>
      </c>
      <c r="H92" s="356">
        <v>2545.1965200222126</v>
      </c>
      <c r="I92" s="356">
        <v>0</v>
      </c>
      <c r="J92" s="356">
        <v>0</v>
      </c>
      <c r="K92" s="356">
        <v>2916.6666666666665</v>
      </c>
      <c r="L92" s="356">
        <v>0</v>
      </c>
      <c r="M92" s="356">
        <v>0</v>
      </c>
      <c r="N92" s="356">
        <v>0</v>
      </c>
      <c r="O92" s="356">
        <v>0</v>
      </c>
      <c r="P92" s="356">
        <v>0</v>
      </c>
      <c r="Q92" s="356">
        <v>0</v>
      </c>
      <c r="R92" s="356">
        <v>0</v>
      </c>
      <c r="S92" s="356">
        <v>0</v>
      </c>
      <c r="T92" s="356">
        <v>0</v>
      </c>
      <c r="U92" s="356">
        <v>0</v>
      </c>
      <c r="V92" s="356">
        <v>0</v>
      </c>
      <c r="W92" s="356">
        <v>0</v>
      </c>
      <c r="X92" s="356">
        <v>0</v>
      </c>
      <c r="Y92" s="356">
        <v>0</v>
      </c>
      <c r="Z92" s="356">
        <v>0</v>
      </c>
      <c r="AA92" s="356">
        <v>0</v>
      </c>
      <c r="AB92" s="356">
        <v>0</v>
      </c>
      <c r="AC92" s="356">
        <v>0</v>
      </c>
      <c r="AD92" s="356">
        <v>0</v>
      </c>
      <c r="AE92" s="356">
        <v>0</v>
      </c>
      <c r="AF92" s="356">
        <v>0</v>
      </c>
      <c r="AG92" s="356">
        <v>0</v>
      </c>
      <c r="AH92" s="356">
        <v>0</v>
      </c>
      <c r="AI92" s="356">
        <v>0</v>
      </c>
      <c r="AJ92" s="356">
        <v>0</v>
      </c>
      <c r="AK92" s="356">
        <v>0</v>
      </c>
      <c r="AL92" s="356">
        <v>0</v>
      </c>
      <c r="AM92" s="356">
        <v>0</v>
      </c>
      <c r="AN92" s="356">
        <v>0</v>
      </c>
      <c r="AO92" s="356">
        <v>0</v>
      </c>
    </row>
    <row r="93" spans="3:41" x14ac:dyDescent="0.3">
      <c r="C93" s="356">
        <v>59</v>
      </c>
      <c r="D93" s="356">
        <v>12</v>
      </c>
      <c r="E93" s="356">
        <v>1</v>
      </c>
      <c r="F93" s="356">
        <v>55.65</v>
      </c>
      <c r="G93" s="356">
        <v>0</v>
      </c>
      <c r="H93" s="356">
        <v>7.85</v>
      </c>
      <c r="I93" s="356">
        <v>0</v>
      </c>
      <c r="J93" s="356">
        <v>0</v>
      </c>
      <c r="K93" s="356">
        <v>42.8</v>
      </c>
      <c r="L93" s="356">
        <v>0</v>
      </c>
      <c r="M93" s="356">
        <v>0</v>
      </c>
      <c r="N93" s="356">
        <v>0</v>
      </c>
      <c r="O93" s="356">
        <v>0</v>
      </c>
      <c r="P93" s="356">
        <v>0</v>
      </c>
      <c r="Q93" s="356">
        <v>0</v>
      </c>
      <c r="R93" s="356">
        <v>0</v>
      </c>
      <c r="S93" s="356">
        <v>0</v>
      </c>
      <c r="T93" s="356">
        <v>0</v>
      </c>
      <c r="U93" s="356">
        <v>0</v>
      </c>
      <c r="V93" s="356">
        <v>0</v>
      </c>
      <c r="W93" s="356">
        <v>0</v>
      </c>
      <c r="X93" s="356">
        <v>0</v>
      </c>
      <c r="Y93" s="356">
        <v>0</v>
      </c>
      <c r="Z93" s="356">
        <v>0</v>
      </c>
      <c r="AA93" s="356">
        <v>0</v>
      </c>
      <c r="AB93" s="356">
        <v>0</v>
      </c>
      <c r="AC93" s="356">
        <v>0</v>
      </c>
      <c r="AD93" s="356">
        <v>0</v>
      </c>
      <c r="AE93" s="356">
        <v>0</v>
      </c>
      <c r="AF93" s="356">
        <v>2</v>
      </c>
      <c r="AG93" s="356">
        <v>0</v>
      </c>
      <c r="AH93" s="356">
        <v>0</v>
      </c>
      <c r="AI93" s="356">
        <v>2</v>
      </c>
      <c r="AJ93" s="356">
        <v>0</v>
      </c>
      <c r="AK93" s="356">
        <v>0</v>
      </c>
      <c r="AL93" s="356">
        <v>0</v>
      </c>
      <c r="AM93" s="356">
        <v>0</v>
      </c>
      <c r="AN93" s="356">
        <v>1</v>
      </c>
      <c r="AO93" s="356">
        <v>0</v>
      </c>
    </row>
    <row r="94" spans="3:41" x14ac:dyDescent="0.3">
      <c r="C94" s="356">
        <v>59</v>
      </c>
      <c r="D94" s="356">
        <v>12</v>
      </c>
      <c r="E94" s="356">
        <v>2</v>
      </c>
      <c r="F94" s="356">
        <v>7387.2</v>
      </c>
      <c r="G94" s="356">
        <v>0</v>
      </c>
      <c r="H94" s="356">
        <v>1136.1500000000001</v>
      </c>
      <c r="I94" s="356">
        <v>0</v>
      </c>
      <c r="J94" s="356">
        <v>0</v>
      </c>
      <c r="K94" s="356">
        <v>5686.05</v>
      </c>
      <c r="L94" s="356">
        <v>0</v>
      </c>
      <c r="M94" s="356">
        <v>0</v>
      </c>
      <c r="N94" s="356">
        <v>0</v>
      </c>
      <c r="O94" s="356">
        <v>0</v>
      </c>
      <c r="P94" s="356">
        <v>0</v>
      </c>
      <c r="Q94" s="356">
        <v>0</v>
      </c>
      <c r="R94" s="356">
        <v>0</v>
      </c>
      <c r="S94" s="356">
        <v>0</v>
      </c>
      <c r="T94" s="356">
        <v>0</v>
      </c>
      <c r="U94" s="356">
        <v>0</v>
      </c>
      <c r="V94" s="356">
        <v>0</v>
      </c>
      <c r="W94" s="356">
        <v>0</v>
      </c>
      <c r="X94" s="356">
        <v>0</v>
      </c>
      <c r="Y94" s="356">
        <v>0</v>
      </c>
      <c r="Z94" s="356">
        <v>0</v>
      </c>
      <c r="AA94" s="356">
        <v>0</v>
      </c>
      <c r="AB94" s="356">
        <v>0</v>
      </c>
      <c r="AC94" s="356">
        <v>0</v>
      </c>
      <c r="AD94" s="356">
        <v>0</v>
      </c>
      <c r="AE94" s="356">
        <v>0</v>
      </c>
      <c r="AF94" s="356">
        <v>230.75</v>
      </c>
      <c r="AG94" s="356">
        <v>0</v>
      </c>
      <c r="AH94" s="356">
        <v>0</v>
      </c>
      <c r="AI94" s="356">
        <v>166.25</v>
      </c>
      <c r="AJ94" s="356">
        <v>0</v>
      </c>
      <c r="AK94" s="356">
        <v>0</v>
      </c>
      <c r="AL94" s="356">
        <v>0</v>
      </c>
      <c r="AM94" s="356">
        <v>0</v>
      </c>
      <c r="AN94" s="356">
        <v>168</v>
      </c>
      <c r="AO94" s="356">
        <v>0</v>
      </c>
    </row>
    <row r="95" spans="3:41" x14ac:dyDescent="0.3">
      <c r="C95" s="356">
        <v>59</v>
      </c>
      <c r="D95" s="356">
        <v>12</v>
      </c>
      <c r="E95" s="356">
        <v>3</v>
      </c>
      <c r="F95" s="356">
        <v>280.10000000000002</v>
      </c>
      <c r="G95" s="356">
        <v>0</v>
      </c>
      <c r="H95" s="356">
        <v>32.840000000000003</v>
      </c>
      <c r="I95" s="356">
        <v>0</v>
      </c>
      <c r="J95" s="356">
        <v>0</v>
      </c>
      <c r="K95" s="356">
        <v>247.26</v>
      </c>
      <c r="L95" s="356">
        <v>0</v>
      </c>
      <c r="M95" s="356">
        <v>0</v>
      </c>
      <c r="N95" s="356">
        <v>0</v>
      </c>
      <c r="O95" s="356">
        <v>0</v>
      </c>
      <c r="P95" s="356">
        <v>0</v>
      </c>
      <c r="Q95" s="356">
        <v>0</v>
      </c>
      <c r="R95" s="356">
        <v>0</v>
      </c>
      <c r="S95" s="356">
        <v>0</v>
      </c>
      <c r="T95" s="356">
        <v>0</v>
      </c>
      <c r="U95" s="356">
        <v>0</v>
      </c>
      <c r="V95" s="356">
        <v>0</v>
      </c>
      <c r="W95" s="356">
        <v>0</v>
      </c>
      <c r="X95" s="356">
        <v>0</v>
      </c>
      <c r="Y95" s="356">
        <v>0</v>
      </c>
      <c r="Z95" s="356">
        <v>0</v>
      </c>
      <c r="AA95" s="356">
        <v>0</v>
      </c>
      <c r="AB95" s="356">
        <v>0</v>
      </c>
      <c r="AC95" s="356">
        <v>0</v>
      </c>
      <c r="AD95" s="356">
        <v>0</v>
      </c>
      <c r="AE95" s="356">
        <v>0</v>
      </c>
      <c r="AF95" s="356">
        <v>0</v>
      </c>
      <c r="AG95" s="356">
        <v>0</v>
      </c>
      <c r="AH95" s="356">
        <v>0</v>
      </c>
      <c r="AI95" s="356">
        <v>0</v>
      </c>
      <c r="AJ95" s="356">
        <v>0</v>
      </c>
      <c r="AK95" s="356">
        <v>0</v>
      </c>
      <c r="AL95" s="356">
        <v>0</v>
      </c>
      <c r="AM95" s="356">
        <v>0</v>
      </c>
      <c r="AN95" s="356">
        <v>0</v>
      </c>
      <c r="AO95" s="356">
        <v>0</v>
      </c>
    </row>
    <row r="96" spans="3:41" x14ac:dyDescent="0.3">
      <c r="C96" s="356">
        <v>59</v>
      </c>
      <c r="D96" s="356">
        <v>12</v>
      </c>
      <c r="E96" s="356">
        <v>4</v>
      </c>
      <c r="F96" s="356">
        <v>584.25</v>
      </c>
      <c r="G96" s="356">
        <v>0</v>
      </c>
      <c r="H96" s="356">
        <v>104</v>
      </c>
      <c r="I96" s="356">
        <v>0</v>
      </c>
      <c r="J96" s="356">
        <v>0</v>
      </c>
      <c r="K96" s="356">
        <v>421</v>
      </c>
      <c r="L96" s="356">
        <v>0</v>
      </c>
      <c r="M96" s="356">
        <v>0</v>
      </c>
      <c r="N96" s="356">
        <v>0</v>
      </c>
      <c r="O96" s="356">
        <v>0</v>
      </c>
      <c r="P96" s="356">
        <v>0</v>
      </c>
      <c r="Q96" s="356">
        <v>0</v>
      </c>
      <c r="R96" s="356">
        <v>0</v>
      </c>
      <c r="S96" s="356">
        <v>0</v>
      </c>
      <c r="T96" s="356">
        <v>0</v>
      </c>
      <c r="U96" s="356">
        <v>0</v>
      </c>
      <c r="V96" s="356">
        <v>0</v>
      </c>
      <c r="W96" s="356">
        <v>0</v>
      </c>
      <c r="X96" s="356">
        <v>0</v>
      </c>
      <c r="Y96" s="356">
        <v>0</v>
      </c>
      <c r="Z96" s="356">
        <v>0</v>
      </c>
      <c r="AA96" s="356">
        <v>0</v>
      </c>
      <c r="AB96" s="356">
        <v>0</v>
      </c>
      <c r="AC96" s="356">
        <v>0</v>
      </c>
      <c r="AD96" s="356">
        <v>0</v>
      </c>
      <c r="AE96" s="356">
        <v>0</v>
      </c>
      <c r="AF96" s="356">
        <v>56.5</v>
      </c>
      <c r="AG96" s="356">
        <v>0</v>
      </c>
      <c r="AH96" s="356">
        <v>0</v>
      </c>
      <c r="AI96" s="356">
        <v>2.75</v>
      </c>
      <c r="AJ96" s="356">
        <v>0</v>
      </c>
      <c r="AK96" s="356">
        <v>0</v>
      </c>
      <c r="AL96" s="356">
        <v>0</v>
      </c>
      <c r="AM96" s="356">
        <v>0</v>
      </c>
      <c r="AN96" s="356">
        <v>0</v>
      </c>
      <c r="AO96" s="356">
        <v>0</v>
      </c>
    </row>
    <row r="97" spans="3:41" x14ac:dyDescent="0.3">
      <c r="C97" s="356">
        <v>59</v>
      </c>
      <c r="D97" s="356">
        <v>12</v>
      </c>
      <c r="E97" s="356">
        <v>5</v>
      </c>
      <c r="F97" s="356">
        <v>48</v>
      </c>
      <c r="G97" s="356">
        <v>48</v>
      </c>
      <c r="H97" s="356">
        <v>0</v>
      </c>
      <c r="I97" s="356">
        <v>0</v>
      </c>
      <c r="J97" s="356">
        <v>0</v>
      </c>
      <c r="K97" s="356">
        <v>0</v>
      </c>
      <c r="L97" s="356">
        <v>0</v>
      </c>
      <c r="M97" s="356">
        <v>0</v>
      </c>
      <c r="N97" s="356">
        <v>0</v>
      </c>
      <c r="O97" s="356">
        <v>0</v>
      </c>
      <c r="P97" s="356">
        <v>0</v>
      </c>
      <c r="Q97" s="356">
        <v>0</v>
      </c>
      <c r="R97" s="356">
        <v>0</v>
      </c>
      <c r="S97" s="356">
        <v>0</v>
      </c>
      <c r="T97" s="356">
        <v>0</v>
      </c>
      <c r="U97" s="356">
        <v>0</v>
      </c>
      <c r="V97" s="356">
        <v>0</v>
      </c>
      <c r="W97" s="356">
        <v>0</v>
      </c>
      <c r="X97" s="356">
        <v>0</v>
      </c>
      <c r="Y97" s="356">
        <v>0</v>
      </c>
      <c r="Z97" s="356">
        <v>0</v>
      </c>
      <c r="AA97" s="356">
        <v>0</v>
      </c>
      <c r="AB97" s="356">
        <v>0</v>
      </c>
      <c r="AC97" s="356">
        <v>0</v>
      </c>
      <c r="AD97" s="356">
        <v>0</v>
      </c>
      <c r="AE97" s="356">
        <v>0</v>
      </c>
      <c r="AF97" s="356">
        <v>0</v>
      </c>
      <c r="AG97" s="356">
        <v>0</v>
      </c>
      <c r="AH97" s="356">
        <v>0</v>
      </c>
      <c r="AI97" s="356">
        <v>0</v>
      </c>
      <c r="AJ97" s="356">
        <v>0</v>
      </c>
      <c r="AK97" s="356">
        <v>0</v>
      </c>
      <c r="AL97" s="356">
        <v>0</v>
      </c>
      <c r="AM97" s="356">
        <v>0</v>
      </c>
      <c r="AN97" s="356">
        <v>0</v>
      </c>
      <c r="AO97" s="356">
        <v>0</v>
      </c>
    </row>
    <row r="98" spans="3:41" x14ac:dyDescent="0.3">
      <c r="C98" s="356">
        <v>59</v>
      </c>
      <c r="D98" s="356">
        <v>12</v>
      </c>
      <c r="E98" s="356">
        <v>6</v>
      </c>
      <c r="F98" s="356">
        <v>2344950</v>
      </c>
      <c r="G98" s="356">
        <v>9600</v>
      </c>
      <c r="H98" s="356">
        <v>672964</v>
      </c>
      <c r="I98" s="356">
        <v>0</v>
      </c>
      <c r="J98" s="356">
        <v>0</v>
      </c>
      <c r="K98" s="356">
        <v>1544993</v>
      </c>
      <c r="L98" s="356">
        <v>0</v>
      </c>
      <c r="M98" s="356">
        <v>0</v>
      </c>
      <c r="N98" s="356">
        <v>0</v>
      </c>
      <c r="O98" s="356">
        <v>0</v>
      </c>
      <c r="P98" s="356">
        <v>0</v>
      </c>
      <c r="Q98" s="356">
        <v>0</v>
      </c>
      <c r="R98" s="356">
        <v>0</v>
      </c>
      <c r="S98" s="356">
        <v>0</v>
      </c>
      <c r="T98" s="356">
        <v>0</v>
      </c>
      <c r="U98" s="356">
        <v>0</v>
      </c>
      <c r="V98" s="356">
        <v>0</v>
      </c>
      <c r="W98" s="356">
        <v>0</v>
      </c>
      <c r="X98" s="356">
        <v>0</v>
      </c>
      <c r="Y98" s="356">
        <v>0</v>
      </c>
      <c r="Z98" s="356">
        <v>0</v>
      </c>
      <c r="AA98" s="356">
        <v>0</v>
      </c>
      <c r="AB98" s="356">
        <v>0</v>
      </c>
      <c r="AC98" s="356">
        <v>0</v>
      </c>
      <c r="AD98" s="356">
        <v>0</v>
      </c>
      <c r="AE98" s="356">
        <v>0</v>
      </c>
      <c r="AF98" s="356">
        <v>63928</v>
      </c>
      <c r="AG98" s="356">
        <v>0</v>
      </c>
      <c r="AH98" s="356">
        <v>0</v>
      </c>
      <c r="AI98" s="356">
        <v>27972</v>
      </c>
      <c r="AJ98" s="356">
        <v>0</v>
      </c>
      <c r="AK98" s="356">
        <v>0</v>
      </c>
      <c r="AL98" s="356">
        <v>0</v>
      </c>
      <c r="AM98" s="356">
        <v>0</v>
      </c>
      <c r="AN98" s="356">
        <v>25493</v>
      </c>
      <c r="AO98" s="356">
        <v>0</v>
      </c>
    </row>
    <row r="99" spans="3:41" x14ac:dyDescent="0.3">
      <c r="C99" s="356">
        <v>59</v>
      </c>
      <c r="D99" s="356">
        <v>12</v>
      </c>
      <c r="E99" s="356">
        <v>9</v>
      </c>
      <c r="F99" s="356">
        <v>65760</v>
      </c>
      <c r="G99" s="356">
        <v>0</v>
      </c>
      <c r="H99" s="356">
        <v>39880</v>
      </c>
      <c r="I99" s="356">
        <v>0</v>
      </c>
      <c r="J99" s="356">
        <v>0</v>
      </c>
      <c r="K99" s="356">
        <v>20124</v>
      </c>
      <c r="L99" s="356">
        <v>0</v>
      </c>
      <c r="M99" s="356">
        <v>0</v>
      </c>
      <c r="N99" s="356">
        <v>0</v>
      </c>
      <c r="O99" s="356">
        <v>0</v>
      </c>
      <c r="P99" s="356">
        <v>0</v>
      </c>
      <c r="Q99" s="356">
        <v>0</v>
      </c>
      <c r="R99" s="356">
        <v>0</v>
      </c>
      <c r="S99" s="356">
        <v>0</v>
      </c>
      <c r="T99" s="356">
        <v>0</v>
      </c>
      <c r="U99" s="356">
        <v>0</v>
      </c>
      <c r="V99" s="356">
        <v>0</v>
      </c>
      <c r="W99" s="356">
        <v>0</v>
      </c>
      <c r="X99" s="356">
        <v>0</v>
      </c>
      <c r="Y99" s="356">
        <v>0</v>
      </c>
      <c r="Z99" s="356">
        <v>0</v>
      </c>
      <c r="AA99" s="356">
        <v>0</v>
      </c>
      <c r="AB99" s="356">
        <v>0</v>
      </c>
      <c r="AC99" s="356">
        <v>0</v>
      </c>
      <c r="AD99" s="356">
        <v>0</v>
      </c>
      <c r="AE99" s="356">
        <v>0</v>
      </c>
      <c r="AF99" s="356">
        <v>4128</v>
      </c>
      <c r="AG99" s="356">
        <v>0</v>
      </c>
      <c r="AH99" s="356">
        <v>0</v>
      </c>
      <c r="AI99" s="356">
        <v>1628</v>
      </c>
      <c r="AJ99" s="356">
        <v>0</v>
      </c>
      <c r="AK99" s="356">
        <v>0</v>
      </c>
      <c r="AL99" s="356">
        <v>0</v>
      </c>
      <c r="AM99" s="356">
        <v>0</v>
      </c>
      <c r="AN99" s="356">
        <v>0</v>
      </c>
      <c r="AO99" s="356">
        <v>0</v>
      </c>
    </row>
    <row r="100" spans="3:41" x14ac:dyDescent="0.3">
      <c r="C100" s="356">
        <v>59</v>
      </c>
      <c r="D100" s="356">
        <v>12</v>
      </c>
      <c r="E100" s="356">
        <v>10</v>
      </c>
      <c r="F100" s="356">
        <v>60224</v>
      </c>
      <c r="G100" s="356">
        <v>0</v>
      </c>
      <c r="H100" s="356">
        <v>0</v>
      </c>
      <c r="I100" s="356">
        <v>0</v>
      </c>
      <c r="J100" s="356">
        <v>0</v>
      </c>
      <c r="K100" s="356">
        <v>60224</v>
      </c>
      <c r="L100" s="356">
        <v>0</v>
      </c>
      <c r="M100" s="356">
        <v>0</v>
      </c>
      <c r="N100" s="356">
        <v>0</v>
      </c>
      <c r="O100" s="356">
        <v>0</v>
      </c>
      <c r="P100" s="356">
        <v>0</v>
      </c>
      <c r="Q100" s="356">
        <v>0</v>
      </c>
      <c r="R100" s="356">
        <v>0</v>
      </c>
      <c r="S100" s="356">
        <v>0</v>
      </c>
      <c r="T100" s="356">
        <v>0</v>
      </c>
      <c r="U100" s="356">
        <v>0</v>
      </c>
      <c r="V100" s="356">
        <v>0</v>
      </c>
      <c r="W100" s="356">
        <v>0</v>
      </c>
      <c r="X100" s="356">
        <v>0</v>
      </c>
      <c r="Y100" s="356">
        <v>0</v>
      </c>
      <c r="Z100" s="356">
        <v>0</v>
      </c>
      <c r="AA100" s="356">
        <v>0</v>
      </c>
      <c r="AB100" s="356">
        <v>0</v>
      </c>
      <c r="AC100" s="356">
        <v>0</v>
      </c>
      <c r="AD100" s="356">
        <v>0</v>
      </c>
      <c r="AE100" s="356">
        <v>0</v>
      </c>
      <c r="AF100" s="356">
        <v>0</v>
      </c>
      <c r="AG100" s="356">
        <v>0</v>
      </c>
      <c r="AH100" s="356">
        <v>0</v>
      </c>
      <c r="AI100" s="356">
        <v>0</v>
      </c>
      <c r="AJ100" s="356">
        <v>0</v>
      </c>
      <c r="AK100" s="356">
        <v>0</v>
      </c>
      <c r="AL100" s="356">
        <v>0</v>
      </c>
      <c r="AM100" s="356">
        <v>0</v>
      </c>
      <c r="AN100" s="356">
        <v>0</v>
      </c>
      <c r="AO100" s="356">
        <v>0</v>
      </c>
    </row>
    <row r="101" spans="3:41" x14ac:dyDescent="0.3">
      <c r="C101" s="356">
        <v>59</v>
      </c>
      <c r="D101" s="356">
        <v>12</v>
      </c>
      <c r="E101" s="356">
        <v>11</v>
      </c>
      <c r="F101" s="356">
        <v>5461.8631866888791</v>
      </c>
      <c r="G101" s="356">
        <v>0</v>
      </c>
      <c r="H101" s="356">
        <v>2545.1965200222126</v>
      </c>
      <c r="I101" s="356">
        <v>0</v>
      </c>
      <c r="J101" s="356">
        <v>0</v>
      </c>
      <c r="K101" s="356">
        <v>2916.6666666666665</v>
      </c>
      <c r="L101" s="356">
        <v>0</v>
      </c>
      <c r="M101" s="356">
        <v>0</v>
      </c>
      <c r="N101" s="356">
        <v>0</v>
      </c>
      <c r="O101" s="356">
        <v>0</v>
      </c>
      <c r="P101" s="356">
        <v>0</v>
      </c>
      <c r="Q101" s="356">
        <v>0</v>
      </c>
      <c r="R101" s="356">
        <v>0</v>
      </c>
      <c r="S101" s="356">
        <v>0</v>
      </c>
      <c r="T101" s="356">
        <v>0</v>
      </c>
      <c r="U101" s="356">
        <v>0</v>
      </c>
      <c r="V101" s="356">
        <v>0</v>
      </c>
      <c r="W101" s="356">
        <v>0</v>
      </c>
      <c r="X101" s="356">
        <v>0</v>
      </c>
      <c r="Y101" s="356">
        <v>0</v>
      </c>
      <c r="Z101" s="356">
        <v>0</v>
      </c>
      <c r="AA101" s="356">
        <v>0</v>
      </c>
      <c r="AB101" s="356">
        <v>0</v>
      </c>
      <c r="AC101" s="356">
        <v>0</v>
      </c>
      <c r="AD101" s="356">
        <v>0</v>
      </c>
      <c r="AE101" s="356">
        <v>0</v>
      </c>
      <c r="AF101" s="356">
        <v>0</v>
      </c>
      <c r="AG101" s="356">
        <v>0</v>
      </c>
      <c r="AH101" s="356">
        <v>0</v>
      </c>
      <c r="AI101" s="356">
        <v>0</v>
      </c>
      <c r="AJ101" s="356">
        <v>0</v>
      </c>
      <c r="AK101" s="356">
        <v>0</v>
      </c>
      <c r="AL101" s="356">
        <v>0</v>
      </c>
      <c r="AM101" s="356">
        <v>0</v>
      </c>
      <c r="AN101" s="356">
        <v>0</v>
      </c>
      <c r="AO101" s="35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1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1" customWidth="1"/>
    <col min="20" max="16384" width="8.88671875" style="238"/>
  </cols>
  <sheetData>
    <row r="1" spans="1:19" ht="18.600000000000001" customHeight="1" thickBot="1" x14ac:dyDescent="0.4">
      <c r="A1" s="460" t="s">
        <v>140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</row>
    <row r="2" spans="1:19" ht="14.4" customHeight="1" thickBot="1" x14ac:dyDescent="0.35">
      <c r="A2" s="360" t="s">
        <v>306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  <c r="N2" s="333"/>
      <c r="O2" s="208"/>
      <c r="P2" s="333"/>
      <c r="Q2" s="208"/>
      <c r="R2" s="333"/>
      <c r="S2" s="334"/>
    </row>
    <row r="3" spans="1:19" ht="14.4" customHeight="1" thickBot="1" x14ac:dyDescent="0.35">
      <c r="A3" s="327" t="s">
        <v>142</v>
      </c>
      <c r="B3" s="328">
        <f>SUBTOTAL(9,B6:B1048576)</f>
        <v>48364080</v>
      </c>
      <c r="C3" s="329">
        <f t="shared" ref="C3:R3" si="0">SUBTOTAL(9,C6:C1048576)</f>
        <v>1</v>
      </c>
      <c r="D3" s="329">
        <f t="shared" si="0"/>
        <v>43946800</v>
      </c>
      <c r="E3" s="329">
        <f t="shared" si="0"/>
        <v>0.90866610095757017</v>
      </c>
      <c r="F3" s="329">
        <f t="shared" si="0"/>
        <v>45742206</v>
      </c>
      <c r="G3" s="332">
        <f>IF(B3&lt;&gt;0,F3/B3,"")</f>
        <v>0.94578881682438698</v>
      </c>
      <c r="H3" s="328">
        <f t="shared" si="0"/>
        <v>6636709.2399999984</v>
      </c>
      <c r="I3" s="329">
        <f t="shared" si="0"/>
        <v>1</v>
      </c>
      <c r="J3" s="329">
        <f t="shared" si="0"/>
        <v>7289096.7200000044</v>
      </c>
      <c r="K3" s="329">
        <f t="shared" si="0"/>
        <v>1.0982998435531894</v>
      </c>
      <c r="L3" s="329">
        <f t="shared" si="0"/>
        <v>9403035.5700000003</v>
      </c>
      <c r="M3" s="330">
        <f>IF(H3&lt;&gt;0,L3/H3,"")</f>
        <v>1.4168219866145595</v>
      </c>
      <c r="N3" s="331">
        <f t="shared" si="0"/>
        <v>0</v>
      </c>
      <c r="O3" s="329">
        <f t="shared" si="0"/>
        <v>0</v>
      </c>
      <c r="P3" s="329">
        <f t="shared" si="0"/>
        <v>0</v>
      </c>
      <c r="Q3" s="329">
        <f t="shared" si="0"/>
        <v>0</v>
      </c>
      <c r="R3" s="329">
        <f t="shared" si="0"/>
        <v>0</v>
      </c>
      <c r="S3" s="330" t="str">
        <f>IF(N3&lt;&gt;0,R3/N3,"")</f>
        <v/>
      </c>
    </row>
    <row r="4" spans="1:19" ht="14.4" customHeight="1" x14ac:dyDescent="0.3">
      <c r="A4" s="509" t="s">
        <v>116</v>
      </c>
      <c r="B4" s="510" t="s">
        <v>110</v>
      </c>
      <c r="C4" s="511"/>
      <c r="D4" s="511"/>
      <c r="E4" s="511"/>
      <c r="F4" s="511"/>
      <c r="G4" s="512"/>
      <c r="H4" s="510" t="s">
        <v>111</v>
      </c>
      <c r="I4" s="511"/>
      <c r="J4" s="511"/>
      <c r="K4" s="511"/>
      <c r="L4" s="511"/>
      <c r="M4" s="512"/>
      <c r="N4" s="510" t="s">
        <v>112</v>
      </c>
      <c r="O4" s="511"/>
      <c r="P4" s="511"/>
      <c r="Q4" s="511"/>
      <c r="R4" s="511"/>
      <c r="S4" s="512"/>
    </row>
    <row r="5" spans="1:19" ht="14.4" customHeight="1" thickBot="1" x14ac:dyDescent="0.35">
      <c r="A5" s="693"/>
      <c r="B5" s="694">
        <v>2013</v>
      </c>
      <c r="C5" s="695"/>
      <c r="D5" s="695">
        <v>2014</v>
      </c>
      <c r="E5" s="695"/>
      <c r="F5" s="695">
        <v>2015</v>
      </c>
      <c r="G5" s="696" t="s">
        <v>2</v>
      </c>
      <c r="H5" s="694">
        <v>2013</v>
      </c>
      <c r="I5" s="695"/>
      <c r="J5" s="695">
        <v>2014</v>
      </c>
      <c r="K5" s="695"/>
      <c r="L5" s="695">
        <v>2015</v>
      </c>
      <c r="M5" s="696" t="s">
        <v>2</v>
      </c>
      <c r="N5" s="694">
        <v>2013</v>
      </c>
      <c r="O5" s="695"/>
      <c r="P5" s="695">
        <v>2014</v>
      </c>
      <c r="Q5" s="695"/>
      <c r="R5" s="695">
        <v>2015</v>
      </c>
      <c r="S5" s="696" t="s">
        <v>2</v>
      </c>
    </row>
    <row r="6" spans="1:19" ht="14.4" customHeight="1" x14ac:dyDescent="0.3">
      <c r="A6" s="641" t="s">
        <v>3538</v>
      </c>
      <c r="B6" s="697">
        <v>0</v>
      </c>
      <c r="C6" s="607"/>
      <c r="D6" s="697"/>
      <c r="E6" s="607"/>
      <c r="F6" s="697"/>
      <c r="G6" s="629"/>
      <c r="H6" s="697"/>
      <c r="I6" s="607"/>
      <c r="J6" s="697"/>
      <c r="K6" s="607"/>
      <c r="L6" s="697"/>
      <c r="M6" s="629"/>
      <c r="N6" s="697"/>
      <c r="O6" s="607"/>
      <c r="P6" s="697"/>
      <c r="Q6" s="607"/>
      <c r="R6" s="697"/>
      <c r="S6" s="653"/>
    </row>
    <row r="7" spans="1:19" ht="14.4" customHeight="1" x14ac:dyDescent="0.3">
      <c r="A7" s="642" t="s">
        <v>3539</v>
      </c>
      <c r="B7" s="698">
        <v>0</v>
      </c>
      <c r="C7" s="613"/>
      <c r="D7" s="698"/>
      <c r="E7" s="613"/>
      <c r="F7" s="698"/>
      <c r="G7" s="637"/>
      <c r="H7" s="698"/>
      <c r="I7" s="613"/>
      <c r="J7" s="698"/>
      <c r="K7" s="613"/>
      <c r="L7" s="698"/>
      <c r="M7" s="637"/>
      <c r="N7" s="698"/>
      <c r="O7" s="613"/>
      <c r="P7" s="698"/>
      <c r="Q7" s="613"/>
      <c r="R7" s="698"/>
      <c r="S7" s="699"/>
    </row>
    <row r="8" spans="1:19" ht="14.4" customHeight="1" x14ac:dyDescent="0.3">
      <c r="A8" s="642" t="s">
        <v>3540</v>
      </c>
      <c r="B8" s="698">
        <v>0</v>
      </c>
      <c r="C8" s="613"/>
      <c r="D8" s="698"/>
      <c r="E8" s="613"/>
      <c r="F8" s="698"/>
      <c r="G8" s="637"/>
      <c r="H8" s="698"/>
      <c r="I8" s="613"/>
      <c r="J8" s="698"/>
      <c r="K8" s="613"/>
      <c r="L8" s="698"/>
      <c r="M8" s="637"/>
      <c r="N8" s="698"/>
      <c r="O8" s="613"/>
      <c r="P8" s="698"/>
      <c r="Q8" s="613"/>
      <c r="R8" s="698"/>
      <c r="S8" s="699"/>
    </row>
    <row r="9" spans="1:19" ht="14.4" customHeight="1" thickBot="1" x14ac:dyDescent="0.35">
      <c r="A9" s="701" t="s">
        <v>2718</v>
      </c>
      <c r="B9" s="700">
        <v>48364080</v>
      </c>
      <c r="C9" s="619">
        <v>1</v>
      </c>
      <c r="D9" s="700">
        <v>43946800</v>
      </c>
      <c r="E9" s="619">
        <v>0.90866610095757017</v>
      </c>
      <c r="F9" s="700">
        <v>45742206</v>
      </c>
      <c r="G9" s="630">
        <v>0.94578881682438698</v>
      </c>
      <c r="H9" s="700">
        <v>6636709.2399999984</v>
      </c>
      <c r="I9" s="619">
        <v>1</v>
      </c>
      <c r="J9" s="700">
        <v>7289096.7200000044</v>
      </c>
      <c r="K9" s="619">
        <v>1.0982998435531894</v>
      </c>
      <c r="L9" s="700">
        <v>9403035.5700000003</v>
      </c>
      <c r="M9" s="630">
        <v>1.4168219866145595</v>
      </c>
      <c r="N9" s="700"/>
      <c r="O9" s="619"/>
      <c r="P9" s="700"/>
      <c r="Q9" s="619"/>
      <c r="R9" s="700"/>
      <c r="S9" s="6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5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51" t="s">
        <v>4627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</row>
    <row r="2" spans="1:17" ht="14.4" customHeight="1" thickBot="1" x14ac:dyDescent="0.35">
      <c r="A2" s="360" t="s">
        <v>306</v>
      </c>
      <c r="B2" s="239"/>
      <c r="C2" s="239"/>
      <c r="D2" s="239"/>
      <c r="E2" s="239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335"/>
    </row>
    <row r="3" spans="1:17" ht="14.4" customHeight="1" thickBot="1" x14ac:dyDescent="0.35">
      <c r="E3" s="97" t="s">
        <v>142</v>
      </c>
      <c r="F3" s="195">
        <f t="shared" ref="F3:O3" si="0">SUBTOTAL(9,F6:F1048576)</f>
        <v>18849.599999999999</v>
      </c>
      <c r="G3" s="196">
        <f t="shared" si="0"/>
        <v>55000789.23999998</v>
      </c>
      <c r="H3" s="196"/>
      <c r="I3" s="196"/>
      <c r="J3" s="196">
        <f t="shared" si="0"/>
        <v>15716.13</v>
      </c>
      <c r="K3" s="196">
        <f t="shared" si="0"/>
        <v>51235896.719999999</v>
      </c>
      <c r="L3" s="196"/>
      <c r="M3" s="196"/>
      <c r="N3" s="196">
        <f t="shared" si="0"/>
        <v>15827.760000000002</v>
      </c>
      <c r="O3" s="196">
        <f t="shared" si="0"/>
        <v>55145241.570000008</v>
      </c>
      <c r="P3" s="70">
        <f>IF(G3=0,0,O3/G3)</f>
        <v>1.0026263683120928</v>
      </c>
      <c r="Q3" s="197">
        <f>IF(N3=0,0,O3/N3)</f>
        <v>3484.083759799239</v>
      </c>
    </row>
    <row r="4" spans="1:17" ht="14.4" customHeight="1" x14ac:dyDescent="0.3">
      <c r="A4" s="515" t="s">
        <v>61</v>
      </c>
      <c r="B4" s="514" t="s">
        <v>106</v>
      </c>
      <c r="C4" s="515" t="s">
        <v>107</v>
      </c>
      <c r="D4" s="519" t="s">
        <v>108</v>
      </c>
      <c r="E4" s="516" t="s">
        <v>68</v>
      </c>
      <c r="F4" s="517">
        <v>2013</v>
      </c>
      <c r="G4" s="518"/>
      <c r="H4" s="198"/>
      <c r="I4" s="198"/>
      <c r="J4" s="517">
        <v>2014</v>
      </c>
      <c r="K4" s="518"/>
      <c r="L4" s="198"/>
      <c r="M4" s="198"/>
      <c r="N4" s="517">
        <v>2015</v>
      </c>
      <c r="O4" s="518"/>
      <c r="P4" s="520" t="s">
        <v>2</v>
      </c>
      <c r="Q4" s="513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6" t="s">
        <v>3541</v>
      </c>
      <c r="B6" s="607" t="s">
        <v>3542</v>
      </c>
      <c r="C6" s="607" t="s">
        <v>3543</v>
      </c>
      <c r="D6" s="607" t="s">
        <v>3544</v>
      </c>
      <c r="E6" s="607" t="s">
        <v>3545</v>
      </c>
      <c r="F6" s="610">
        <v>4</v>
      </c>
      <c r="G6" s="610">
        <v>0</v>
      </c>
      <c r="H6" s="610"/>
      <c r="I6" s="610">
        <v>0</v>
      </c>
      <c r="J6" s="610"/>
      <c r="K6" s="610"/>
      <c r="L6" s="610"/>
      <c r="M6" s="610"/>
      <c r="N6" s="610"/>
      <c r="O6" s="610"/>
      <c r="P6" s="629"/>
      <c r="Q6" s="611"/>
    </row>
    <row r="7" spans="1:17" ht="14.4" customHeight="1" x14ac:dyDescent="0.3">
      <c r="A7" s="612" t="s">
        <v>3546</v>
      </c>
      <c r="B7" s="613" t="s">
        <v>3542</v>
      </c>
      <c r="C7" s="613" t="s">
        <v>3543</v>
      </c>
      <c r="D7" s="613" t="s">
        <v>3544</v>
      </c>
      <c r="E7" s="613" t="s">
        <v>3545</v>
      </c>
      <c r="F7" s="616">
        <v>1</v>
      </c>
      <c r="G7" s="616">
        <v>0</v>
      </c>
      <c r="H7" s="616"/>
      <c r="I7" s="616">
        <v>0</v>
      </c>
      <c r="J7" s="616"/>
      <c r="K7" s="616"/>
      <c r="L7" s="616"/>
      <c r="M7" s="616"/>
      <c r="N7" s="616"/>
      <c r="O7" s="616"/>
      <c r="P7" s="637"/>
      <c r="Q7" s="617"/>
    </row>
    <row r="8" spans="1:17" ht="14.4" customHeight="1" x14ac:dyDescent="0.3">
      <c r="A8" s="612" t="s">
        <v>3546</v>
      </c>
      <c r="B8" s="613" t="s">
        <v>3547</v>
      </c>
      <c r="C8" s="613" t="s">
        <v>3543</v>
      </c>
      <c r="D8" s="613" t="s">
        <v>3544</v>
      </c>
      <c r="E8" s="613" t="s">
        <v>3545</v>
      </c>
      <c r="F8" s="616">
        <v>1</v>
      </c>
      <c r="G8" s="616">
        <v>0</v>
      </c>
      <c r="H8" s="616"/>
      <c r="I8" s="616">
        <v>0</v>
      </c>
      <c r="J8" s="616"/>
      <c r="K8" s="616"/>
      <c r="L8" s="616"/>
      <c r="M8" s="616"/>
      <c r="N8" s="616"/>
      <c r="O8" s="616"/>
      <c r="P8" s="637"/>
      <c r="Q8" s="617"/>
    </row>
    <row r="9" spans="1:17" ht="14.4" customHeight="1" x14ac:dyDescent="0.3">
      <c r="A9" s="612" t="s">
        <v>3548</v>
      </c>
      <c r="B9" s="613" t="s">
        <v>3547</v>
      </c>
      <c r="C9" s="613" t="s">
        <v>3543</v>
      </c>
      <c r="D9" s="613" t="s">
        <v>3544</v>
      </c>
      <c r="E9" s="613" t="s">
        <v>3545</v>
      </c>
      <c r="F9" s="616">
        <v>1</v>
      </c>
      <c r="G9" s="616">
        <v>0</v>
      </c>
      <c r="H9" s="616"/>
      <c r="I9" s="616">
        <v>0</v>
      </c>
      <c r="J9" s="616"/>
      <c r="K9" s="616"/>
      <c r="L9" s="616"/>
      <c r="M9" s="616"/>
      <c r="N9" s="616"/>
      <c r="O9" s="616"/>
      <c r="P9" s="637"/>
      <c r="Q9" s="617"/>
    </row>
    <row r="10" spans="1:17" ht="14.4" customHeight="1" x14ac:dyDescent="0.3">
      <c r="A10" s="612" t="s">
        <v>513</v>
      </c>
      <c r="B10" s="613" t="s">
        <v>3549</v>
      </c>
      <c r="C10" s="613" t="s">
        <v>3543</v>
      </c>
      <c r="D10" s="613" t="s">
        <v>3550</v>
      </c>
      <c r="E10" s="613" t="s">
        <v>3551</v>
      </c>
      <c r="F10" s="616"/>
      <c r="G10" s="616"/>
      <c r="H10" s="616"/>
      <c r="I10" s="616"/>
      <c r="J10" s="616">
        <v>1</v>
      </c>
      <c r="K10" s="616">
        <v>611</v>
      </c>
      <c r="L10" s="616"/>
      <c r="M10" s="616">
        <v>611</v>
      </c>
      <c r="N10" s="616"/>
      <c r="O10" s="616"/>
      <c r="P10" s="637"/>
      <c r="Q10" s="617"/>
    </row>
    <row r="11" spans="1:17" ht="14.4" customHeight="1" x14ac:dyDescent="0.3">
      <c r="A11" s="612" t="s">
        <v>513</v>
      </c>
      <c r="B11" s="613" t="s">
        <v>3549</v>
      </c>
      <c r="C11" s="613" t="s">
        <v>3543</v>
      </c>
      <c r="D11" s="613" t="s">
        <v>3552</v>
      </c>
      <c r="E11" s="613" t="s">
        <v>3553</v>
      </c>
      <c r="F11" s="616"/>
      <c r="G11" s="616"/>
      <c r="H11" s="616"/>
      <c r="I11" s="616"/>
      <c r="J11" s="616">
        <v>4</v>
      </c>
      <c r="K11" s="616">
        <v>156</v>
      </c>
      <c r="L11" s="616"/>
      <c r="M11" s="616">
        <v>39</v>
      </c>
      <c r="N11" s="616"/>
      <c r="O11" s="616"/>
      <c r="P11" s="637"/>
      <c r="Q11" s="617"/>
    </row>
    <row r="12" spans="1:17" ht="14.4" customHeight="1" x14ac:dyDescent="0.3">
      <c r="A12" s="612" t="s">
        <v>513</v>
      </c>
      <c r="B12" s="613" t="s">
        <v>3549</v>
      </c>
      <c r="C12" s="613" t="s">
        <v>3543</v>
      </c>
      <c r="D12" s="613" t="s">
        <v>3554</v>
      </c>
      <c r="E12" s="613" t="s">
        <v>3555</v>
      </c>
      <c r="F12" s="616"/>
      <c r="G12" s="616"/>
      <c r="H12" s="616"/>
      <c r="I12" s="616"/>
      <c r="J12" s="616">
        <v>3</v>
      </c>
      <c r="K12" s="616">
        <v>2077</v>
      </c>
      <c r="L12" s="616"/>
      <c r="M12" s="616">
        <v>692.33333333333337</v>
      </c>
      <c r="N12" s="616"/>
      <c r="O12" s="616"/>
      <c r="P12" s="637"/>
      <c r="Q12" s="617"/>
    </row>
    <row r="13" spans="1:17" ht="14.4" customHeight="1" x14ac:dyDescent="0.3">
      <c r="A13" s="612" t="s">
        <v>513</v>
      </c>
      <c r="B13" s="613" t="s">
        <v>3556</v>
      </c>
      <c r="C13" s="613" t="s">
        <v>3543</v>
      </c>
      <c r="D13" s="613" t="s">
        <v>3550</v>
      </c>
      <c r="E13" s="613" t="s">
        <v>3551</v>
      </c>
      <c r="F13" s="616"/>
      <c r="G13" s="616"/>
      <c r="H13" s="616"/>
      <c r="I13" s="616"/>
      <c r="J13" s="616">
        <v>1</v>
      </c>
      <c r="K13" s="616">
        <v>616</v>
      </c>
      <c r="L13" s="616"/>
      <c r="M13" s="616">
        <v>616</v>
      </c>
      <c r="N13" s="616"/>
      <c r="O13" s="616"/>
      <c r="P13" s="637"/>
      <c r="Q13" s="617"/>
    </row>
    <row r="14" spans="1:17" ht="14.4" customHeight="1" x14ac:dyDescent="0.3">
      <c r="A14" s="612" t="s">
        <v>513</v>
      </c>
      <c r="B14" s="613" t="s">
        <v>3556</v>
      </c>
      <c r="C14" s="613" t="s">
        <v>3543</v>
      </c>
      <c r="D14" s="613" t="s">
        <v>3557</v>
      </c>
      <c r="E14" s="613" t="s">
        <v>3558</v>
      </c>
      <c r="F14" s="616">
        <v>1</v>
      </c>
      <c r="G14" s="616">
        <v>1307</v>
      </c>
      <c r="H14" s="616">
        <v>1</v>
      </c>
      <c r="I14" s="616">
        <v>1307</v>
      </c>
      <c r="J14" s="616"/>
      <c r="K14" s="616"/>
      <c r="L14" s="616"/>
      <c r="M14" s="616"/>
      <c r="N14" s="616"/>
      <c r="O14" s="616"/>
      <c r="P14" s="637"/>
      <c r="Q14" s="617"/>
    </row>
    <row r="15" spans="1:17" ht="14.4" customHeight="1" x14ac:dyDescent="0.3">
      <c r="A15" s="612" t="s">
        <v>513</v>
      </c>
      <c r="B15" s="613" t="s">
        <v>3556</v>
      </c>
      <c r="C15" s="613" t="s">
        <v>3543</v>
      </c>
      <c r="D15" s="613" t="s">
        <v>3559</v>
      </c>
      <c r="E15" s="613" t="s">
        <v>3560</v>
      </c>
      <c r="F15" s="616"/>
      <c r="G15" s="616"/>
      <c r="H15" s="616"/>
      <c r="I15" s="616"/>
      <c r="J15" s="616"/>
      <c r="K15" s="616"/>
      <c r="L15" s="616"/>
      <c r="M15" s="616"/>
      <c r="N15" s="616">
        <v>1</v>
      </c>
      <c r="O15" s="616">
        <v>3803</v>
      </c>
      <c r="P15" s="637"/>
      <c r="Q15" s="617">
        <v>3803</v>
      </c>
    </row>
    <row r="16" spans="1:17" ht="14.4" customHeight="1" x14ac:dyDescent="0.3">
      <c r="A16" s="612" t="s">
        <v>513</v>
      </c>
      <c r="B16" s="613" t="s">
        <v>3556</v>
      </c>
      <c r="C16" s="613" t="s">
        <v>3543</v>
      </c>
      <c r="D16" s="613" t="s">
        <v>3561</v>
      </c>
      <c r="E16" s="613" t="s">
        <v>3562</v>
      </c>
      <c r="F16" s="616"/>
      <c r="G16" s="616"/>
      <c r="H16" s="616"/>
      <c r="I16" s="616"/>
      <c r="J16" s="616">
        <v>1</v>
      </c>
      <c r="K16" s="616">
        <v>2444</v>
      </c>
      <c r="L16" s="616"/>
      <c r="M16" s="616">
        <v>2444</v>
      </c>
      <c r="N16" s="616">
        <v>1</v>
      </c>
      <c r="O16" s="616">
        <v>2450</v>
      </c>
      <c r="P16" s="637"/>
      <c r="Q16" s="617">
        <v>2450</v>
      </c>
    </row>
    <row r="17" spans="1:17" ht="14.4" customHeight="1" x14ac:dyDescent="0.3">
      <c r="A17" s="612" t="s">
        <v>513</v>
      </c>
      <c r="B17" s="613" t="s">
        <v>3556</v>
      </c>
      <c r="C17" s="613" t="s">
        <v>3543</v>
      </c>
      <c r="D17" s="613" t="s">
        <v>3563</v>
      </c>
      <c r="E17" s="613" t="s">
        <v>3564</v>
      </c>
      <c r="F17" s="616"/>
      <c r="G17" s="616"/>
      <c r="H17" s="616"/>
      <c r="I17" s="616"/>
      <c r="J17" s="616"/>
      <c r="K17" s="616"/>
      <c r="L17" s="616"/>
      <c r="M17" s="616"/>
      <c r="N17" s="616">
        <v>2</v>
      </c>
      <c r="O17" s="616">
        <v>6976</v>
      </c>
      <c r="P17" s="637"/>
      <c r="Q17" s="617">
        <v>3488</v>
      </c>
    </row>
    <row r="18" spans="1:17" ht="14.4" customHeight="1" x14ac:dyDescent="0.3">
      <c r="A18" s="612" t="s">
        <v>513</v>
      </c>
      <c r="B18" s="613" t="s">
        <v>3556</v>
      </c>
      <c r="C18" s="613" t="s">
        <v>3543</v>
      </c>
      <c r="D18" s="613" t="s">
        <v>3565</v>
      </c>
      <c r="E18" s="613" t="s">
        <v>3566</v>
      </c>
      <c r="F18" s="616">
        <v>31</v>
      </c>
      <c r="G18" s="616">
        <v>83018</v>
      </c>
      <c r="H18" s="616">
        <v>1</v>
      </c>
      <c r="I18" s="616">
        <v>2678</v>
      </c>
      <c r="J18" s="616">
        <v>38</v>
      </c>
      <c r="K18" s="616">
        <v>96856</v>
      </c>
      <c r="L18" s="616">
        <v>1.1666867426341276</v>
      </c>
      <c r="M18" s="616">
        <v>2548.8421052631579</v>
      </c>
      <c r="N18" s="616">
        <v>42</v>
      </c>
      <c r="O18" s="616">
        <v>113316</v>
      </c>
      <c r="P18" s="637">
        <v>1.3649569972776987</v>
      </c>
      <c r="Q18" s="617">
        <v>2698</v>
      </c>
    </row>
    <row r="19" spans="1:17" ht="14.4" customHeight="1" x14ac:dyDescent="0.3">
      <c r="A19" s="612" t="s">
        <v>513</v>
      </c>
      <c r="B19" s="613" t="s">
        <v>3556</v>
      </c>
      <c r="C19" s="613" t="s">
        <v>3543</v>
      </c>
      <c r="D19" s="613" t="s">
        <v>3567</v>
      </c>
      <c r="E19" s="613" t="s">
        <v>3568</v>
      </c>
      <c r="F19" s="616">
        <v>6</v>
      </c>
      <c r="G19" s="616">
        <v>35640</v>
      </c>
      <c r="H19" s="616">
        <v>1</v>
      </c>
      <c r="I19" s="616">
        <v>5940</v>
      </c>
      <c r="J19" s="616">
        <v>5</v>
      </c>
      <c r="K19" s="616">
        <v>29870</v>
      </c>
      <c r="L19" s="616">
        <v>0.83810325476992142</v>
      </c>
      <c r="M19" s="616">
        <v>5974</v>
      </c>
      <c r="N19" s="616">
        <v>5</v>
      </c>
      <c r="O19" s="616">
        <v>29945</v>
      </c>
      <c r="P19" s="637">
        <v>0.84020763187429859</v>
      </c>
      <c r="Q19" s="617">
        <v>5989</v>
      </c>
    </row>
    <row r="20" spans="1:17" ht="14.4" customHeight="1" x14ac:dyDescent="0.3">
      <c r="A20" s="612" t="s">
        <v>513</v>
      </c>
      <c r="B20" s="613" t="s">
        <v>3556</v>
      </c>
      <c r="C20" s="613" t="s">
        <v>3543</v>
      </c>
      <c r="D20" s="613" t="s">
        <v>3569</v>
      </c>
      <c r="E20" s="613" t="s">
        <v>3570</v>
      </c>
      <c r="F20" s="616">
        <v>1</v>
      </c>
      <c r="G20" s="616">
        <v>3171</v>
      </c>
      <c r="H20" s="616">
        <v>1</v>
      </c>
      <c r="I20" s="616">
        <v>3171</v>
      </c>
      <c r="J20" s="616"/>
      <c r="K20" s="616"/>
      <c r="L20" s="616"/>
      <c r="M20" s="616"/>
      <c r="N20" s="616"/>
      <c r="O20" s="616"/>
      <c r="P20" s="637"/>
      <c r="Q20" s="617"/>
    </row>
    <row r="21" spans="1:17" ht="14.4" customHeight="1" x14ac:dyDescent="0.3">
      <c r="A21" s="612" t="s">
        <v>513</v>
      </c>
      <c r="B21" s="613" t="s">
        <v>3556</v>
      </c>
      <c r="C21" s="613" t="s">
        <v>3543</v>
      </c>
      <c r="D21" s="613" t="s">
        <v>3571</v>
      </c>
      <c r="E21" s="613" t="s">
        <v>3572</v>
      </c>
      <c r="F21" s="616"/>
      <c r="G21" s="616"/>
      <c r="H21" s="616"/>
      <c r="I21" s="616"/>
      <c r="J21" s="616">
        <v>2</v>
      </c>
      <c r="K21" s="616">
        <v>6228</v>
      </c>
      <c r="L21" s="616"/>
      <c r="M21" s="616">
        <v>3114</v>
      </c>
      <c r="N21" s="616">
        <v>1</v>
      </c>
      <c r="O21" s="616">
        <v>3123</v>
      </c>
      <c r="P21" s="637"/>
      <c r="Q21" s="617">
        <v>3123</v>
      </c>
    </row>
    <row r="22" spans="1:17" ht="14.4" customHeight="1" x14ac:dyDescent="0.3">
      <c r="A22" s="612" t="s">
        <v>513</v>
      </c>
      <c r="B22" s="613" t="s">
        <v>3556</v>
      </c>
      <c r="C22" s="613" t="s">
        <v>3543</v>
      </c>
      <c r="D22" s="613" t="s">
        <v>578</v>
      </c>
      <c r="E22" s="613" t="s">
        <v>3573</v>
      </c>
      <c r="F22" s="616">
        <v>5</v>
      </c>
      <c r="G22" s="616">
        <v>11850</v>
      </c>
      <c r="H22" s="616">
        <v>1</v>
      </c>
      <c r="I22" s="616">
        <v>2370</v>
      </c>
      <c r="J22" s="616">
        <v>6</v>
      </c>
      <c r="K22" s="616">
        <v>14262</v>
      </c>
      <c r="L22" s="616">
        <v>1.2035443037974685</v>
      </c>
      <c r="M22" s="616">
        <v>2377</v>
      </c>
      <c r="N22" s="616">
        <v>1</v>
      </c>
      <c r="O22" s="616">
        <v>2390</v>
      </c>
      <c r="P22" s="637">
        <v>0.20168776371308017</v>
      </c>
      <c r="Q22" s="617">
        <v>2390</v>
      </c>
    </row>
    <row r="23" spans="1:17" ht="14.4" customHeight="1" x14ac:dyDescent="0.3">
      <c r="A23" s="612" t="s">
        <v>513</v>
      </c>
      <c r="B23" s="613" t="s">
        <v>3556</v>
      </c>
      <c r="C23" s="613" t="s">
        <v>3543</v>
      </c>
      <c r="D23" s="613" t="s">
        <v>3574</v>
      </c>
      <c r="E23" s="613" t="s">
        <v>3575</v>
      </c>
      <c r="F23" s="616"/>
      <c r="G23" s="616"/>
      <c r="H23" s="616"/>
      <c r="I23" s="616"/>
      <c r="J23" s="616">
        <v>1</v>
      </c>
      <c r="K23" s="616">
        <v>9851</v>
      </c>
      <c r="L23" s="616"/>
      <c r="M23" s="616">
        <v>9851</v>
      </c>
      <c r="N23" s="616"/>
      <c r="O23" s="616"/>
      <c r="P23" s="637"/>
      <c r="Q23" s="617"/>
    </row>
    <row r="24" spans="1:17" ht="14.4" customHeight="1" x14ac:dyDescent="0.3">
      <c r="A24" s="612" t="s">
        <v>513</v>
      </c>
      <c r="B24" s="613" t="s">
        <v>3556</v>
      </c>
      <c r="C24" s="613" t="s">
        <v>3543</v>
      </c>
      <c r="D24" s="613" t="s">
        <v>3576</v>
      </c>
      <c r="E24" s="613" t="s">
        <v>3577</v>
      </c>
      <c r="F24" s="616">
        <v>1</v>
      </c>
      <c r="G24" s="616">
        <v>3340</v>
      </c>
      <c r="H24" s="616">
        <v>1</v>
      </c>
      <c r="I24" s="616">
        <v>3340</v>
      </c>
      <c r="J24" s="616">
        <v>3</v>
      </c>
      <c r="K24" s="616">
        <v>10062</v>
      </c>
      <c r="L24" s="616">
        <v>3.0125748502994014</v>
      </c>
      <c r="M24" s="616">
        <v>3354</v>
      </c>
      <c r="N24" s="616">
        <v>1</v>
      </c>
      <c r="O24" s="616">
        <v>3370</v>
      </c>
      <c r="P24" s="637">
        <v>1.0089820359281436</v>
      </c>
      <c r="Q24" s="617">
        <v>3370</v>
      </c>
    </row>
    <row r="25" spans="1:17" ht="14.4" customHeight="1" x14ac:dyDescent="0.3">
      <c r="A25" s="612" t="s">
        <v>513</v>
      </c>
      <c r="B25" s="613" t="s">
        <v>3556</v>
      </c>
      <c r="C25" s="613" t="s">
        <v>3543</v>
      </c>
      <c r="D25" s="613" t="s">
        <v>3578</v>
      </c>
      <c r="E25" s="613" t="s">
        <v>3579</v>
      </c>
      <c r="F25" s="616">
        <v>1</v>
      </c>
      <c r="G25" s="616">
        <v>4218</v>
      </c>
      <c r="H25" s="616">
        <v>1</v>
      </c>
      <c r="I25" s="616">
        <v>4218</v>
      </c>
      <c r="J25" s="616">
        <v>1</v>
      </c>
      <c r="K25" s="616">
        <v>4218</v>
      </c>
      <c r="L25" s="616">
        <v>1</v>
      </c>
      <c r="M25" s="616">
        <v>4218</v>
      </c>
      <c r="N25" s="616">
        <v>1</v>
      </c>
      <c r="O25" s="616">
        <v>4257</v>
      </c>
      <c r="P25" s="637">
        <v>1.0092460881934566</v>
      </c>
      <c r="Q25" s="617">
        <v>4257</v>
      </c>
    </row>
    <row r="26" spans="1:17" ht="14.4" customHeight="1" x14ac:dyDescent="0.3">
      <c r="A26" s="612" t="s">
        <v>513</v>
      </c>
      <c r="B26" s="613" t="s">
        <v>3556</v>
      </c>
      <c r="C26" s="613" t="s">
        <v>3543</v>
      </c>
      <c r="D26" s="613" t="s">
        <v>3580</v>
      </c>
      <c r="E26" s="613" t="s">
        <v>3581</v>
      </c>
      <c r="F26" s="616">
        <v>26</v>
      </c>
      <c r="G26" s="616">
        <v>53378</v>
      </c>
      <c r="H26" s="616">
        <v>1</v>
      </c>
      <c r="I26" s="616">
        <v>2053</v>
      </c>
      <c r="J26" s="616">
        <v>25</v>
      </c>
      <c r="K26" s="616">
        <v>47527</v>
      </c>
      <c r="L26" s="616">
        <v>0.89038555210011616</v>
      </c>
      <c r="M26" s="616">
        <v>1901.08</v>
      </c>
      <c r="N26" s="616">
        <v>24</v>
      </c>
      <c r="O26" s="616">
        <v>49752</v>
      </c>
      <c r="P26" s="637">
        <v>0.93206939188429694</v>
      </c>
      <c r="Q26" s="617">
        <v>2073</v>
      </c>
    </row>
    <row r="27" spans="1:17" ht="14.4" customHeight="1" x14ac:dyDescent="0.3">
      <c r="A27" s="612" t="s">
        <v>513</v>
      </c>
      <c r="B27" s="613" t="s">
        <v>3556</v>
      </c>
      <c r="C27" s="613" t="s">
        <v>3543</v>
      </c>
      <c r="D27" s="613" t="s">
        <v>3582</v>
      </c>
      <c r="E27" s="613" t="s">
        <v>3583</v>
      </c>
      <c r="F27" s="616"/>
      <c r="G27" s="616"/>
      <c r="H27" s="616"/>
      <c r="I27" s="616"/>
      <c r="J27" s="616">
        <v>9</v>
      </c>
      <c r="K27" s="616">
        <v>14625</v>
      </c>
      <c r="L27" s="616"/>
      <c r="M27" s="616">
        <v>1625</v>
      </c>
      <c r="N27" s="616">
        <v>10</v>
      </c>
      <c r="O27" s="616">
        <v>16300</v>
      </c>
      <c r="P27" s="637"/>
      <c r="Q27" s="617">
        <v>1630</v>
      </c>
    </row>
    <row r="28" spans="1:17" ht="14.4" customHeight="1" x14ac:dyDescent="0.3">
      <c r="A28" s="612" t="s">
        <v>513</v>
      </c>
      <c r="B28" s="613" t="s">
        <v>3556</v>
      </c>
      <c r="C28" s="613" t="s">
        <v>3543</v>
      </c>
      <c r="D28" s="613" t="s">
        <v>3584</v>
      </c>
      <c r="E28" s="613" t="s">
        <v>3585</v>
      </c>
      <c r="F28" s="616">
        <v>5</v>
      </c>
      <c r="G28" s="616">
        <v>11110</v>
      </c>
      <c r="H28" s="616">
        <v>1</v>
      </c>
      <c r="I28" s="616">
        <v>2222</v>
      </c>
      <c r="J28" s="616">
        <v>3</v>
      </c>
      <c r="K28" s="616">
        <v>6708</v>
      </c>
      <c r="L28" s="616">
        <v>0.60378037803780382</v>
      </c>
      <c r="M28" s="616">
        <v>2236</v>
      </c>
      <c r="N28" s="616">
        <v>6</v>
      </c>
      <c r="O28" s="616">
        <v>13452</v>
      </c>
      <c r="P28" s="637">
        <v>1.2108010801080109</v>
      </c>
      <c r="Q28" s="617">
        <v>2242</v>
      </c>
    </row>
    <row r="29" spans="1:17" ht="14.4" customHeight="1" x14ac:dyDescent="0.3">
      <c r="A29" s="612" t="s">
        <v>513</v>
      </c>
      <c r="B29" s="613" t="s">
        <v>3556</v>
      </c>
      <c r="C29" s="613" t="s">
        <v>3543</v>
      </c>
      <c r="D29" s="613" t="s">
        <v>3586</v>
      </c>
      <c r="E29" s="613" t="s">
        <v>3587</v>
      </c>
      <c r="F29" s="616">
        <v>2</v>
      </c>
      <c r="G29" s="616">
        <v>5354</v>
      </c>
      <c r="H29" s="616">
        <v>1</v>
      </c>
      <c r="I29" s="616">
        <v>2677</v>
      </c>
      <c r="J29" s="616">
        <v>9</v>
      </c>
      <c r="K29" s="616">
        <v>24205</v>
      </c>
      <c r="L29" s="616">
        <v>4.5209189391109454</v>
      </c>
      <c r="M29" s="616">
        <v>2689.4444444444443</v>
      </c>
      <c r="N29" s="616">
        <v>26</v>
      </c>
      <c r="O29" s="616">
        <v>70122</v>
      </c>
      <c r="P29" s="637">
        <v>13.097123645872244</v>
      </c>
      <c r="Q29" s="617">
        <v>2697</v>
      </c>
    </row>
    <row r="30" spans="1:17" ht="14.4" customHeight="1" x14ac:dyDescent="0.3">
      <c r="A30" s="612" t="s">
        <v>513</v>
      </c>
      <c r="B30" s="613" t="s">
        <v>3556</v>
      </c>
      <c r="C30" s="613" t="s">
        <v>3543</v>
      </c>
      <c r="D30" s="613" t="s">
        <v>3588</v>
      </c>
      <c r="E30" s="613" t="s">
        <v>3589</v>
      </c>
      <c r="F30" s="616">
        <v>2</v>
      </c>
      <c r="G30" s="616">
        <v>4746</v>
      </c>
      <c r="H30" s="616">
        <v>1</v>
      </c>
      <c r="I30" s="616">
        <v>2373</v>
      </c>
      <c r="J30" s="616"/>
      <c r="K30" s="616"/>
      <c r="L30" s="616"/>
      <c r="M30" s="616"/>
      <c r="N30" s="616"/>
      <c r="O30" s="616"/>
      <c r="P30" s="637"/>
      <c r="Q30" s="617"/>
    </row>
    <row r="31" spans="1:17" ht="14.4" customHeight="1" x14ac:dyDescent="0.3">
      <c r="A31" s="612" t="s">
        <v>513</v>
      </c>
      <c r="B31" s="613" t="s">
        <v>3556</v>
      </c>
      <c r="C31" s="613" t="s">
        <v>3543</v>
      </c>
      <c r="D31" s="613" t="s">
        <v>3590</v>
      </c>
      <c r="E31" s="613" t="s">
        <v>3591</v>
      </c>
      <c r="F31" s="616">
        <v>3</v>
      </c>
      <c r="G31" s="616">
        <v>15444</v>
      </c>
      <c r="H31" s="616">
        <v>1</v>
      </c>
      <c r="I31" s="616">
        <v>5148</v>
      </c>
      <c r="J31" s="616">
        <v>4</v>
      </c>
      <c r="K31" s="616">
        <v>20592</v>
      </c>
      <c r="L31" s="616">
        <v>1.3333333333333333</v>
      </c>
      <c r="M31" s="616">
        <v>5148</v>
      </c>
      <c r="N31" s="616">
        <v>3</v>
      </c>
      <c r="O31" s="616">
        <v>15444</v>
      </c>
      <c r="P31" s="637">
        <v>1</v>
      </c>
      <c r="Q31" s="617">
        <v>5148</v>
      </c>
    </row>
    <row r="32" spans="1:17" ht="14.4" customHeight="1" x14ac:dyDescent="0.3">
      <c r="A32" s="612" t="s">
        <v>513</v>
      </c>
      <c r="B32" s="613" t="s">
        <v>3556</v>
      </c>
      <c r="C32" s="613" t="s">
        <v>3543</v>
      </c>
      <c r="D32" s="613" t="s">
        <v>3592</v>
      </c>
      <c r="E32" s="613" t="s">
        <v>3593</v>
      </c>
      <c r="F32" s="616"/>
      <c r="G32" s="616"/>
      <c r="H32" s="616"/>
      <c r="I32" s="616"/>
      <c r="J32" s="616">
        <v>2</v>
      </c>
      <c r="K32" s="616">
        <v>9796</v>
      </c>
      <c r="L32" s="616"/>
      <c r="M32" s="616">
        <v>4898</v>
      </c>
      <c r="N32" s="616">
        <v>2</v>
      </c>
      <c r="O32" s="616">
        <v>9802</v>
      </c>
      <c r="P32" s="637"/>
      <c r="Q32" s="617">
        <v>4901</v>
      </c>
    </row>
    <row r="33" spans="1:17" ht="14.4" customHeight="1" x14ac:dyDescent="0.3">
      <c r="A33" s="612" t="s">
        <v>513</v>
      </c>
      <c r="B33" s="613" t="s">
        <v>3556</v>
      </c>
      <c r="C33" s="613" t="s">
        <v>3543</v>
      </c>
      <c r="D33" s="613" t="s">
        <v>3594</v>
      </c>
      <c r="E33" s="613" t="s">
        <v>3595</v>
      </c>
      <c r="F33" s="616">
        <v>2</v>
      </c>
      <c r="G33" s="616">
        <v>1362</v>
      </c>
      <c r="H33" s="616">
        <v>1</v>
      </c>
      <c r="I33" s="616">
        <v>681</v>
      </c>
      <c r="J33" s="616">
        <v>8</v>
      </c>
      <c r="K33" s="616">
        <v>5528</v>
      </c>
      <c r="L33" s="616">
        <v>4.058737151248164</v>
      </c>
      <c r="M33" s="616">
        <v>691</v>
      </c>
      <c r="N33" s="616">
        <v>18</v>
      </c>
      <c r="O33" s="616">
        <v>12528</v>
      </c>
      <c r="P33" s="637">
        <v>9.1982378854625555</v>
      </c>
      <c r="Q33" s="617">
        <v>696</v>
      </c>
    </row>
    <row r="34" spans="1:17" ht="14.4" customHeight="1" x14ac:dyDescent="0.3">
      <c r="A34" s="612" t="s">
        <v>513</v>
      </c>
      <c r="B34" s="613" t="s">
        <v>3556</v>
      </c>
      <c r="C34" s="613" t="s">
        <v>3543</v>
      </c>
      <c r="D34" s="613" t="s">
        <v>3596</v>
      </c>
      <c r="E34" s="613" t="s">
        <v>3597</v>
      </c>
      <c r="F34" s="616">
        <v>1</v>
      </c>
      <c r="G34" s="616">
        <v>8930</v>
      </c>
      <c r="H34" s="616">
        <v>1</v>
      </c>
      <c r="I34" s="616">
        <v>8930</v>
      </c>
      <c r="J34" s="616"/>
      <c r="K34" s="616"/>
      <c r="L34" s="616"/>
      <c r="M34" s="616"/>
      <c r="N34" s="616"/>
      <c r="O34" s="616"/>
      <c r="P34" s="637"/>
      <c r="Q34" s="617"/>
    </row>
    <row r="35" spans="1:17" ht="14.4" customHeight="1" x14ac:dyDescent="0.3">
      <c r="A35" s="612" t="s">
        <v>513</v>
      </c>
      <c r="B35" s="613" t="s">
        <v>3556</v>
      </c>
      <c r="C35" s="613" t="s">
        <v>3543</v>
      </c>
      <c r="D35" s="613" t="s">
        <v>3598</v>
      </c>
      <c r="E35" s="613" t="s">
        <v>3599</v>
      </c>
      <c r="F35" s="616">
        <v>1</v>
      </c>
      <c r="G35" s="616">
        <v>4236</v>
      </c>
      <c r="H35" s="616">
        <v>1</v>
      </c>
      <c r="I35" s="616">
        <v>4236</v>
      </c>
      <c r="J35" s="616"/>
      <c r="K35" s="616"/>
      <c r="L35" s="616"/>
      <c r="M35" s="616"/>
      <c r="N35" s="616"/>
      <c r="O35" s="616"/>
      <c r="P35" s="637"/>
      <c r="Q35" s="617"/>
    </row>
    <row r="36" spans="1:17" ht="14.4" customHeight="1" x14ac:dyDescent="0.3">
      <c r="A36" s="612" t="s">
        <v>513</v>
      </c>
      <c r="B36" s="613" t="s">
        <v>3556</v>
      </c>
      <c r="C36" s="613" t="s">
        <v>3543</v>
      </c>
      <c r="D36" s="613" t="s">
        <v>3600</v>
      </c>
      <c r="E36" s="613" t="s">
        <v>3601</v>
      </c>
      <c r="F36" s="616">
        <v>1</v>
      </c>
      <c r="G36" s="616">
        <v>659</v>
      </c>
      <c r="H36" s="616">
        <v>1</v>
      </c>
      <c r="I36" s="616">
        <v>659</v>
      </c>
      <c r="J36" s="616"/>
      <c r="K36" s="616"/>
      <c r="L36" s="616"/>
      <c r="M36" s="616"/>
      <c r="N36" s="616"/>
      <c r="O36" s="616"/>
      <c r="P36" s="637"/>
      <c r="Q36" s="617"/>
    </row>
    <row r="37" spans="1:17" ht="14.4" customHeight="1" x14ac:dyDescent="0.3">
      <c r="A37" s="612" t="s">
        <v>513</v>
      </c>
      <c r="B37" s="613" t="s">
        <v>3556</v>
      </c>
      <c r="C37" s="613" t="s">
        <v>3543</v>
      </c>
      <c r="D37" s="613" t="s">
        <v>3602</v>
      </c>
      <c r="E37" s="613" t="s">
        <v>3603</v>
      </c>
      <c r="F37" s="616">
        <v>1</v>
      </c>
      <c r="G37" s="616">
        <v>1354</v>
      </c>
      <c r="H37" s="616">
        <v>1</v>
      </c>
      <c r="I37" s="616">
        <v>1354</v>
      </c>
      <c r="J37" s="616"/>
      <c r="K37" s="616"/>
      <c r="L37" s="616"/>
      <c r="M37" s="616"/>
      <c r="N37" s="616"/>
      <c r="O37" s="616"/>
      <c r="P37" s="637"/>
      <c r="Q37" s="617"/>
    </row>
    <row r="38" spans="1:17" ht="14.4" customHeight="1" x14ac:dyDescent="0.3">
      <c r="A38" s="612" t="s">
        <v>513</v>
      </c>
      <c r="B38" s="613" t="s">
        <v>3556</v>
      </c>
      <c r="C38" s="613" t="s">
        <v>3543</v>
      </c>
      <c r="D38" s="613" t="s">
        <v>3604</v>
      </c>
      <c r="E38" s="613" t="s">
        <v>3605</v>
      </c>
      <c r="F38" s="616"/>
      <c r="G38" s="616"/>
      <c r="H38" s="616"/>
      <c r="I38" s="616"/>
      <c r="J38" s="616"/>
      <c r="K38" s="616"/>
      <c r="L38" s="616"/>
      <c r="M38" s="616"/>
      <c r="N38" s="616">
        <v>1</v>
      </c>
      <c r="O38" s="616">
        <v>1682</v>
      </c>
      <c r="P38" s="637"/>
      <c r="Q38" s="617">
        <v>1682</v>
      </c>
    </row>
    <row r="39" spans="1:17" ht="14.4" customHeight="1" x14ac:dyDescent="0.3">
      <c r="A39" s="612" t="s">
        <v>513</v>
      </c>
      <c r="B39" s="613" t="s">
        <v>3556</v>
      </c>
      <c r="C39" s="613" t="s">
        <v>3543</v>
      </c>
      <c r="D39" s="613" t="s">
        <v>3606</v>
      </c>
      <c r="E39" s="613" t="s">
        <v>3607</v>
      </c>
      <c r="F39" s="616">
        <v>1</v>
      </c>
      <c r="G39" s="616">
        <v>907</v>
      </c>
      <c r="H39" s="616">
        <v>1</v>
      </c>
      <c r="I39" s="616">
        <v>907</v>
      </c>
      <c r="J39" s="616"/>
      <c r="K39" s="616"/>
      <c r="L39" s="616"/>
      <c r="M39" s="616"/>
      <c r="N39" s="616"/>
      <c r="O39" s="616"/>
      <c r="P39" s="637"/>
      <c r="Q39" s="617"/>
    </row>
    <row r="40" spans="1:17" ht="14.4" customHeight="1" x14ac:dyDescent="0.3">
      <c r="A40" s="612" t="s">
        <v>513</v>
      </c>
      <c r="B40" s="613" t="s">
        <v>3556</v>
      </c>
      <c r="C40" s="613" t="s">
        <v>3543</v>
      </c>
      <c r="D40" s="613" t="s">
        <v>3608</v>
      </c>
      <c r="E40" s="613" t="s">
        <v>3609</v>
      </c>
      <c r="F40" s="616">
        <v>29</v>
      </c>
      <c r="G40" s="616">
        <v>23374</v>
      </c>
      <c r="H40" s="616">
        <v>1</v>
      </c>
      <c r="I40" s="616">
        <v>806</v>
      </c>
      <c r="J40" s="616">
        <v>22</v>
      </c>
      <c r="K40" s="616">
        <v>16264</v>
      </c>
      <c r="L40" s="616">
        <v>0.69581586378026872</v>
      </c>
      <c r="M40" s="616">
        <v>739.27272727272725</v>
      </c>
      <c r="N40" s="616">
        <v>27</v>
      </c>
      <c r="O40" s="616">
        <v>22113</v>
      </c>
      <c r="P40" s="637">
        <v>0.94605116796440492</v>
      </c>
      <c r="Q40" s="617">
        <v>819</v>
      </c>
    </row>
    <row r="41" spans="1:17" ht="14.4" customHeight="1" x14ac:dyDescent="0.3">
      <c r="A41" s="612" t="s">
        <v>513</v>
      </c>
      <c r="B41" s="613" t="s">
        <v>3556</v>
      </c>
      <c r="C41" s="613" t="s">
        <v>3543</v>
      </c>
      <c r="D41" s="613" t="s">
        <v>3610</v>
      </c>
      <c r="E41" s="613" t="s">
        <v>3611</v>
      </c>
      <c r="F41" s="616"/>
      <c r="G41" s="616"/>
      <c r="H41" s="616"/>
      <c r="I41" s="616"/>
      <c r="J41" s="616">
        <v>1</v>
      </c>
      <c r="K41" s="616">
        <v>3875</v>
      </c>
      <c r="L41" s="616"/>
      <c r="M41" s="616">
        <v>3875</v>
      </c>
      <c r="N41" s="616"/>
      <c r="O41" s="616"/>
      <c r="P41" s="637"/>
      <c r="Q41" s="617"/>
    </row>
    <row r="42" spans="1:17" ht="14.4" customHeight="1" x14ac:dyDescent="0.3">
      <c r="A42" s="612" t="s">
        <v>513</v>
      </c>
      <c r="B42" s="613" t="s">
        <v>3556</v>
      </c>
      <c r="C42" s="613" t="s">
        <v>3543</v>
      </c>
      <c r="D42" s="613" t="s">
        <v>3612</v>
      </c>
      <c r="E42" s="613" t="s">
        <v>3613</v>
      </c>
      <c r="F42" s="616">
        <v>16</v>
      </c>
      <c r="G42" s="616">
        <v>0</v>
      </c>
      <c r="H42" s="616"/>
      <c r="I42" s="616">
        <v>0</v>
      </c>
      <c r="J42" s="616">
        <v>5</v>
      </c>
      <c r="K42" s="616">
        <v>0</v>
      </c>
      <c r="L42" s="616"/>
      <c r="M42" s="616">
        <v>0</v>
      </c>
      <c r="N42" s="616">
        <v>9</v>
      </c>
      <c r="O42" s="616">
        <v>0</v>
      </c>
      <c r="P42" s="637"/>
      <c r="Q42" s="617">
        <v>0</v>
      </c>
    </row>
    <row r="43" spans="1:17" ht="14.4" customHeight="1" x14ac:dyDescent="0.3">
      <c r="A43" s="612" t="s">
        <v>513</v>
      </c>
      <c r="B43" s="613" t="s">
        <v>3556</v>
      </c>
      <c r="C43" s="613" t="s">
        <v>3543</v>
      </c>
      <c r="D43" s="613" t="s">
        <v>3614</v>
      </c>
      <c r="E43" s="613" t="s">
        <v>3615</v>
      </c>
      <c r="F43" s="616"/>
      <c r="G43" s="616"/>
      <c r="H43" s="616"/>
      <c r="I43" s="616"/>
      <c r="J43" s="616">
        <v>1</v>
      </c>
      <c r="K43" s="616">
        <v>0</v>
      </c>
      <c r="L43" s="616"/>
      <c r="M43" s="616">
        <v>0</v>
      </c>
      <c r="N43" s="616">
        <v>2</v>
      </c>
      <c r="O43" s="616">
        <v>0</v>
      </c>
      <c r="P43" s="637"/>
      <c r="Q43" s="617">
        <v>0</v>
      </c>
    </row>
    <row r="44" spans="1:17" ht="14.4" customHeight="1" x14ac:dyDescent="0.3">
      <c r="A44" s="612" t="s">
        <v>513</v>
      </c>
      <c r="B44" s="613" t="s">
        <v>3556</v>
      </c>
      <c r="C44" s="613" t="s">
        <v>3543</v>
      </c>
      <c r="D44" s="613" t="s">
        <v>3616</v>
      </c>
      <c r="E44" s="613" t="s">
        <v>3617</v>
      </c>
      <c r="F44" s="616">
        <v>7</v>
      </c>
      <c r="G44" s="616">
        <v>0</v>
      </c>
      <c r="H44" s="616"/>
      <c r="I44" s="616">
        <v>0</v>
      </c>
      <c r="J44" s="616"/>
      <c r="K44" s="616"/>
      <c r="L44" s="616"/>
      <c r="M44" s="616"/>
      <c r="N44" s="616">
        <v>3</v>
      </c>
      <c r="O44" s="616">
        <v>0</v>
      </c>
      <c r="P44" s="637"/>
      <c r="Q44" s="617">
        <v>0</v>
      </c>
    </row>
    <row r="45" spans="1:17" ht="14.4" customHeight="1" x14ac:dyDescent="0.3">
      <c r="A45" s="612" t="s">
        <v>513</v>
      </c>
      <c r="B45" s="613" t="s">
        <v>3556</v>
      </c>
      <c r="C45" s="613" t="s">
        <v>3543</v>
      </c>
      <c r="D45" s="613" t="s">
        <v>3618</v>
      </c>
      <c r="E45" s="613" t="s">
        <v>3619</v>
      </c>
      <c r="F45" s="616">
        <v>1</v>
      </c>
      <c r="G45" s="616">
        <v>0</v>
      </c>
      <c r="H45" s="616"/>
      <c r="I45" s="616">
        <v>0</v>
      </c>
      <c r="J45" s="616">
        <v>1</v>
      </c>
      <c r="K45" s="616">
        <v>0</v>
      </c>
      <c r="L45" s="616"/>
      <c r="M45" s="616">
        <v>0</v>
      </c>
      <c r="N45" s="616">
        <v>2</v>
      </c>
      <c r="O45" s="616">
        <v>0</v>
      </c>
      <c r="P45" s="637"/>
      <c r="Q45" s="617">
        <v>0</v>
      </c>
    </row>
    <row r="46" spans="1:17" ht="14.4" customHeight="1" x14ac:dyDescent="0.3">
      <c r="A46" s="612" t="s">
        <v>513</v>
      </c>
      <c r="B46" s="613" t="s">
        <v>3556</v>
      </c>
      <c r="C46" s="613" t="s">
        <v>3543</v>
      </c>
      <c r="D46" s="613" t="s">
        <v>3620</v>
      </c>
      <c r="E46" s="613" t="s">
        <v>3621</v>
      </c>
      <c r="F46" s="616">
        <v>1</v>
      </c>
      <c r="G46" s="616">
        <v>0</v>
      </c>
      <c r="H46" s="616"/>
      <c r="I46" s="616">
        <v>0</v>
      </c>
      <c r="J46" s="616"/>
      <c r="K46" s="616"/>
      <c r="L46" s="616"/>
      <c r="M46" s="616"/>
      <c r="N46" s="616"/>
      <c r="O46" s="616"/>
      <c r="P46" s="637"/>
      <c r="Q46" s="617"/>
    </row>
    <row r="47" spans="1:17" ht="14.4" customHeight="1" x14ac:dyDescent="0.3">
      <c r="A47" s="612" t="s">
        <v>513</v>
      </c>
      <c r="B47" s="613" t="s">
        <v>3556</v>
      </c>
      <c r="C47" s="613" t="s">
        <v>3543</v>
      </c>
      <c r="D47" s="613" t="s">
        <v>3622</v>
      </c>
      <c r="E47" s="613" t="s">
        <v>3623</v>
      </c>
      <c r="F47" s="616"/>
      <c r="G47" s="616"/>
      <c r="H47" s="616"/>
      <c r="I47" s="616"/>
      <c r="J47" s="616">
        <v>2</v>
      </c>
      <c r="K47" s="616">
        <v>0</v>
      </c>
      <c r="L47" s="616"/>
      <c r="M47" s="616">
        <v>0</v>
      </c>
      <c r="N47" s="616"/>
      <c r="O47" s="616"/>
      <c r="P47" s="637"/>
      <c r="Q47" s="617"/>
    </row>
    <row r="48" spans="1:17" ht="14.4" customHeight="1" x14ac:dyDescent="0.3">
      <c r="A48" s="612" t="s">
        <v>513</v>
      </c>
      <c r="B48" s="613" t="s">
        <v>3556</v>
      </c>
      <c r="C48" s="613" t="s">
        <v>3543</v>
      </c>
      <c r="D48" s="613" t="s">
        <v>3624</v>
      </c>
      <c r="E48" s="613" t="s">
        <v>3625</v>
      </c>
      <c r="F48" s="616">
        <v>1</v>
      </c>
      <c r="G48" s="616">
        <v>0</v>
      </c>
      <c r="H48" s="616"/>
      <c r="I48" s="616">
        <v>0</v>
      </c>
      <c r="J48" s="616"/>
      <c r="K48" s="616"/>
      <c r="L48" s="616"/>
      <c r="M48" s="616"/>
      <c r="N48" s="616"/>
      <c r="O48" s="616"/>
      <c r="P48" s="637"/>
      <c r="Q48" s="617"/>
    </row>
    <row r="49" spans="1:17" ht="14.4" customHeight="1" x14ac:dyDescent="0.3">
      <c r="A49" s="612" t="s">
        <v>513</v>
      </c>
      <c r="B49" s="613" t="s">
        <v>3556</v>
      </c>
      <c r="C49" s="613" t="s">
        <v>3543</v>
      </c>
      <c r="D49" s="613" t="s">
        <v>3626</v>
      </c>
      <c r="E49" s="613" t="s">
        <v>3627</v>
      </c>
      <c r="F49" s="616">
        <v>1</v>
      </c>
      <c r="G49" s="616">
        <v>0</v>
      </c>
      <c r="H49" s="616"/>
      <c r="I49" s="616">
        <v>0</v>
      </c>
      <c r="J49" s="616">
        <v>1</v>
      </c>
      <c r="K49" s="616">
        <v>0</v>
      </c>
      <c r="L49" s="616"/>
      <c r="M49" s="616">
        <v>0</v>
      </c>
      <c r="N49" s="616"/>
      <c r="O49" s="616"/>
      <c r="P49" s="637"/>
      <c r="Q49" s="617"/>
    </row>
    <row r="50" spans="1:17" ht="14.4" customHeight="1" x14ac:dyDescent="0.3">
      <c r="A50" s="612" t="s">
        <v>513</v>
      </c>
      <c r="B50" s="613" t="s">
        <v>3556</v>
      </c>
      <c r="C50" s="613" t="s">
        <v>3543</v>
      </c>
      <c r="D50" s="613" t="s">
        <v>3628</v>
      </c>
      <c r="E50" s="613" t="s">
        <v>3629</v>
      </c>
      <c r="F50" s="616"/>
      <c r="G50" s="616"/>
      <c r="H50" s="616"/>
      <c r="I50" s="616"/>
      <c r="J50" s="616"/>
      <c r="K50" s="616"/>
      <c r="L50" s="616"/>
      <c r="M50" s="616"/>
      <c r="N50" s="616">
        <v>1</v>
      </c>
      <c r="O50" s="616">
        <v>0</v>
      </c>
      <c r="P50" s="637"/>
      <c r="Q50" s="617">
        <v>0</v>
      </c>
    </row>
    <row r="51" spans="1:17" ht="14.4" customHeight="1" x14ac:dyDescent="0.3">
      <c r="A51" s="612" t="s">
        <v>513</v>
      </c>
      <c r="B51" s="613" t="s">
        <v>3556</v>
      </c>
      <c r="C51" s="613" t="s">
        <v>3543</v>
      </c>
      <c r="D51" s="613" t="s">
        <v>3630</v>
      </c>
      <c r="E51" s="613" t="s">
        <v>3631</v>
      </c>
      <c r="F51" s="616">
        <v>1</v>
      </c>
      <c r="G51" s="616">
        <v>0</v>
      </c>
      <c r="H51" s="616"/>
      <c r="I51" s="616">
        <v>0</v>
      </c>
      <c r="J51" s="616"/>
      <c r="K51" s="616"/>
      <c r="L51" s="616"/>
      <c r="M51" s="616"/>
      <c r="N51" s="616"/>
      <c r="O51" s="616"/>
      <c r="P51" s="637"/>
      <c r="Q51" s="617"/>
    </row>
    <row r="52" spans="1:17" ht="14.4" customHeight="1" x14ac:dyDescent="0.3">
      <c r="A52" s="612" t="s">
        <v>513</v>
      </c>
      <c r="B52" s="613" t="s">
        <v>3556</v>
      </c>
      <c r="C52" s="613" t="s">
        <v>3543</v>
      </c>
      <c r="D52" s="613" t="s">
        <v>3632</v>
      </c>
      <c r="E52" s="613" t="s">
        <v>3633</v>
      </c>
      <c r="F52" s="616">
        <v>2</v>
      </c>
      <c r="G52" s="616">
        <v>0</v>
      </c>
      <c r="H52" s="616"/>
      <c r="I52" s="616">
        <v>0</v>
      </c>
      <c r="J52" s="616"/>
      <c r="K52" s="616"/>
      <c r="L52" s="616"/>
      <c r="M52" s="616"/>
      <c r="N52" s="616"/>
      <c r="O52" s="616"/>
      <c r="P52" s="637"/>
      <c r="Q52" s="617"/>
    </row>
    <row r="53" spans="1:17" ht="14.4" customHeight="1" x14ac:dyDescent="0.3">
      <c r="A53" s="612" t="s">
        <v>513</v>
      </c>
      <c r="B53" s="613" t="s">
        <v>3556</v>
      </c>
      <c r="C53" s="613" t="s">
        <v>3543</v>
      </c>
      <c r="D53" s="613" t="s">
        <v>3634</v>
      </c>
      <c r="E53" s="613" t="s">
        <v>3635</v>
      </c>
      <c r="F53" s="616"/>
      <c r="G53" s="616"/>
      <c r="H53" s="616"/>
      <c r="I53" s="616"/>
      <c r="J53" s="616"/>
      <c r="K53" s="616"/>
      <c r="L53" s="616"/>
      <c r="M53" s="616"/>
      <c r="N53" s="616">
        <v>1</v>
      </c>
      <c r="O53" s="616">
        <v>0</v>
      </c>
      <c r="P53" s="637"/>
      <c r="Q53" s="617">
        <v>0</v>
      </c>
    </row>
    <row r="54" spans="1:17" ht="14.4" customHeight="1" x14ac:dyDescent="0.3">
      <c r="A54" s="612" t="s">
        <v>513</v>
      </c>
      <c r="B54" s="613" t="s">
        <v>3556</v>
      </c>
      <c r="C54" s="613" t="s">
        <v>3543</v>
      </c>
      <c r="D54" s="613" t="s">
        <v>3636</v>
      </c>
      <c r="E54" s="613" t="s">
        <v>3637</v>
      </c>
      <c r="F54" s="616">
        <v>1</v>
      </c>
      <c r="G54" s="616">
        <v>0</v>
      </c>
      <c r="H54" s="616"/>
      <c r="I54" s="616">
        <v>0</v>
      </c>
      <c r="J54" s="616"/>
      <c r="K54" s="616"/>
      <c r="L54" s="616"/>
      <c r="M54" s="616"/>
      <c r="N54" s="616"/>
      <c r="O54" s="616"/>
      <c r="P54" s="637"/>
      <c r="Q54" s="617"/>
    </row>
    <row r="55" spans="1:17" ht="14.4" customHeight="1" x14ac:dyDescent="0.3">
      <c r="A55" s="612" t="s">
        <v>513</v>
      </c>
      <c r="B55" s="613" t="s">
        <v>3556</v>
      </c>
      <c r="C55" s="613" t="s">
        <v>3543</v>
      </c>
      <c r="D55" s="613" t="s">
        <v>3638</v>
      </c>
      <c r="E55" s="613" t="s">
        <v>3639</v>
      </c>
      <c r="F55" s="616">
        <v>1</v>
      </c>
      <c r="G55" s="616">
        <v>0</v>
      </c>
      <c r="H55" s="616"/>
      <c r="I55" s="616">
        <v>0</v>
      </c>
      <c r="J55" s="616"/>
      <c r="K55" s="616"/>
      <c r="L55" s="616"/>
      <c r="M55" s="616"/>
      <c r="N55" s="616"/>
      <c r="O55" s="616"/>
      <c r="P55" s="637"/>
      <c r="Q55" s="617"/>
    </row>
    <row r="56" spans="1:17" ht="14.4" customHeight="1" x14ac:dyDescent="0.3">
      <c r="A56" s="612" t="s">
        <v>513</v>
      </c>
      <c r="B56" s="613" t="s">
        <v>3556</v>
      </c>
      <c r="C56" s="613" t="s">
        <v>3543</v>
      </c>
      <c r="D56" s="613" t="s">
        <v>3640</v>
      </c>
      <c r="E56" s="613" t="s">
        <v>3641</v>
      </c>
      <c r="F56" s="616"/>
      <c r="G56" s="616"/>
      <c r="H56" s="616"/>
      <c r="I56" s="616"/>
      <c r="J56" s="616">
        <v>1</v>
      </c>
      <c r="K56" s="616">
        <v>0</v>
      </c>
      <c r="L56" s="616"/>
      <c r="M56" s="616">
        <v>0</v>
      </c>
      <c r="N56" s="616">
        <v>1</v>
      </c>
      <c r="O56" s="616">
        <v>0</v>
      </c>
      <c r="P56" s="637"/>
      <c r="Q56" s="617">
        <v>0</v>
      </c>
    </row>
    <row r="57" spans="1:17" ht="14.4" customHeight="1" x14ac:dyDescent="0.3">
      <c r="A57" s="612" t="s">
        <v>513</v>
      </c>
      <c r="B57" s="613" t="s">
        <v>3556</v>
      </c>
      <c r="C57" s="613" t="s">
        <v>3543</v>
      </c>
      <c r="D57" s="613" t="s">
        <v>3642</v>
      </c>
      <c r="E57" s="613" t="s">
        <v>3643</v>
      </c>
      <c r="F57" s="616">
        <v>1</v>
      </c>
      <c r="G57" s="616">
        <v>0</v>
      </c>
      <c r="H57" s="616"/>
      <c r="I57" s="616">
        <v>0</v>
      </c>
      <c r="J57" s="616"/>
      <c r="K57" s="616"/>
      <c r="L57" s="616"/>
      <c r="M57" s="616"/>
      <c r="N57" s="616"/>
      <c r="O57" s="616"/>
      <c r="P57" s="637"/>
      <c r="Q57" s="617"/>
    </row>
    <row r="58" spans="1:17" ht="14.4" customHeight="1" x14ac:dyDescent="0.3">
      <c r="A58" s="612" t="s">
        <v>513</v>
      </c>
      <c r="B58" s="613" t="s">
        <v>3556</v>
      </c>
      <c r="C58" s="613" t="s">
        <v>3543</v>
      </c>
      <c r="D58" s="613" t="s">
        <v>3644</v>
      </c>
      <c r="E58" s="613" t="s">
        <v>3645</v>
      </c>
      <c r="F58" s="616">
        <v>1</v>
      </c>
      <c r="G58" s="616">
        <v>0</v>
      </c>
      <c r="H58" s="616"/>
      <c r="I58" s="616">
        <v>0</v>
      </c>
      <c r="J58" s="616">
        <v>1</v>
      </c>
      <c r="K58" s="616">
        <v>0</v>
      </c>
      <c r="L58" s="616"/>
      <c r="M58" s="616">
        <v>0</v>
      </c>
      <c r="N58" s="616"/>
      <c r="O58" s="616"/>
      <c r="P58" s="637"/>
      <c r="Q58" s="617"/>
    </row>
    <row r="59" spans="1:17" ht="14.4" customHeight="1" x14ac:dyDescent="0.3">
      <c r="A59" s="612" t="s">
        <v>513</v>
      </c>
      <c r="B59" s="613" t="s">
        <v>3556</v>
      </c>
      <c r="C59" s="613" t="s">
        <v>3543</v>
      </c>
      <c r="D59" s="613" t="s">
        <v>3646</v>
      </c>
      <c r="E59" s="613" t="s">
        <v>3647</v>
      </c>
      <c r="F59" s="616"/>
      <c r="G59" s="616"/>
      <c r="H59" s="616"/>
      <c r="I59" s="616"/>
      <c r="J59" s="616">
        <v>1</v>
      </c>
      <c r="K59" s="616">
        <v>0</v>
      </c>
      <c r="L59" s="616"/>
      <c r="M59" s="616">
        <v>0</v>
      </c>
      <c r="N59" s="616"/>
      <c r="O59" s="616"/>
      <c r="P59" s="637"/>
      <c r="Q59" s="617"/>
    </row>
    <row r="60" spans="1:17" ht="14.4" customHeight="1" x14ac:dyDescent="0.3">
      <c r="A60" s="612" t="s">
        <v>513</v>
      </c>
      <c r="B60" s="613" t="s">
        <v>3556</v>
      </c>
      <c r="C60" s="613" t="s">
        <v>3543</v>
      </c>
      <c r="D60" s="613" t="s">
        <v>3648</v>
      </c>
      <c r="E60" s="613" t="s">
        <v>3649</v>
      </c>
      <c r="F60" s="616"/>
      <c r="G60" s="616"/>
      <c r="H60" s="616"/>
      <c r="I60" s="616"/>
      <c r="J60" s="616">
        <v>1</v>
      </c>
      <c r="K60" s="616">
        <v>0</v>
      </c>
      <c r="L60" s="616"/>
      <c r="M60" s="616">
        <v>0</v>
      </c>
      <c r="N60" s="616"/>
      <c r="O60" s="616"/>
      <c r="P60" s="637"/>
      <c r="Q60" s="617"/>
    </row>
    <row r="61" spans="1:17" ht="14.4" customHeight="1" x14ac:dyDescent="0.3">
      <c r="A61" s="612" t="s">
        <v>513</v>
      </c>
      <c r="B61" s="613" t="s">
        <v>3556</v>
      </c>
      <c r="C61" s="613" t="s">
        <v>3543</v>
      </c>
      <c r="D61" s="613" t="s">
        <v>3650</v>
      </c>
      <c r="E61" s="613" t="s">
        <v>3651</v>
      </c>
      <c r="F61" s="616"/>
      <c r="G61" s="616"/>
      <c r="H61" s="616"/>
      <c r="I61" s="616"/>
      <c r="J61" s="616">
        <v>1</v>
      </c>
      <c r="K61" s="616">
        <v>0</v>
      </c>
      <c r="L61" s="616"/>
      <c r="M61" s="616">
        <v>0</v>
      </c>
      <c r="N61" s="616"/>
      <c r="O61" s="616"/>
      <c r="P61" s="637"/>
      <c r="Q61" s="617"/>
    </row>
    <row r="62" spans="1:17" ht="14.4" customHeight="1" x14ac:dyDescent="0.3">
      <c r="A62" s="612" t="s">
        <v>513</v>
      </c>
      <c r="B62" s="613" t="s">
        <v>3556</v>
      </c>
      <c r="C62" s="613" t="s">
        <v>3543</v>
      </c>
      <c r="D62" s="613" t="s">
        <v>3652</v>
      </c>
      <c r="E62" s="613" t="s">
        <v>3653</v>
      </c>
      <c r="F62" s="616">
        <v>1</v>
      </c>
      <c r="G62" s="616">
        <v>0</v>
      </c>
      <c r="H62" s="616"/>
      <c r="I62" s="616">
        <v>0</v>
      </c>
      <c r="J62" s="616"/>
      <c r="K62" s="616"/>
      <c r="L62" s="616"/>
      <c r="M62" s="616"/>
      <c r="N62" s="616"/>
      <c r="O62" s="616"/>
      <c r="P62" s="637"/>
      <c r="Q62" s="617"/>
    </row>
    <row r="63" spans="1:17" ht="14.4" customHeight="1" x14ac:dyDescent="0.3">
      <c r="A63" s="612" t="s">
        <v>513</v>
      </c>
      <c r="B63" s="613" t="s">
        <v>3556</v>
      </c>
      <c r="C63" s="613" t="s">
        <v>3543</v>
      </c>
      <c r="D63" s="613" t="s">
        <v>3654</v>
      </c>
      <c r="E63" s="613" t="s">
        <v>3655</v>
      </c>
      <c r="F63" s="616">
        <v>1</v>
      </c>
      <c r="G63" s="616">
        <v>0</v>
      </c>
      <c r="H63" s="616"/>
      <c r="I63" s="616">
        <v>0</v>
      </c>
      <c r="J63" s="616">
        <v>1</v>
      </c>
      <c r="K63" s="616">
        <v>0</v>
      </c>
      <c r="L63" s="616"/>
      <c r="M63" s="616">
        <v>0</v>
      </c>
      <c r="N63" s="616"/>
      <c r="O63" s="616"/>
      <c r="P63" s="637"/>
      <c r="Q63" s="617"/>
    </row>
    <row r="64" spans="1:17" ht="14.4" customHeight="1" x14ac:dyDescent="0.3">
      <c r="A64" s="612" t="s">
        <v>513</v>
      </c>
      <c r="B64" s="613" t="s">
        <v>3556</v>
      </c>
      <c r="C64" s="613" t="s">
        <v>3543</v>
      </c>
      <c r="D64" s="613" t="s">
        <v>3656</v>
      </c>
      <c r="E64" s="613" t="s">
        <v>3657</v>
      </c>
      <c r="F64" s="616">
        <v>1</v>
      </c>
      <c r="G64" s="616">
        <v>0</v>
      </c>
      <c r="H64" s="616"/>
      <c r="I64" s="616">
        <v>0</v>
      </c>
      <c r="J64" s="616"/>
      <c r="K64" s="616"/>
      <c r="L64" s="616"/>
      <c r="M64" s="616"/>
      <c r="N64" s="616"/>
      <c r="O64" s="616"/>
      <c r="P64" s="637"/>
      <c r="Q64" s="617"/>
    </row>
    <row r="65" spans="1:17" ht="14.4" customHeight="1" x14ac:dyDescent="0.3">
      <c r="A65" s="612" t="s">
        <v>513</v>
      </c>
      <c r="B65" s="613" t="s">
        <v>3556</v>
      </c>
      <c r="C65" s="613" t="s">
        <v>3543</v>
      </c>
      <c r="D65" s="613" t="s">
        <v>3658</v>
      </c>
      <c r="E65" s="613" t="s">
        <v>3659</v>
      </c>
      <c r="F65" s="616"/>
      <c r="G65" s="616"/>
      <c r="H65" s="616"/>
      <c r="I65" s="616"/>
      <c r="J65" s="616">
        <v>2</v>
      </c>
      <c r="K65" s="616">
        <v>3200</v>
      </c>
      <c r="L65" s="616"/>
      <c r="M65" s="616">
        <v>1600</v>
      </c>
      <c r="N65" s="616"/>
      <c r="O65" s="616"/>
      <c r="P65" s="637"/>
      <c r="Q65" s="617"/>
    </row>
    <row r="66" spans="1:17" ht="14.4" customHeight="1" x14ac:dyDescent="0.3">
      <c r="A66" s="612" t="s">
        <v>513</v>
      </c>
      <c r="B66" s="613" t="s">
        <v>3556</v>
      </c>
      <c r="C66" s="613" t="s">
        <v>3543</v>
      </c>
      <c r="D66" s="613" t="s">
        <v>3660</v>
      </c>
      <c r="E66" s="613" t="s">
        <v>3661</v>
      </c>
      <c r="F66" s="616"/>
      <c r="G66" s="616"/>
      <c r="H66" s="616"/>
      <c r="I66" s="616"/>
      <c r="J66" s="616">
        <v>1</v>
      </c>
      <c r="K66" s="616">
        <v>953</v>
      </c>
      <c r="L66" s="616"/>
      <c r="M66" s="616">
        <v>953</v>
      </c>
      <c r="N66" s="616"/>
      <c r="O66" s="616"/>
      <c r="P66" s="637"/>
      <c r="Q66" s="617"/>
    </row>
    <row r="67" spans="1:17" ht="14.4" customHeight="1" x14ac:dyDescent="0.3">
      <c r="A67" s="612" t="s">
        <v>513</v>
      </c>
      <c r="B67" s="613" t="s">
        <v>3556</v>
      </c>
      <c r="C67" s="613" t="s">
        <v>3543</v>
      </c>
      <c r="D67" s="613" t="s">
        <v>3662</v>
      </c>
      <c r="E67" s="613" t="s">
        <v>3663</v>
      </c>
      <c r="F67" s="616">
        <v>12</v>
      </c>
      <c r="G67" s="616">
        <v>0</v>
      </c>
      <c r="H67" s="616"/>
      <c r="I67" s="616">
        <v>0</v>
      </c>
      <c r="J67" s="616">
        <v>6</v>
      </c>
      <c r="K67" s="616">
        <v>0</v>
      </c>
      <c r="L67" s="616"/>
      <c r="M67" s="616">
        <v>0</v>
      </c>
      <c r="N67" s="616">
        <v>6</v>
      </c>
      <c r="O67" s="616">
        <v>0</v>
      </c>
      <c r="P67" s="637"/>
      <c r="Q67" s="617">
        <v>0</v>
      </c>
    </row>
    <row r="68" spans="1:17" ht="14.4" customHeight="1" x14ac:dyDescent="0.3">
      <c r="A68" s="612" t="s">
        <v>513</v>
      </c>
      <c r="B68" s="613" t="s">
        <v>3556</v>
      </c>
      <c r="C68" s="613" t="s">
        <v>3543</v>
      </c>
      <c r="D68" s="613" t="s">
        <v>3664</v>
      </c>
      <c r="E68" s="613" t="s">
        <v>3665</v>
      </c>
      <c r="F68" s="616">
        <v>6</v>
      </c>
      <c r="G68" s="616">
        <v>4470</v>
      </c>
      <c r="H68" s="616">
        <v>1</v>
      </c>
      <c r="I68" s="616">
        <v>745</v>
      </c>
      <c r="J68" s="616">
        <v>12</v>
      </c>
      <c r="K68" s="616">
        <v>7520</v>
      </c>
      <c r="L68" s="616">
        <v>1.6823266219239374</v>
      </c>
      <c r="M68" s="616">
        <v>626.66666666666663</v>
      </c>
      <c r="N68" s="616">
        <v>2</v>
      </c>
      <c r="O68" s="616">
        <v>1510</v>
      </c>
      <c r="P68" s="637">
        <v>0.3378076062639821</v>
      </c>
      <c r="Q68" s="617">
        <v>755</v>
      </c>
    </row>
    <row r="69" spans="1:17" ht="14.4" customHeight="1" x14ac:dyDescent="0.3">
      <c r="A69" s="612" t="s">
        <v>513</v>
      </c>
      <c r="B69" s="613" t="s">
        <v>3556</v>
      </c>
      <c r="C69" s="613" t="s">
        <v>3543</v>
      </c>
      <c r="D69" s="613" t="s">
        <v>3666</v>
      </c>
      <c r="E69" s="613" t="s">
        <v>3667</v>
      </c>
      <c r="F69" s="616"/>
      <c r="G69" s="616"/>
      <c r="H69" s="616"/>
      <c r="I69" s="616"/>
      <c r="J69" s="616">
        <v>1</v>
      </c>
      <c r="K69" s="616">
        <v>168</v>
      </c>
      <c r="L69" s="616"/>
      <c r="M69" s="616">
        <v>168</v>
      </c>
      <c r="N69" s="616"/>
      <c r="O69" s="616"/>
      <c r="P69" s="637"/>
      <c r="Q69" s="617"/>
    </row>
    <row r="70" spans="1:17" ht="14.4" customHeight="1" x14ac:dyDescent="0.3">
      <c r="A70" s="612" t="s">
        <v>513</v>
      </c>
      <c r="B70" s="613" t="s">
        <v>3556</v>
      </c>
      <c r="C70" s="613" t="s">
        <v>3543</v>
      </c>
      <c r="D70" s="613" t="s">
        <v>3668</v>
      </c>
      <c r="E70" s="613" t="s">
        <v>3669</v>
      </c>
      <c r="F70" s="616"/>
      <c r="G70" s="616"/>
      <c r="H70" s="616"/>
      <c r="I70" s="616"/>
      <c r="J70" s="616">
        <v>1</v>
      </c>
      <c r="K70" s="616">
        <v>516</v>
      </c>
      <c r="L70" s="616"/>
      <c r="M70" s="616">
        <v>516</v>
      </c>
      <c r="N70" s="616"/>
      <c r="O70" s="616"/>
      <c r="P70" s="637"/>
      <c r="Q70" s="617"/>
    </row>
    <row r="71" spans="1:17" ht="14.4" customHeight="1" x14ac:dyDescent="0.3">
      <c r="A71" s="612" t="s">
        <v>513</v>
      </c>
      <c r="B71" s="613" t="s">
        <v>3556</v>
      </c>
      <c r="C71" s="613" t="s">
        <v>3543</v>
      </c>
      <c r="D71" s="613" t="s">
        <v>3670</v>
      </c>
      <c r="E71" s="613" t="s">
        <v>3671</v>
      </c>
      <c r="F71" s="616">
        <v>2</v>
      </c>
      <c r="G71" s="616">
        <v>5404</v>
      </c>
      <c r="H71" s="616">
        <v>1</v>
      </c>
      <c r="I71" s="616">
        <v>2702</v>
      </c>
      <c r="J71" s="616">
        <v>3</v>
      </c>
      <c r="K71" s="616">
        <v>8138</v>
      </c>
      <c r="L71" s="616">
        <v>1.5059215396002961</v>
      </c>
      <c r="M71" s="616">
        <v>2712.6666666666665</v>
      </c>
      <c r="N71" s="616"/>
      <c r="O71" s="616"/>
      <c r="P71" s="637"/>
      <c r="Q71" s="617"/>
    </row>
    <row r="72" spans="1:17" ht="14.4" customHeight="1" x14ac:dyDescent="0.3">
      <c r="A72" s="612" t="s">
        <v>513</v>
      </c>
      <c r="B72" s="613" t="s">
        <v>3556</v>
      </c>
      <c r="C72" s="613" t="s">
        <v>3543</v>
      </c>
      <c r="D72" s="613" t="s">
        <v>3672</v>
      </c>
      <c r="E72" s="613" t="s">
        <v>3673</v>
      </c>
      <c r="F72" s="616">
        <v>1</v>
      </c>
      <c r="G72" s="616">
        <v>668</v>
      </c>
      <c r="H72" s="616">
        <v>1</v>
      </c>
      <c r="I72" s="616">
        <v>668</v>
      </c>
      <c r="J72" s="616"/>
      <c r="K72" s="616"/>
      <c r="L72" s="616"/>
      <c r="M72" s="616"/>
      <c r="N72" s="616"/>
      <c r="O72" s="616"/>
      <c r="P72" s="637"/>
      <c r="Q72" s="617"/>
    </row>
    <row r="73" spans="1:17" ht="14.4" customHeight="1" x14ac:dyDescent="0.3">
      <c r="A73" s="612" t="s">
        <v>513</v>
      </c>
      <c r="B73" s="613" t="s">
        <v>3556</v>
      </c>
      <c r="C73" s="613" t="s">
        <v>3543</v>
      </c>
      <c r="D73" s="613" t="s">
        <v>3674</v>
      </c>
      <c r="E73" s="613" t="s">
        <v>3675</v>
      </c>
      <c r="F73" s="616">
        <v>8</v>
      </c>
      <c r="G73" s="616">
        <v>6400</v>
      </c>
      <c r="H73" s="616">
        <v>1</v>
      </c>
      <c r="I73" s="616">
        <v>800</v>
      </c>
      <c r="J73" s="616">
        <v>2</v>
      </c>
      <c r="K73" s="616">
        <v>1610</v>
      </c>
      <c r="L73" s="616">
        <v>0.25156250000000002</v>
      </c>
      <c r="M73" s="616">
        <v>805</v>
      </c>
      <c r="N73" s="616">
        <v>8</v>
      </c>
      <c r="O73" s="616">
        <v>6520</v>
      </c>
      <c r="P73" s="637">
        <v>1.01875</v>
      </c>
      <c r="Q73" s="617">
        <v>815</v>
      </c>
    </row>
    <row r="74" spans="1:17" ht="14.4" customHeight="1" x14ac:dyDescent="0.3">
      <c r="A74" s="612" t="s">
        <v>513</v>
      </c>
      <c r="B74" s="613" t="s">
        <v>3556</v>
      </c>
      <c r="C74" s="613" t="s">
        <v>3543</v>
      </c>
      <c r="D74" s="613" t="s">
        <v>3676</v>
      </c>
      <c r="E74" s="613" t="s">
        <v>3677</v>
      </c>
      <c r="F74" s="616">
        <v>1</v>
      </c>
      <c r="G74" s="616">
        <v>6077</v>
      </c>
      <c r="H74" s="616">
        <v>1</v>
      </c>
      <c r="I74" s="616">
        <v>6077</v>
      </c>
      <c r="J74" s="616">
        <v>1</v>
      </c>
      <c r="K74" s="616">
        <v>6111</v>
      </c>
      <c r="L74" s="616">
        <v>1.0055948658877736</v>
      </c>
      <c r="M74" s="616">
        <v>6111</v>
      </c>
      <c r="N74" s="616">
        <v>1</v>
      </c>
      <c r="O74" s="616">
        <v>6126</v>
      </c>
      <c r="P74" s="637">
        <v>1.0080631890735561</v>
      </c>
      <c r="Q74" s="617">
        <v>6126</v>
      </c>
    </row>
    <row r="75" spans="1:17" ht="14.4" customHeight="1" x14ac:dyDescent="0.3">
      <c r="A75" s="612" t="s">
        <v>513</v>
      </c>
      <c r="B75" s="613" t="s">
        <v>3556</v>
      </c>
      <c r="C75" s="613" t="s">
        <v>3543</v>
      </c>
      <c r="D75" s="613" t="s">
        <v>3678</v>
      </c>
      <c r="E75" s="613" t="s">
        <v>3679</v>
      </c>
      <c r="F75" s="616">
        <v>8</v>
      </c>
      <c r="G75" s="616">
        <v>72272</v>
      </c>
      <c r="H75" s="616">
        <v>1</v>
      </c>
      <c r="I75" s="616">
        <v>9034</v>
      </c>
      <c r="J75" s="616">
        <v>6</v>
      </c>
      <c r="K75" s="616">
        <v>54390</v>
      </c>
      <c r="L75" s="616">
        <v>0.75257361080363072</v>
      </c>
      <c r="M75" s="616">
        <v>9065</v>
      </c>
      <c r="N75" s="616">
        <v>4</v>
      </c>
      <c r="O75" s="616">
        <v>36492</v>
      </c>
      <c r="P75" s="637">
        <v>0.50492583573168037</v>
      </c>
      <c r="Q75" s="617">
        <v>9123</v>
      </c>
    </row>
    <row r="76" spans="1:17" ht="14.4" customHeight="1" x14ac:dyDescent="0.3">
      <c r="A76" s="612" t="s">
        <v>513</v>
      </c>
      <c r="B76" s="613" t="s">
        <v>3556</v>
      </c>
      <c r="C76" s="613" t="s">
        <v>3543</v>
      </c>
      <c r="D76" s="613" t="s">
        <v>3680</v>
      </c>
      <c r="E76" s="613" t="s">
        <v>3681</v>
      </c>
      <c r="F76" s="616">
        <v>1</v>
      </c>
      <c r="G76" s="616">
        <v>431</v>
      </c>
      <c r="H76" s="616">
        <v>1</v>
      </c>
      <c r="I76" s="616">
        <v>431</v>
      </c>
      <c r="J76" s="616">
        <v>4</v>
      </c>
      <c r="K76" s="616">
        <v>1736</v>
      </c>
      <c r="L76" s="616">
        <v>4.0278422273781906</v>
      </c>
      <c r="M76" s="616">
        <v>434</v>
      </c>
      <c r="N76" s="616">
        <v>7</v>
      </c>
      <c r="O76" s="616">
        <v>3052</v>
      </c>
      <c r="P76" s="637">
        <v>7.0812064965197212</v>
      </c>
      <c r="Q76" s="617">
        <v>436</v>
      </c>
    </row>
    <row r="77" spans="1:17" ht="14.4" customHeight="1" x14ac:dyDescent="0.3">
      <c r="A77" s="612" t="s">
        <v>513</v>
      </c>
      <c r="B77" s="613" t="s">
        <v>3556</v>
      </c>
      <c r="C77" s="613" t="s">
        <v>3543</v>
      </c>
      <c r="D77" s="613" t="s">
        <v>3682</v>
      </c>
      <c r="E77" s="613" t="s">
        <v>3683</v>
      </c>
      <c r="F77" s="616"/>
      <c r="G77" s="616"/>
      <c r="H77" s="616"/>
      <c r="I77" s="616"/>
      <c r="J77" s="616">
        <v>28</v>
      </c>
      <c r="K77" s="616">
        <v>23770</v>
      </c>
      <c r="L77" s="616"/>
      <c r="M77" s="616">
        <v>848.92857142857144</v>
      </c>
      <c r="N77" s="616">
        <v>13</v>
      </c>
      <c r="O77" s="616">
        <v>11076</v>
      </c>
      <c r="P77" s="637"/>
      <c r="Q77" s="617">
        <v>852</v>
      </c>
    </row>
    <row r="78" spans="1:17" ht="14.4" customHeight="1" x14ac:dyDescent="0.3">
      <c r="A78" s="612" t="s">
        <v>513</v>
      </c>
      <c r="B78" s="613" t="s">
        <v>3556</v>
      </c>
      <c r="C78" s="613" t="s">
        <v>3543</v>
      </c>
      <c r="D78" s="613" t="s">
        <v>3684</v>
      </c>
      <c r="E78" s="613" t="s">
        <v>3685</v>
      </c>
      <c r="F78" s="616">
        <v>1</v>
      </c>
      <c r="G78" s="616">
        <v>0</v>
      </c>
      <c r="H78" s="616"/>
      <c r="I78" s="616">
        <v>0</v>
      </c>
      <c r="J78" s="616"/>
      <c r="K78" s="616"/>
      <c r="L78" s="616"/>
      <c r="M78" s="616"/>
      <c r="N78" s="616"/>
      <c r="O78" s="616"/>
      <c r="P78" s="637"/>
      <c r="Q78" s="617"/>
    </row>
    <row r="79" spans="1:17" ht="14.4" customHeight="1" x14ac:dyDescent="0.3">
      <c r="A79" s="612" t="s">
        <v>513</v>
      </c>
      <c r="B79" s="613" t="s">
        <v>3556</v>
      </c>
      <c r="C79" s="613" t="s">
        <v>3543</v>
      </c>
      <c r="D79" s="613" t="s">
        <v>3686</v>
      </c>
      <c r="E79" s="613" t="s">
        <v>3687</v>
      </c>
      <c r="F79" s="616">
        <v>10</v>
      </c>
      <c r="G79" s="616">
        <v>34590</v>
      </c>
      <c r="H79" s="616">
        <v>1</v>
      </c>
      <c r="I79" s="616">
        <v>3459</v>
      </c>
      <c r="J79" s="616">
        <v>10</v>
      </c>
      <c r="K79" s="616">
        <v>34797</v>
      </c>
      <c r="L79" s="616">
        <v>1.0059843885516044</v>
      </c>
      <c r="M79" s="616">
        <v>3479.7</v>
      </c>
      <c r="N79" s="616">
        <v>13</v>
      </c>
      <c r="O79" s="616">
        <v>45396</v>
      </c>
      <c r="P79" s="637">
        <v>1.3124024284475282</v>
      </c>
      <c r="Q79" s="617">
        <v>3492</v>
      </c>
    </row>
    <row r="80" spans="1:17" ht="14.4" customHeight="1" x14ac:dyDescent="0.3">
      <c r="A80" s="612" t="s">
        <v>513</v>
      </c>
      <c r="B80" s="613" t="s">
        <v>3556</v>
      </c>
      <c r="C80" s="613" t="s">
        <v>3543</v>
      </c>
      <c r="D80" s="613" t="s">
        <v>3688</v>
      </c>
      <c r="E80" s="613" t="s">
        <v>3689</v>
      </c>
      <c r="F80" s="616">
        <v>1</v>
      </c>
      <c r="G80" s="616">
        <v>3571</v>
      </c>
      <c r="H80" s="616">
        <v>1</v>
      </c>
      <c r="I80" s="616">
        <v>3571</v>
      </c>
      <c r="J80" s="616">
        <v>2</v>
      </c>
      <c r="K80" s="616">
        <v>7210</v>
      </c>
      <c r="L80" s="616">
        <v>2.0190422850742089</v>
      </c>
      <c r="M80" s="616">
        <v>3605</v>
      </c>
      <c r="N80" s="616">
        <v>1</v>
      </c>
      <c r="O80" s="616">
        <v>3620</v>
      </c>
      <c r="P80" s="637">
        <v>1.0137216465975918</v>
      </c>
      <c r="Q80" s="617">
        <v>3620</v>
      </c>
    </row>
    <row r="81" spans="1:17" ht="14.4" customHeight="1" x14ac:dyDescent="0.3">
      <c r="A81" s="612" t="s">
        <v>513</v>
      </c>
      <c r="B81" s="613" t="s">
        <v>3556</v>
      </c>
      <c r="C81" s="613" t="s">
        <v>3543</v>
      </c>
      <c r="D81" s="613" t="s">
        <v>3690</v>
      </c>
      <c r="E81" s="613" t="s">
        <v>3691</v>
      </c>
      <c r="F81" s="616">
        <v>1</v>
      </c>
      <c r="G81" s="616">
        <v>177</v>
      </c>
      <c r="H81" s="616">
        <v>1</v>
      </c>
      <c r="I81" s="616">
        <v>177</v>
      </c>
      <c r="J81" s="616">
        <v>2</v>
      </c>
      <c r="K81" s="616">
        <v>356</v>
      </c>
      <c r="L81" s="616">
        <v>2.0112994350282487</v>
      </c>
      <c r="M81" s="616">
        <v>178</v>
      </c>
      <c r="N81" s="616">
        <v>2</v>
      </c>
      <c r="O81" s="616">
        <v>358</v>
      </c>
      <c r="P81" s="637">
        <v>2.022598870056497</v>
      </c>
      <c r="Q81" s="617">
        <v>179</v>
      </c>
    </row>
    <row r="82" spans="1:17" ht="14.4" customHeight="1" x14ac:dyDescent="0.3">
      <c r="A82" s="612" t="s">
        <v>513</v>
      </c>
      <c r="B82" s="613" t="s">
        <v>3556</v>
      </c>
      <c r="C82" s="613" t="s">
        <v>3543</v>
      </c>
      <c r="D82" s="613" t="s">
        <v>576</v>
      </c>
      <c r="E82" s="613" t="s">
        <v>3692</v>
      </c>
      <c r="F82" s="616">
        <v>4</v>
      </c>
      <c r="G82" s="616">
        <v>7568</v>
      </c>
      <c r="H82" s="616">
        <v>1</v>
      </c>
      <c r="I82" s="616">
        <v>1892</v>
      </c>
      <c r="J82" s="616"/>
      <c r="K82" s="616"/>
      <c r="L82" s="616"/>
      <c r="M82" s="616"/>
      <c r="N82" s="616">
        <v>1</v>
      </c>
      <c r="O82" s="616">
        <v>1912</v>
      </c>
      <c r="P82" s="637">
        <v>0.2526427061310782</v>
      </c>
      <c r="Q82" s="617">
        <v>1912</v>
      </c>
    </row>
    <row r="83" spans="1:17" ht="14.4" customHeight="1" x14ac:dyDescent="0.3">
      <c r="A83" s="612" t="s">
        <v>513</v>
      </c>
      <c r="B83" s="613" t="s">
        <v>3556</v>
      </c>
      <c r="C83" s="613" t="s">
        <v>3543</v>
      </c>
      <c r="D83" s="613" t="s">
        <v>3693</v>
      </c>
      <c r="E83" s="613" t="s">
        <v>3694</v>
      </c>
      <c r="F83" s="616">
        <v>1</v>
      </c>
      <c r="G83" s="616">
        <v>628</v>
      </c>
      <c r="H83" s="616">
        <v>1</v>
      </c>
      <c r="I83" s="616">
        <v>628</v>
      </c>
      <c r="J83" s="616"/>
      <c r="K83" s="616"/>
      <c r="L83" s="616"/>
      <c r="M83" s="616"/>
      <c r="N83" s="616">
        <v>4</v>
      </c>
      <c r="O83" s="616">
        <v>2540</v>
      </c>
      <c r="P83" s="637">
        <v>4.0445859872611463</v>
      </c>
      <c r="Q83" s="617">
        <v>635</v>
      </c>
    </row>
    <row r="84" spans="1:17" ht="14.4" customHeight="1" x14ac:dyDescent="0.3">
      <c r="A84" s="612" t="s">
        <v>513</v>
      </c>
      <c r="B84" s="613" t="s">
        <v>3556</v>
      </c>
      <c r="C84" s="613" t="s">
        <v>3543</v>
      </c>
      <c r="D84" s="613" t="s">
        <v>3695</v>
      </c>
      <c r="E84" s="613" t="s">
        <v>3696</v>
      </c>
      <c r="F84" s="616">
        <v>2</v>
      </c>
      <c r="G84" s="616">
        <v>30736</v>
      </c>
      <c r="H84" s="616">
        <v>1</v>
      </c>
      <c r="I84" s="616">
        <v>15368</v>
      </c>
      <c r="J84" s="616">
        <v>3</v>
      </c>
      <c r="K84" s="616">
        <v>46308</v>
      </c>
      <c r="L84" s="616">
        <v>1.5066371681415929</v>
      </c>
      <c r="M84" s="616">
        <v>15436</v>
      </c>
      <c r="N84" s="616">
        <v>1</v>
      </c>
      <c r="O84" s="616">
        <v>15515</v>
      </c>
      <c r="P84" s="637">
        <v>0.5047826652785008</v>
      </c>
      <c r="Q84" s="617">
        <v>15515</v>
      </c>
    </row>
    <row r="85" spans="1:17" ht="14.4" customHeight="1" x14ac:dyDescent="0.3">
      <c r="A85" s="612" t="s">
        <v>513</v>
      </c>
      <c r="B85" s="613" t="s">
        <v>3556</v>
      </c>
      <c r="C85" s="613" t="s">
        <v>3543</v>
      </c>
      <c r="D85" s="613" t="s">
        <v>3697</v>
      </c>
      <c r="E85" s="613" t="s">
        <v>3698</v>
      </c>
      <c r="F85" s="616">
        <v>4</v>
      </c>
      <c r="G85" s="616">
        <v>0</v>
      </c>
      <c r="H85" s="616"/>
      <c r="I85" s="616">
        <v>0</v>
      </c>
      <c r="J85" s="616">
        <v>1</v>
      </c>
      <c r="K85" s="616">
        <v>0</v>
      </c>
      <c r="L85" s="616"/>
      <c r="M85" s="616">
        <v>0</v>
      </c>
      <c r="N85" s="616">
        <v>2</v>
      </c>
      <c r="O85" s="616">
        <v>0</v>
      </c>
      <c r="P85" s="637"/>
      <c r="Q85" s="617">
        <v>0</v>
      </c>
    </row>
    <row r="86" spans="1:17" ht="14.4" customHeight="1" x14ac:dyDescent="0.3">
      <c r="A86" s="612" t="s">
        <v>513</v>
      </c>
      <c r="B86" s="613" t="s">
        <v>3556</v>
      </c>
      <c r="C86" s="613" t="s">
        <v>3543</v>
      </c>
      <c r="D86" s="613" t="s">
        <v>3699</v>
      </c>
      <c r="E86" s="613" t="s">
        <v>3700</v>
      </c>
      <c r="F86" s="616"/>
      <c r="G86" s="616"/>
      <c r="H86" s="616"/>
      <c r="I86" s="616"/>
      <c r="J86" s="616">
        <v>1</v>
      </c>
      <c r="K86" s="616">
        <v>355</v>
      </c>
      <c r="L86" s="616"/>
      <c r="M86" s="616">
        <v>355</v>
      </c>
      <c r="N86" s="616"/>
      <c r="O86" s="616"/>
      <c r="P86" s="637"/>
      <c r="Q86" s="617"/>
    </row>
    <row r="87" spans="1:17" ht="14.4" customHeight="1" x14ac:dyDescent="0.3">
      <c r="A87" s="612" t="s">
        <v>513</v>
      </c>
      <c r="B87" s="613" t="s">
        <v>3556</v>
      </c>
      <c r="C87" s="613" t="s">
        <v>3543</v>
      </c>
      <c r="D87" s="613" t="s">
        <v>3701</v>
      </c>
      <c r="E87" s="613" t="s">
        <v>3702</v>
      </c>
      <c r="F87" s="616">
        <v>2</v>
      </c>
      <c r="G87" s="616">
        <v>0</v>
      </c>
      <c r="H87" s="616"/>
      <c r="I87" s="616">
        <v>0</v>
      </c>
      <c r="J87" s="616"/>
      <c r="K87" s="616"/>
      <c r="L87" s="616"/>
      <c r="M87" s="616"/>
      <c r="N87" s="616"/>
      <c r="O87" s="616"/>
      <c r="P87" s="637"/>
      <c r="Q87" s="617"/>
    </row>
    <row r="88" spans="1:17" ht="14.4" customHeight="1" x14ac:dyDescent="0.3">
      <c r="A88" s="612" t="s">
        <v>513</v>
      </c>
      <c r="B88" s="613" t="s">
        <v>3556</v>
      </c>
      <c r="C88" s="613" t="s">
        <v>3543</v>
      </c>
      <c r="D88" s="613" t="s">
        <v>3703</v>
      </c>
      <c r="E88" s="613" t="s">
        <v>3704</v>
      </c>
      <c r="F88" s="616"/>
      <c r="G88" s="616"/>
      <c r="H88" s="616"/>
      <c r="I88" s="616"/>
      <c r="J88" s="616">
        <v>1</v>
      </c>
      <c r="K88" s="616">
        <v>2151</v>
      </c>
      <c r="L88" s="616"/>
      <c r="M88" s="616">
        <v>2151</v>
      </c>
      <c r="N88" s="616"/>
      <c r="O88" s="616"/>
      <c r="P88" s="637"/>
      <c r="Q88" s="617"/>
    </row>
    <row r="89" spans="1:17" ht="14.4" customHeight="1" x14ac:dyDescent="0.3">
      <c r="A89" s="612" t="s">
        <v>513</v>
      </c>
      <c r="B89" s="613" t="s">
        <v>3556</v>
      </c>
      <c r="C89" s="613" t="s">
        <v>3543</v>
      </c>
      <c r="D89" s="613" t="s">
        <v>3705</v>
      </c>
      <c r="E89" s="613" t="s">
        <v>3706</v>
      </c>
      <c r="F89" s="616">
        <v>1</v>
      </c>
      <c r="G89" s="616">
        <v>10204</v>
      </c>
      <c r="H89" s="616">
        <v>1</v>
      </c>
      <c r="I89" s="616">
        <v>10204</v>
      </c>
      <c r="J89" s="616"/>
      <c r="K89" s="616"/>
      <c r="L89" s="616"/>
      <c r="M89" s="616"/>
      <c r="N89" s="616"/>
      <c r="O89" s="616"/>
      <c r="P89" s="637"/>
      <c r="Q89" s="617"/>
    </row>
    <row r="90" spans="1:17" ht="14.4" customHeight="1" x14ac:dyDescent="0.3">
      <c r="A90" s="612" t="s">
        <v>513</v>
      </c>
      <c r="B90" s="613" t="s">
        <v>3556</v>
      </c>
      <c r="C90" s="613" t="s">
        <v>3543</v>
      </c>
      <c r="D90" s="613" t="s">
        <v>3707</v>
      </c>
      <c r="E90" s="613" t="s">
        <v>3708</v>
      </c>
      <c r="F90" s="616">
        <v>1</v>
      </c>
      <c r="G90" s="616">
        <v>7097</v>
      </c>
      <c r="H90" s="616">
        <v>1</v>
      </c>
      <c r="I90" s="616">
        <v>7097</v>
      </c>
      <c r="J90" s="616">
        <v>1</v>
      </c>
      <c r="K90" s="616">
        <v>7159</v>
      </c>
      <c r="L90" s="616">
        <v>1.0087360856700014</v>
      </c>
      <c r="M90" s="616">
        <v>7159</v>
      </c>
      <c r="N90" s="616"/>
      <c r="O90" s="616"/>
      <c r="P90" s="637"/>
      <c r="Q90" s="617"/>
    </row>
    <row r="91" spans="1:17" ht="14.4" customHeight="1" x14ac:dyDescent="0.3">
      <c r="A91" s="612" t="s">
        <v>513</v>
      </c>
      <c r="B91" s="613" t="s">
        <v>3556</v>
      </c>
      <c r="C91" s="613" t="s">
        <v>3543</v>
      </c>
      <c r="D91" s="613" t="s">
        <v>3709</v>
      </c>
      <c r="E91" s="613" t="s">
        <v>3710</v>
      </c>
      <c r="F91" s="616">
        <v>4</v>
      </c>
      <c r="G91" s="616">
        <v>27176</v>
      </c>
      <c r="H91" s="616">
        <v>1</v>
      </c>
      <c r="I91" s="616">
        <v>6794</v>
      </c>
      <c r="J91" s="616"/>
      <c r="K91" s="616"/>
      <c r="L91" s="616"/>
      <c r="M91" s="616"/>
      <c r="N91" s="616">
        <v>1</v>
      </c>
      <c r="O91" s="616">
        <v>6852</v>
      </c>
      <c r="P91" s="637">
        <v>0.25213423609066826</v>
      </c>
      <c r="Q91" s="617">
        <v>6852</v>
      </c>
    </row>
    <row r="92" spans="1:17" ht="14.4" customHeight="1" x14ac:dyDescent="0.3">
      <c r="A92" s="612" t="s">
        <v>513</v>
      </c>
      <c r="B92" s="613" t="s">
        <v>3556</v>
      </c>
      <c r="C92" s="613" t="s">
        <v>3543</v>
      </c>
      <c r="D92" s="613" t="s">
        <v>3711</v>
      </c>
      <c r="E92" s="613" t="s">
        <v>3712</v>
      </c>
      <c r="F92" s="616">
        <v>17</v>
      </c>
      <c r="G92" s="616">
        <v>0</v>
      </c>
      <c r="H92" s="616"/>
      <c r="I92" s="616">
        <v>0</v>
      </c>
      <c r="J92" s="616">
        <v>7</v>
      </c>
      <c r="K92" s="616">
        <v>0</v>
      </c>
      <c r="L92" s="616"/>
      <c r="M92" s="616">
        <v>0</v>
      </c>
      <c r="N92" s="616">
        <v>9</v>
      </c>
      <c r="O92" s="616">
        <v>0</v>
      </c>
      <c r="P92" s="637"/>
      <c r="Q92" s="617">
        <v>0</v>
      </c>
    </row>
    <row r="93" spans="1:17" ht="14.4" customHeight="1" x14ac:dyDescent="0.3">
      <c r="A93" s="612" t="s">
        <v>513</v>
      </c>
      <c r="B93" s="613" t="s">
        <v>3556</v>
      </c>
      <c r="C93" s="613" t="s">
        <v>3543</v>
      </c>
      <c r="D93" s="613" t="s">
        <v>3713</v>
      </c>
      <c r="E93" s="613" t="s">
        <v>3714</v>
      </c>
      <c r="F93" s="616"/>
      <c r="G93" s="616"/>
      <c r="H93" s="616"/>
      <c r="I93" s="616"/>
      <c r="J93" s="616">
        <v>2</v>
      </c>
      <c r="K93" s="616">
        <v>0</v>
      </c>
      <c r="L93" s="616"/>
      <c r="M93" s="616">
        <v>0</v>
      </c>
      <c r="N93" s="616"/>
      <c r="O93" s="616"/>
      <c r="P93" s="637"/>
      <c r="Q93" s="617"/>
    </row>
    <row r="94" spans="1:17" ht="14.4" customHeight="1" x14ac:dyDescent="0.3">
      <c r="A94" s="612" t="s">
        <v>513</v>
      </c>
      <c r="B94" s="613" t="s">
        <v>3556</v>
      </c>
      <c r="C94" s="613" t="s">
        <v>3543</v>
      </c>
      <c r="D94" s="613" t="s">
        <v>3715</v>
      </c>
      <c r="E94" s="613" t="s">
        <v>3716</v>
      </c>
      <c r="F94" s="616">
        <v>1</v>
      </c>
      <c r="G94" s="616">
        <v>0</v>
      </c>
      <c r="H94" s="616"/>
      <c r="I94" s="616">
        <v>0</v>
      </c>
      <c r="J94" s="616"/>
      <c r="K94" s="616"/>
      <c r="L94" s="616"/>
      <c r="M94" s="616"/>
      <c r="N94" s="616"/>
      <c r="O94" s="616"/>
      <c r="P94" s="637"/>
      <c r="Q94" s="617"/>
    </row>
    <row r="95" spans="1:17" ht="14.4" customHeight="1" x14ac:dyDescent="0.3">
      <c r="A95" s="612" t="s">
        <v>513</v>
      </c>
      <c r="B95" s="613" t="s">
        <v>3556</v>
      </c>
      <c r="C95" s="613" t="s">
        <v>3543</v>
      </c>
      <c r="D95" s="613" t="s">
        <v>3717</v>
      </c>
      <c r="E95" s="613" t="s">
        <v>3718</v>
      </c>
      <c r="F95" s="616">
        <v>3</v>
      </c>
      <c r="G95" s="616">
        <v>18135</v>
      </c>
      <c r="H95" s="616">
        <v>1</v>
      </c>
      <c r="I95" s="616">
        <v>6045</v>
      </c>
      <c r="J95" s="616"/>
      <c r="K95" s="616"/>
      <c r="L95" s="616"/>
      <c r="M95" s="616"/>
      <c r="N95" s="616">
        <v>1</v>
      </c>
      <c r="O95" s="616">
        <v>6118</v>
      </c>
      <c r="P95" s="637">
        <v>0.33735869864902124</v>
      </c>
      <c r="Q95" s="617">
        <v>6118</v>
      </c>
    </row>
    <row r="96" spans="1:17" ht="14.4" customHeight="1" x14ac:dyDescent="0.3">
      <c r="A96" s="612" t="s">
        <v>513</v>
      </c>
      <c r="B96" s="613" t="s">
        <v>3556</v>
      </c>
      <c r="C96" s="613" t="s">
        <v>3543</v>
      </c>
      <c r="D96" s="613" t="s">
        <v>3719</v>
      </c>
      <c r="E96" s="613" t="s">
        <v>3720</v>
      </c>
      <c r="F96" s="616">
        <v>4</v>
      </c>
      <c r="G96" s="616">
        <v>17360</v>
      </c>
      <c r="H96" s="616">
        <v>1</v>
      </c>
      <c r="I96" s="616">
        <v>4340</v>
      </c>
      <c r="J96" s="616">
        <v>1</v>
      </c>
      <c r="K96" s="616">
        <v>4340</v>
      </c>
      <c r="L96" s="616">
        <v>0.25</v>
      </c>
      <c r="M96" s="616">
        <v>4340</v>
      </c>
      <c r="N96" s="616">
        <v>1</v>
      </c>
      <c r="O96" s="616">
        <v>4389</v>
      </c>
      <c r="P96" s="637">
        <v>0.25282258064516128</v>
      </c>
      <c r="Q96" s="617">
        <v>4389</v>
      </c>
    </row>
    <row r="97" spans="1:17" ht="14.4" customHeight="1" x14ac:dyDescent="0.3">
      <c r="A97" s="612" t="s">
        <v>513</v>
      </c>
      <c r="B97" s="613" t="s">
        <v>3556</v>
      </c>
      <c r="C97" s="613" t="s">
        <v>3543</v>
      </c>
      <c r="D97" s="613" t="s">
        <v>3721</v>
      </c>
      <c r="E97" s="613" t="s">
        <v>3722</v>
      </c>
      <c r="F97" s="616">
        <v>1</v>
      </c>
      <c r="G97" s="616">
        <v>0</v>
      </c>
      <c r="H97" s="616"/>
      <c r="I97" s="616">
        <v>0</v>
      </c>
      <c r="J97" s="616"/>
      <c r="K97" s="616"/>
      <c r="L97" s="616"/>
      <c r="M97" s="616"/>
      <c r="N97" s="616">
        <v>1</v>
      </c>
      <c r="O97" s="616">
        <v>0</v>
      </c>
      <c r="P97" s="637"/>
      <c r="Q97" s="617">
        <v>0</v>
      </c>
    </row>
    <row r="98" spans="1:17" ht="14.4" customHeight="1" x14ac:dyDescent="0.3">
      <c r="A98" s="612" t="s">
        <v>513</v>
      </c>
      <c r="B98" s="613" t="s">
        <v>3556</v>
      </c>
      <c r="C98" s="613" t="s">
        <v>3543</v>
      </c>
      <c r="D98" s="613" t="s">
        <v>3723</v>
      </c>
      <c r="E98" s="613" t="s">
        <v>3724</v>
      </c>
      <c r="F98" s="616">
        <v>8</v>
      </c>
      <c r="G98" s="616">
        <v>25640</v>
      </c>
      <c r="H98" s="616">
        <v>1</v>
      </c>
      <c r="I98" s="616">
        <v>3205</v>
      </c>
      <c r="J98" s="616">
        <v>20</v>
      </c>
      <c r="K98" s="616">
        <v>64324</v>
      </c>
      <c r="L98" s="616">
        <v>2.5087363494539781</v>
      </c>
      <c r="M98" s="616">
        <v>3216.2</v>
      </c>
      <c r="N98" s="616">
        <v>16</v>
      </c>
      <c r="O98" s="616">
        <v>51600</v>
      </c>
      <c r="P98" s="637">
        <v>2.012480499219969</v>
      </c>
      <c r="Q98" s="617">
        <v>3225</v>
      </c>
    </row>
    <row r="99" spans="1:17" ht="14.4" customHeight="1" x14ac:dyDescent="0.3">
      <c r="A99" s="612" t="s">
        <v>513</v>
      </c>
      <c r="B99" s="613" t="s">
        <v>3556</v>
      </c>
      <c r="C99" s="613" t="s">
        <v>3543</v>
      </c>
      <c r="D99" s="613" t="s">
        <v>3725</v>
      </c>
      <c r="E99" s="613" t="s">
        <v>3726</v>
      </c>
      <c r="F99" s="616"/>
      <c r="G99" s="616"/>
      <c r="H99" s="616"/>
      <c r="I99" s="616"/>
      <c r="J99" s="616"/>
      <c r="K99" s="616"/>
      <c r="L99" s="616"/>
      <c r="M99" s="616"/>
      <c r="N99" s="616">
        <v>1</v>
      </c>
      <c r="O99" s="616">
        <v>8924</v>
      </c>
      <c r="P99" s="637"/>
      <c r="Q99" s="617">
        <v>8924</v>
      </c>
    </row>
    <row r="100" spans="1:17" ht="14.4" customHeight="1" x14ac:dyDescent="0.3">
      <c r="A100" s="612" t="s">
        <v>513</v>
      </c>
      <c r="B100" s="613" t="s">
        <v>3556</v>
      </c>
      <c r="C100" s="613" t="s">
        <v>3543</v>
      </c>
      <c r="D100" s="613" t="s">
        <v>3727</v>
      </c>
      <c r="E100" s="613" t="s">
        <v>3728</v>
      </c>
      <c r="F100" s="616"/>
      <c r="G100" s="616"/>
      <c r="H100" s="616"/>
      <c r="I100" s="616"/>
      <c r="J100" s="616"/>
      <c r="K100" s="616"/>
      <c r="L100" s="616"/>
      <c r="M100" s="616"/>
      <c r="N100" s="616">
        <v>1</v>
      </c>
      <c r="O100" s="616">
        <v>0</v>
      </c>
      <c r="P100" s="637"/>
      <c r="Q100" s="617">
        <v>0</v>
      </c>
    </row>
    <row r="101" spans="1:17" ht="14.4" customHeight="1" x14ac:dyDescent="0.3">
      <c r="A101" s="612" t="s">
        <v>513</v>
      </c>
      <c r="B101" s="613" t="s">
        <v>3556</v>
      </c>
      <c r="C101" s="613" t="s">
        <v>3543</v>
      </c>
      <c r="D101" s="613" t="s">
        <v>3729</v>
      </c>
      <c r="E101" s="613" t="s">
        <v>3730</v>
      </c>
      <c r="F101" s="616">
        <v>4</v>
      </c>
      <c r="G101" s="616">
        <v>7052</v>
      </c>
      <c r="H101" s="616">
        <v>1</v>
      </c>
      <c r="I101" s="616">
        <v>1763</v>
      </c>
      <c r="J101" s="616"/>
      <c r="K101" s="616"/>
      <c r="L101" s="616"/>
      <c r="M101" s="616"/>
      <c r="N101" s="616"/>
      <c r="O101" s="616"/>
      <c r="P101" s="637"/>
      <c r="Q101" s="617"/>
    </row>
    <row r="102" spans="1:17" ht="14.4" customHeight="1" x14ac:dyDescent="0.3">
      <c r="A102" s="612" t="s">
        <v>513</v>
      </c>
      <c r="B102" s="613" t="s">
        <v>3556</v>
      </c>
      <c r="C102" s="613" t="s">
        <v>3543</v>
      </c>
      <c r="D102" s="613" t="s">
        <v>3731</v>
      </c>
      <c r="E102" s="613" t="s">
        <v>3732</v>
      </c>
      <c r="F102" s="616">
        <v>10</v>
      </c>
      <c r="G102" s="616">
        <v>0</v>
      </c>
      <c r="H102" s="616"/>
      <c r="I102" s="616">
        <v>0</v>
      </c>
      <c r="J102" s="616">
        <v>5</v>
      </c>
      <c r="K102" s="616">
        <v>0</v>
      </c>
      <c r="L102" s="616"/>
      <c r="M102" s="616">
        <v>0</v>
      </c>
      <c r="N102" s="616">
        <v>6</v>
      </c>
      <c r="O102" s="616">
        <v>0</v>
      </c>
      <c r="P102" s="637"/>
      <c r="Q102" s="617">
        <v>0</v>
      </c>
    </row>
    <row r="103" spans="1:17" ht="14.4" customHeight="1" x14ac:dyDescent="0.3">
      <c r="A103" s="612" t="s">
        <v>513</v>
      </c>
      <c r="B103" s="613" t="s">
        <v>3556</v>
      </c>
      <c r="C103" s="613" t="s">
        <v>3543</v>
      </c>
      <c r="D103" s="613" t="s">
        <v>3733</v>
      </c>
      <c r="E103" s="613" t="s">
        <v>3734</v>
      </c>
      <c r="F103" s="616">
        <v>4</v>
      </c>
      <c r="G103" s="616">
        <v>0</v>
      </c>
      <c r="H103" s="616"/>
      <c r="I103" s="616">
        <v>0</v>
      </c>
      <c r="J103" s="616">
        <v>1</v>
      </c>
      <c r="K103" s="616">
        <v>0</v>
      </c>
      <c r="L103" s="616"/>
      <c r="M103" s="616">
        <v>0</v>
      </c>
      <c r="N103" s="616">
        <v>1</v>
      </c>
      <c r="O103" s="616">
        <v>0</v>
      </c>
      <c r="P103" s="637"/>
      <c r="Q103" s="617">
        <v>0</v>
      </c>
    </row>
    <row r="104" spans="1:17" ht="14.4" customHeight="1" x14ac:dyDescent="0.3">
      <c r="A104" s="612" t="s">
        <v>513</v>
      </c>
      <c r="B104" s="613" t="s">
        <v>3556</v>
      </c>
      <c r="C104" s="613" t="s">
        <v>3543</v>
      </c>
      <c r="D104" s="613" t="s">
        <v>3735</v>
      </c>
      <c r="E104" s="613" t="s">
        <v>3736</v>
      </c>
      <c r="F104" s="616">
        <v>1</v>
      </c>
      <c r="G104" s="616">
        <v>3498</v>
      </c>
      <c r="H104" s="616">
        <v>1</v>
      </c>
      <c r="I104" s="616">
        <v>3498</v>
      </c>
      <c r="J104" s="616">
        <v>1</v>
      </c>
      <c r="K104" s="616">
        <v>3519</v>
      </c>
      <c r="L104" s="616">
        <v>1.0060034305317325</v>
      </c>
      <c r="M104" s="616">
        <v>3519</v>
      </c>
      <c r="N104" s="616">
        <v>1</v>
      </c>
      <c r="O104" s="616">
        <v>3528</v>
      </c>
      <c r="P104" s="637">
        <v>1.0085763293310464</v>
      </c>
      <c r="Q104" s="617">
        <v>3528</v>
      </c>
    </row>
    <row r="105" spans="1:17" ht="14.4" customHeight="1" x14ac:dyDescent="0.3">
      <c r="A105" s="612" t="s">
        <v>513</v>
      </c>
      <c r="B105" s="613" t="s">
        <v>3556</v>
      </c>
      <c r="C105" s="613" t="s">
        <v>3543</v>
      </c>
      <c r="D105" s="613" t="s">
        <v>3737</v>
      </c>
      <c r="E105" s="613" t="s">
        <v>3738</v>
      </c>
      <c r="F105" s="616"/>
      <c r="G105" s="616"/>
      <c r="H105" s="616"/>
      <c r="I105" s="616"/>
      <c r="J105" s="616">
        <v>1</v>
      </c>
      <c r="K105" s="616">
        <v>2445</v>
      </c>
      <c r="L105" s="616"/>
      <c r="M105" s="616">
        <v>2445</v>
      </c>
      <c r="N105" s="616"/>
      <c r="O105" s="616"/>
      <c r="P105" s="637"/>
      <c r="Q105" s="617"/>
    </row>
    <row r="106" spans="1:17" ht="14.4" customHeight="1" x14ac:dyDescent="0.3">
      <c r="A106" s="612" t="s">
        <v>513</v>
      </c>
      <c r="B106" s="613" t="s">
        <v>3556</v>
      </c>
      <c r="C106" s="613" t="s">
        <v>3543</v>
      </c>
      <c r="D106" s="613" t="s">
        <v>3739</v>
      </c>
      <c r="E106" s="613" t="s">
        <v>3740</v>
      </c>
      <c r="F106" s="616">
        <v>1</v>
      </c>
      <c r="G106" s="616">
        <v>8058</v>
      </c>
      <c r="H106" s="616">
        <v>1</v>
      </c>
      <c r="I106" s="616">
        <v>8058</v>
      </c>
      <c r="J106" s="616">
        <v>1</v>
      </c>
      <c r="K106" s="616">
        <v>8132</v>
      </c>
      <c r="L106" s="616">
        <v>1.0091834202035244</v>
      </c>
      <c r="M106" s="616">
        <v>8132</v>
      </c>
      <c r="N106" s="616"/>
      <c r="O106" s="616"/>
      <c r="P106" s="637"/>
      <c r="Q106" s="617"/>
    </row>
    <row r="107" spans="1:17" ht="14.4" customHeight="1" x14ac:dyDescent="0.3">
      <c r="A107" s="612" t="s">
        <v>513</v>
      </c>
      <c r="B107" s="613" t="s">
        <v>3556</v>
      </c>
      <c r="C107" s="613" t="s">
        <v>3543</v>
      </c>
      <c r="D107" s="613" t="s">
        <v>3741</v>
      </c>
      <c r="E107" s="613" t="s">
        <v>3742</v>
      </c>
      <c r="F107" s="616">
        <v>2</v>
      </c>
      <c r="G107" s="616">
        <v>17926</v>
      </c>
      <c r="H107" s="616">
        <v>1</v>
      </c>
      <c r="I107" s="616">
        <v>8963</v>
      </c>
      <c r="J107" s="616"/>
      <c r="K107" s="616"/>
      <c r="L107" s="616"/>
      <c r="M107" s="616"/>
      <c r="N107" s="616"/>
      <c r="O107" s="616"/>
      <c r="P107" s="637"/>
      <c r="Q107" s="617"/>
    </row>
    <row r="108" spans="1:17" ht="14.4" customHeight="1" x14ac:dyDescent="0.3">
      <c r="A108" s="612" t="s">
        <v>513</v>
      </c>
      <c r="B108" s="613" t="s">
        <v>3556</v>
      </c>
      <c r="C108" s="613" t="s">
        <v>3543</v>
      </c>
      <c r="D108" s="613" t="s">
        <v>3743</v>
      </c>
      <c r="E108" s="613" t="s">
        <v>3744</v>
      </c>
      <c r="F108" s="616">
        <v>2</v>
      </c>
      <c r="G108" s="616">
        <v>11092</v>
      </c>
      <c r="H108" s="616">
        <v>1</v>
      </c>
      <c r="I108" s="616">
        <v>5546</v>
      </c>
      <c r="J108" s="616"/>
      <c r="K108" s="616"/>
      <c r="L108" s="616"/>
      <c r="M108" s="616"/>
      <c r="N108" s="616">
        <v>1</v>
      </c>
      <c r="O108" s="616">
        <v>5589</v>
      </c>
      <c r="P108" s="637">
        <v>0.5038766678687342</v>
      </c>
      <c r="Q108" s="617">
        <v>5589</v>
      </c>
    </row>
    <row r="109" spans="1:17" ht="14.4" customHeight="1" x14ac:dyDescent="0.3">
      <c r="A109" s="612" t="s">
        <v>513</v>
      </c>
      <c r="B109" s="613" t="s">
        <v>3556</v>
      </c>
      <c r="C109" s="613" t="s">
        <v>3543</v>
      </c>
      <c r="D109" s="613" t="s">
        <v>3745</v>
      </c>
      <c r="E109" s="613" t="s">
        <v>3746</v>
      </c>
      <c r="F109" s="616">
        <v>2</v>
      </c>
      <c r="G109" s="616">
        <v>7050</v>
      </c>
      <c r="H109" s="616">
        <v>1</v>
      </c>
      <c r="I109" s="616">
        <v>3525</v>
      </c>
      <c r="J109" s="616"/>
      <c r="K109" s="616"/>
      <c r="L109" s="616"/>
      <c r="M109" s="616"/>
      <c r="N109" s="616">
        <v>1</v>
      </c>
      <c r="O109" s="616">
        <v>3569</v>
      </c>
      <c r="P109" s="637">
        <v>0.50624113475177301</v>
      </c>
      <c r="Q109" s="617">
        <v>3569</v>
      </c>
    </row>
    <row r="110" spans="1:17" ht="14.4" customHeight="1" x14ac:dyDescent="0.3">
      <c r="A110" s="612" t="s">
        <v>513</v>
      </c>
      <c r="B110" s="613" t="s">
        <v>3556</v>
      </c>
      <c r="C110" s="613" t="s">
        <v>3543</v>
      </c>
      <c r="D110" s="613" t="s">
        <v>3747</v>
      </c>
      <c r="E110" s="613" t="s">
        <v>3748</v>
      </c>
      <c r="F110" s="616">
        <v>13</v>
      </c>
      <c r="G110" s="616">
        <v>60021</v>
      </c>
      <c r="H110" s="616">
        <v>1</v>
      </c>
      <c r="I110" s="616">
        <v>4617</v>
      </c>
      <c r="J110" s="616">
        <v>2</v>
      </c>
      <c r="K110" s="616">
        <v>9314</v>
      </c>
      <c r="L110" s="616">
        <v>0.15517902067609671</v>
      </c>
      <c r="M110" s="616">
        <v>4657</v>
      </c>
      <c r="N110" s="616">
        <v>8</v>
      </c>
      <c r="O110" s="616">
        <v>37400</v>
      </c>
      <c r="P110" s="637">
        <v>0.62311524299828391</v>
      </c>
      <c r="Q110" s="617">
        <v>4675</v>
      </c>
    </row>
    <row r="111" spans="1:17" ht="14.4" customHeight="1" x14ac:dyDescent="0.3">
      <c r="A111" s="612" t="s">
        <v>513</v>
      </c>
      <c r="B111" s="613" t="s">
        <v>3556</v>
      </c>
      <c r="C111" s="613" t="s">
        <v>3543</v>
      </c>
      <c r="D111" s="613" t="s">
        <v>3749</v>
      </c>
      <c r="E111" s="613" t="s">
        <v>3750</v>
      </c>
      <c r="F111" s="616">
        <v>1</v>
      </c>
      <c r="G111" s="616">
        <v>4527</v>
      </c>
      <c r="H111" s="616">
        <v>1</v>
      </c>
      <c r="I111" s="616">
        <v>4527</v>
      </c>
      <c r="J111" s="616">
        <v>4</v>
      </c>
      <c r="K111" s="616">
        <v>18171</v>
      </c>
      <c r="L111" s="616">
        <v>4.0139165009940356</v>
      </c>
      <c r="M111" s="616">
        <v>4542.75</v>
      </c>
      <c r="N111" s="616">
        <v>4</v>
      </c>
      <c r="O111" s="616">
        <v>18228</v>
      </c>
      <c r="P111" s="637">
        <v>4.0265076209410209</v>
      </c>
      <c r="Q111" s="617">
        <v>4557</v>
      </c>
    </row>
    <row r="112" spans="1:17" ht="14.4" customHeight="1" x14ac:dyDescent="0.3">
      <c r="A112" s="612" t="s">
        <v>513</v>
      </c>
      <c r="B112" s="613" t="s">
        <v>3556</v>
      </c>
      <c r="C112" s="613" t="s">
        <v>3543</v>
      </c>
      <c r="D112" s="613" t="s">
        <v>3751</v>
      </c>
      <c r="E112" s="613" t="s">
        <v>3752</v>
      </c>
      <c r="F112" s="616"/>
      <c r="G112" s="616"/>
      <c r="H112" s="616"/>
      <c r="I112" s="616"/>
      <c r="J112" s="616">
        <v>1</v>
      </c>
      <c r="K112" s="616">
        <v>11811</v>
      </c>
      <c r="L112" s="616"/>
      <c r="M112" s="616">
        <v>11811</v>
      </c>
      <c r="N112" s="616">
        <v>1</v>
      </c>
      <c r="O112" s="616">
        <v>11958</v>
      </c>
      <c r="P112" s="637"/>
      <c r="Q112" s="617">
        <v>11958</v>
      </c>
    </row>
    <row r="113" spans="1:17" ht="14.4" customHeight="1" x14ac:dyDescent="0.3">
      <c r="A113" s="612" t="s">
        <v>513</v>
      </c>
      <c r="B113" s="613" t="s">
        <v>3556</v>
      </c>
      <c r="C113" s="613" t="s">
        <v>3543</v>
      </c>
      <c r="D113" s="613" t="s">
        <v>3753</v>
      </c>
      <c r="E113" s="613" t="s">
        <v>3754</v>
      </c>
      <c r="F113" s="616"/>
      <c r="G113" s="616"/>
      <c r="H113" s="616"/>
      <c r="I113" s="616"/>
      <c r="J113" s="616">
        <v>5</v>
      </c>
      <c r="K113" s="616">
        <v>7035</v>
      </c>
      <c r="L113" s="616"/>
      <c r="M113" s="616">
        <v>1407</v>
      </c>
      <c r="N113" s="616"/>
      <c r="O113" s="616"/>
      <c r="P113" s="637"/>
      <c r="Q113" s="617"/>
    </row>
    <row r="114" spans="1:17" ht="14.4" customHeight="1" x14ac:dyDescent="0.3">
      <c r="A114" s="612" t="s">
        <v>513</v>
      </c>
      <c r="B114" s="613" t="s">
        <v>3556</v>
      </c>
      <c r="C114" s="613" t="s">
        <v>3543</v>
      </c>
      <c r="D114" s="613" t="s">
        <v>3755</v>
      </c>
      <c r="E114" s="613" t="s">
        <v>3756</v>
      </c>
      <c r="F114" s="616">
        <v>1</v>
      </c>
      <c r="G114" s="616">
        <v>6105</v>
      </c>
      <c r="H114" s="616">
        <v>1</v>
      </c>
      <c r="I114" s="616">
        <v>6105</v>
      </c>
      <c r="J114" s="616">
        <v>1</v>
      </c>
      <c r="K114" s="616">
        <v>6105</v>
      </c>
      <c r="L114" s="616">
        <v>1</v>
      </c>
      <c r="M114" s="616">
        <v>6105</v>
      </c>
      <c r="N114" s="616"/>
      <c r="O114" s="616"/>
      <c r="P114" s="637"/>
      <c r="Q114" s="617"/>
    </row>
    <row r="115" spans="1:17" ht="14.4" customHeight="1" x14ac:dyDescent="0.3">
      <c r="A115" s="612" t="s">
        <v>513</v>
      </c>
      <c r="B115" s="613" t="s">
        <v>3556</v>
      </c>
      <c r="C115" s="613" t="s">
        <v>3543</v>
      </c>
      <c r="D115" s="613" t="s">
        <v>3757</v>
      </c>
      <c r="E115" s="613" t="s">
        <v>3758</v>
      </c>
      <c r="F115" s="616">
        <v>1</v>
      </c>
      <c r="G115" s="616">
        <v>0</v>
      </c>
      <c r="H115" s="616"/>
      <c r="I115" s="616">
        <v>0</v>
      </c>
      <c r="J115" s="616"/>
      <c r="K115" s="616"/>
      <c r="L115" s="616"/>
      <c r="M115" s="616"/>
      <c r="N115" s="616"/>
      <c r="O115" s="616"/>
      <c r="P115" s="637"/>
      <c r="Q115" s="617"/>
    </row>
    <row r="116" spans="1:17" ht="14.4" customHeight="1" x14ac:dyDescent="0.3">
      <c r="A116" s="612" t="s">
        <v>513</v>
      </c>
      <c r="B116" s="613" t="s">
        <v>3556</v>
      </c>
      <c r="C116" s="613" t="s">
        <v>3543</v>
      </c>
      <c r="D116" s="613" t="s">
        <v>3759</v>
      </c>
      <c r="E116" s="613" t="s">
        <v>3760</v>
      </c>
      <c r="F116" s="616">
        <v>6</v>
      </c>
      <c r="G116" s="616">
        <v>30588</v>
      </c>
      <c r="H116" s="616">
        <v>1</v>
      </c>
      <c r="I116" s="616">
        <v>5098</v>
      </c>
      <c r="J116" s="616">
        <v>1</v>
      </c>
      <c r="K116" s="616">
        <v>5125</v>
      </c>
      <c r="L116" s="616">
        <v>0.16754936576435203</v>
      </c>
      <c r="M116" s="616">
        <v>5125</v>
      </c>
      <c r="N116" s="616">
        <v>5</v>
      </c>
      <c r="O116" s="616">
        <v>25685</v>
      </c>
      <c r="P116" s="637">
        <v>0.83970838237217205</v>
      </c>
      <c r="Q116" s="617">
        <v>5137</v>
      </c>
    </row>
    <row r="117" spans="1:17" ht="14.4" customHeight="1" x14ac:dyDescent="0.3">
      <c r="A117" s="612" t="s">
        <v>513</v>
      </c>
      <c r="B117" s="613" t="s">
        <v>3556</v>
      </c>
      <c r="C117" s="613" t="s">
        <v>3543</v>
      </c>
      <c r="D117" s="613" t="s">
        <v>3761</v>
      </c>
      <c r="E117" s="613" t="s">
        <v>3762</v>
      </c>
      <c r="F117" s="616">
        <v>6</v>
      </c>
      <c r="G117" s="616">
        <v>0</v>
      </c>
      <c r="H117" s="616"/>
      <c r="I117" s="616">
        <v>0</v>
      </c>
      <c r="J117" s="616"/>
      <c r="K117" s="616"/>
      <c r="L117" s="616"/>
      <c r="M117" s="616"/>
      <c r="N117" s="616">
        <v>3</v>
      </c>
      <c r="O117" s="616">
        <v>0</v>
      </c>
      <c r="P117" s="637"/>
      <c r="Q117" s="617">
        <v>0</v>
      </c>
    </row>
    <row r="118" spans="1:17" ht="14.4" customHeight="1" x14ac:dyDescent="0.3">
      <c r="A118" s="612" t="s">
        <v>513</v>
      </c>
      <c r="B118" s="613" t="s">
        <v>3556</v>
      </c>
      <c r="C118" s="613" t="s">
        <v>3543</v>
      </c>
      <c r="D118" s="613" t="s">
        <v>3763</v>
      </c>
      <c r="E118" s="613" t="s">
        <v>3764</v>
      </c>
      <c r="F118" s="616">
        <v>1</v>
      </c>
      <c r="G118" s="616">
        <v>10597</v>
      </c>
      <c r="H118" s="616">
        <v>1</v>
      </c>
      <c r="I118" s="616">
        <v>10597</v>
      </c>
      <c r="J118" s="616">
        <v>1</v>
      </c>
      <c r="K118" s="616">
        <v>10597</v>
      </c>
      <c r="L118" s="616">
        <v>1</v>
      </c>
      <c r="M118" s="616">
        <v>10597</v>
      </c>
      <c r="N118" s="616"/>
      <c r="O118" s="616"/>
      <c r="P118" s="637"/>
      <c r="Q118" s="617"/>
    </row>
    <row r="119" spans="1:17" ht="14.4" customHeight="1" x14ac:dyDescent="0.3">
      <c r="A119" s="612" t="s">
        <v>513</v>
      </c>
      <c r="B119" s="613" t="s">
        <v>3556</v>
      </c>
      <c r="C119" s="613" t="s">
        <v>3543</v>
      </c>
      <c r="D119" s="613" t="s">
        <v>3765</v>
      </c>
      <c r="E119" s="613" t="s">
        <v>3766</v>
      </c>
      <c r="F119" s="616">
        <v>1</v>
      </c>
      <c r="G119" s="616">
        <v>0</v>
      </c>
      <c r="H119" s="616"/>
      <c r="I119" s="616">
        <v>0</v>
      </c>
      <c r="J119" s="616"/>
      <c r="K119" s="616"/>
      <c r="L119" s="616"/>
      <c r="M119" s="616"/>
      <c r="N119" s="616">
        <v>1</v>
      </c>
      <c r="O119" s="616">
        <v>0</v>
      </c>
      <c r="P119" s="637"/>
      <c r="Q119" s="617">
        <v>0</v>
      </c>
    </row>
    <row r="120" spans="1:17" ht="14.4" customHeight="1" x14ac:dyDescent="0.3">
      <c r="A120" s="612" t="s">
        <v>513</v>
      </c>
      <c r="B120" s="613" t="s">
        <v>3556</v>
      </c>
      <c r="C120" s="613" t="s">
        <v>3543</v>
      </c>
      <c r="D120" s="613" t="s">
        <v>3767</v>
      </c>
      <c r="E120" s="613" t="s">
        <v>3768</v>
      </c>
      <c r="F120" s="616">
        <v>1</v>
      </c>
      <c r="G120" s="616">
        <v>0</v>
      </c>
      <c r="H120" s="616"/>
      <c r="I120" s="616">
        <v>0</v>
      </c>
      <c r="J120" s="616"/>
      <c r="K120" s="616"/>
      <c r="L120" s="616"/>
      <c r="M120" s="616"/>
      <c r="N120" s="616"/>
      <c r="O120" s="616"/>
      <c r="P120" s="637"/>
      <c r="Q120" s="617"/>
    </row>
    <row r="121" spans="1:17" ht="14.4" customHeight="1" x14ac:dyDescent="0.3">
      <c r="A121" s="612" t="s">
        <v>513</v>
      </c>
      <c r="B121" s="613" t="s">
        <v>3556</v>
      </c>
      <c r="C121" s="613" t="s">
        <v>3543</v>
      </c>
      <c r="D121" s="613" t="s">
        <v>3769</v>
      </c>
      <c r="E121" s="613" t="s">
        <v>3770</v>
      </c>
      <c r="F121" s="616"/>
      <c r="G121" s="616"/>
      <c r="H121" s="616"/>
      <c r="I121" s="616"/>
      <c r="J121" s="616">
        <v>1</v>
      </c>
      <c r="K121" s="616">
        <v>0</v>
      </c>
      <c r="L121" s="616"/>
      <c r="M121" s="616">
        <v>0</v>
      </c>
      <c r="N121" s="616">
        <v>1</v>
      </c>
      <c r="O121" s="616">
        <v>0</v>
      </c>
      <c r="P121" s="637"/>
      <c r="Q121" s="617">
        <v>0</v>
      </c>
    </row>
    <row r="122" spans="1:17" ht="14.4" customHeight="1" x14ac:dyDescent="0.3">
      <c r="A122" s="612" t="s">
        <v>513</v>
      </c>
      <c r="B122" s="613" t="s">
        <v>3556</v>
      </c>
      <c r="C122" s="613" t="s">
        <v>3543</v>
      </c>
      <c r="D122" s="613" t="s">
        <v>3771</v>
      </c>
      <c r="E122" s="613" t="s">
        <v>3772</v>
      </c>
      <c r="F122" s="616"/>
      <c r="G122" s="616"/>
      <c r="H122" s="616"/>
      <c r="I122" s="616"/>
      <c r="J122" s="616"/>
      <c r="K122" s="616"/>
      <c r="L122" s="616"/>
      <c r="M122" s="616"/>
      <c r="N122" s="616">
        <v>1</v>
      </c>
      <c r="O122" s="616">
        <v>8875</v>
      </c>
      <c r="P122" s="637"/>
      <c r="Q122" s="617">
        <v>8875</v>
      </c>
    </row>
    <row r="123" spans="1:17" ht="14.4" customHeight="1" x14ac:dyDescent="0.3">
      <c r="A123" s="612" t="s">
        <v>513</v>
      </c>
      <c r="B123" s="613" t="s">
        <v>3556</v>
      </c>
      <c r="C123" s="613" t="s">
        <v>3543</v>
      </c>
      <c r="D123" s="613" t="s">
        <v>3773</v>
      </c>
      <c r="E123" s="613" t="s">
        <v>3774</v>
      </c>
      <c r="F123" s="616">
        <v>2</v>
      </c>
      <c r="G123" s="616">
        <v>7950</v>
      </c>
      <c r="H123" s="616">
        <v>1</v>
      </c>
      <c r="I123" s="616">
        <v>3975</v>
      </c>
      <c r="J123" s="616">
        <v>1</v>
      </c>
      <c r="K123" s="616">
        <v>3996</v>
      </c>
      <c r="L123" s="616">
        <v>0.50264150943396224</v>
      </c>
      <c r="M123" s="616">
        <v>3996</v>
      </c>
      <c r="N123" s="616">
        <v>1</v>
      </c>
      <c r="O123" s="616">
        <v>4005</v>
      </c>
      <c r="P123" s="637">
        <v>0.50377358490566038</v>
      </c>
      <c r="Q123" s="617">
        <v>4005</v>
      </c>
    </row>
    <row r="124" spans="1:17" ht="14.4" customHeight="1" x14ac:dyDescent="0.3">
      <c r="A124" s="612" t="s">
        <v>513</v>
      </c>
      <c r="B124" s="613" t="s">
        <v>3556</v>
      </c>
      <c r="C124" s="613" t="s">
        <v>3543</v>
      </c>
      <c r="D124" s="613" t="s">
        <v>3775</v>
      </c>
      <c r="E124" s="613" t="s">
        <v>3776</v>
      </c>
      <c r="F124" s="616"/>
      <c r="G124" s="616"/>
      <c r="H124" s="616"/>
      <c r="I124" s="616"/>
      <c r="J124" s="616">
        <v>1</v>
      </c>
      <c r="K124" s="616">
        <v>0</v>
      </c>
      <c r="L124" s="616"/>
      <c r="M124" s="616">
        <v>0</v>
      </c>
      <c r="N124" s="616"/>
      <c r="O124" s="616"/>
      <c r="P124" s="637"/>
      <c r="Q124" s="617"/>
    </row>
    <row r="125" spans="1:17" ht="14.4" customHeight="1" x14ac:dyDescent="0.3">
      <c r="A125" s="612" t="s">
        <v>513</v>
      </c>
      <c r="B125" s="613" t="s">
        <v>3556</v>
      </c>
      <c r="C125" s="613" t="s">
        <v>3543</v>
      </c>
      <c r="D125" s="613" t="s">
        <v>3777</v>
      </c>
      <c r="E125" s="613" t="s">
        <v>3778</v>
      </c>
      <c r="F125" s="616"/>
      <c r="G125" s="616"/>
      <c r="H125" s="616"/>
      <c r="I125" s="616"/>
      <c r="J125" s="616">
        <v>1</v>
      </c>
      <c r="K125" s="616">
        <v>249</v>
      </c>
      <c r="L125" s="616"/>
      <c r="M125" s="616">
        <v>249</v>
      </c>
      <c r="N125" s="616">
        <v>1</v>
      </c>
      <c r="O125" s="616">
        <v>254</v>
      </c>
      <c r="P125" s="637"/>
      <c r="Q125" s="617">
        <v>254</v>
      </c>
    </row>
    <row r="126" spans="1:17" ht="14.4" customHeight="1" x14ac:dyDescent="0.3">
      <c r="A126" s="612" t="s">
        <v>513</v>
      </c>
      <c r="B126" s="613" t="s">
        <v>3556</v>
      </c>
      <c r="C126" s="613" t="s">
        <v>3543</v>
      </c>
      <c r="D126" s="613" t="s">
        <v>3779</v>
      </c>
      <c r="E126" s="613" t="s">
        <v>3780</v>
      </c>
      <c r="F126" s="616"/>
      <c r="G126" s="616"/>
      <c r="H126" s="616"/>
      <c r="I126" s="616"/>
      <c r="J126" s="616"/>
      <c r="K126" s="616"/>
      <c r="L126" s="616"/>
      <c r="M126" s="616"/>
      <c r="N126" s="616">
        <v>2</v>
      </c>
      <c r="O126" s="616">
        <v>7114</v>
      </c>
      <c r="P126" s="637"/>
      <c r="Q126" s="617">
        <v>3557</v>
      </c>
    </row>
    <row r="127" spans="1:17" ht="14.4" customHeight="1" x14ac:dyDescent="0.3">
      <c r="A127" s="612" t="s">
        <v>513</v>
      </c>
      <c r="B127" s="613" t="s">
        <v>3556</v>
      </c>
      <c r="C127" s="613" t="s">
        <v>3543</v>
      </c>
      <c r="D127" s="613" t="s">
        <v>3781</v>
      </c>
      <c r="E127" s="613" t="s">
        <v>3782</v>
      </c>
      <c r="F127" s="616"/>
      <c r="G127" s="616"/>
      <c r="H127" s="616"/>
      <c r="I127" s="616"/>
      <c r="J127" s="616">
        <v>1</v>
      </c>
      <c r="K127" s="616">
        <v>0</v>
      </c>
      <c r="L127" s="616"/>
      <c r="M127" s="616">
        <v>0</v>
      </c>
      <c r="N127" s="616"/>
      <c r="O127" s="616"/>
      <c r="P127" s="637"/>
      <c r="Q127" s="617"/>
    </row>
    <row r="128" spans="1:17" ht="14.4" customHeight="1" x14ac:dyDescent="0.3">
      <c r="A128" s="612" t="s">
        <v>513</v>
      </c>
      <c r="B128" s="613" t="s">
        <v>3556</v>
      </c>
      <c r="C128" s="613" t="s">
        <v>3543</v>
      </c>
      <c r="D128" s="613" t="s">
        <v>3783</v>
      </c>
      <c r="E128" s="613" t="s">
        <v>3784</v>
      </c>
      <c r="F128" s="616">
        <v>2</v>
      </c>
      <c r="G128" s="616">
        <v>0</v>
      </c>
      <c r="H128" s="616"/>
      <c r="I128" s="616">
        <v>0</v>
      </c>
      <c r="J128" s="616"/>
      <c r="K128" s="616"/>
      <c r="L128" s="616"/>
      <c r="M128" s="616"/>
      <c r="N128" s="616">
        <v>1</v>
      </c>
      <c r="O128" s="616">
        <v>0</v>
      </c>
      <c r="P128" s="637"/>
      <c r="Q128" s="617">
        <v>0</v>
      </c>
    </row>
    <row r="129" spans="1:17" ht="14.4" customHeight="1" x14ac:dyDescent="0.3">
      <c r="A129" s="612" t="s">
        <v>513</v>
      </c>
      <c r="B129" s="613" t="s">
        <v>3556</v>
      </c>
      <c r="C129" s="613" t="s">
        <v>3543</v>
      </c>
      <c r="D129" s="613" t="s">
        <v>3785</v>
      </c>
      <c r="E129" s="613" t="s">
        <v>3786</v>
      </c>
      <c r="F129" s="616"/>
      <c r="G129" s="616"/>
      <c r="H129" s="616"/>
      <c r="I129" s="616"/>
      <c r="J129" s="616"/>
      <c r="K129" s="616"/>
      <c r="L129" s="616"/>
      <c r="M129" s="616"/>
      <c r="N129" s="616">
        <v>1</v>
      </c>
      <c r="O129" s="616">
        <v>6056</v>
      </c>
      <c r="P129" s="637"/>
      <c r="Q129" s="617">
        <v>6056</v>
      </c>
    </row>
    <row r="130" spans="1:17" ht="14.4" customHeight="1" x14ac:dyDescent="0.3">
      <c r="A130" s="612" t="s">
        <v>513</v>
      </c>
      <c r="B130" s="613" t="s">
        <v>3556</v>
      </c>
      <c r="C130" s="613" t="s">
        <v>3543</v>
      </c>
      <c r="D130" s="613" t="s">
        <v>3787</v>
      </c>
      <c r="E130" s="613" t="s">
        <v>3788</v>
      </c>
      <c r="F130" s="616">
        <v>2</v>
      </c>
      <c r="G130" s="616">
        <v>3840</v>
      </c>
      <c r="H130" s="616">
        <v>1</v>
      </c>
      <c r="I130" s="616">
        <v>1920</v>
      </c>
      <c r="J130" s="616"/>
      <c r="K130" s="616"/>
      <c r="L130" s="616"/>
      <c r="M130" s="616"/>
      <c r="N130" s="616"/>
      <c r="O130" s="616"/>
      <c r="P130" s="637"/>
      <c r="Q130" s="617"/>
    </row>
    <row r="131" spans="1:17" ht="14.4" customHeight="1" x14ac:dyDescent="0.3">
      <c r="A131" s="612" t="s">
        <v>513</v>
      </c>
      <c r="B131" s="613" t="s">
        <v>3556</v>
      </c>
      <c r="C131" s="613" t="s">
        <v>3543</v>
      </c>
      <c r="D131" s="613" t="s">
        <v>3789</v>
      </c>
      <c r="E131" s="613" t="s">
        <v>3790</v>
      </c>
      <c r="F131" s="616">
        <v>1</v>
      </c>
      <c r="G131" s="616">
        <v>0</v>
      </c>
      <c r="H131" s="616"/>
      <c r="I131" s="616">
        <v>0</v>
      </c>
      <c r="J131" s="616"/>
      <c r="K131" s="616"/>
      <c r="L131" s="616"/>
      <c r="M131" s="616"/>
      <c r="N131" s="616"/>
      <c r="O131" s="616"/>
      <c r="P131" s="637"/>
      <c r="Q131" s="617"/>
    </row>
    <row r="132" spans="1:17" ht="14.4" customHeight="1" x14ac:dyDescent="0.3">
      <c r="A132" s="612" t="s">
        <v>513</v>
      </c>
      <c r="B132" s="613" t="s">
        <v>3556</v>
      </c>
      <c r="C132" s="613" t="s">
        <v>3543</v>
      </c>
      <c r="D132" s="613" t="s">
        <v>3791</v>
      </c>
      <c r="E132" s="613" t="s">
        <v>3792</v>
      </c>
      <c r="F132" s="616"/>
      <c r="G132" s="616"/>
      <c r="H132" s="616"/>
      <c r="I132" s="616"/>
      <c r="J132" s="616"/>
      <c r="K132" s="616"/>
      <c r="L132" s="616"/>
      <c r="M132" s="616"/>
      <c r="N132" s="616">
        <v>1</v>
      </c>
      <c r="O132" s="616">
        <v>3432</v>
      </c>
      <c r="P132" s="637"/>
      <c r="Q132" s="617">
        <v>3432</v>
      </c>
    </row>
    <row r="133" spans="1:17" ht="14.4" customHeight="1" x14ac:dyDescent="0.3">
      <c r="A133" s="612" t="s">
        <v>513</v>
      </c>
      <c r="B133" s="613" t="s">
        <v>3556</v>
      </c>
      <c r="C133" s="613" t="s">
        <v>3543</v>
      </c>
      <c r="D133" s="613" t="s">
        <v>3793</v>
      </c>
      <c r="E133" s="613" t="s">
        <v>3794</v>
      </c>
      <c r="F133" s="616"/>
      <c r="G133" s="616"/>
      <c r="H133" s="616"/>
      <c r="I133" s="616"/>
      <c r="J133" s="616">
        <v>3</v>
      </c>
      <c r="K133" s="616">
        <v>24152</v>
      </c>
      <c r="L133" s="616"/>
      <c r="M133" s="616">
        <v>8050.666666666667</v>
      </c>
      <c r="N133" s="616">
        <v>1</v>
      </c>
      <c r="O133" s="616">
        <v>8126</v>
      </c>
      <c r="P133" s="637"/>
      <c r="Q133" s="617">
        <v>8126</v>
      </c>
    </row>
    <row r="134" spans="1:17" ht="14.4" customHeight="1" x14ac:dyDescent="0.3">
      <c r="A134" s="612" t="s">
        <v>513</v>
      </c>
      <c r="B134" s="613" t="s">
        <v>3556</v>
      </c>
      <c r="C134" s="613" t="s">
        <v>3543</v>
      </c>
      <c r="D134" s="613" t="s">
        <v>3795</v>
      </c>
      <c r="E134" s="613" t="s">
        <v>3796</v>
      </c>
      <c r="F134" s="616"/>
      <c r="G134" s="616"/>
      <c r="H134" s="616"/>
      <c r="I134" s="616"/>
      <c r="J134" s="616">
        <v>1</v>
      </c>
      <c r="K134" s="616">
        <v>6138</v>
      </c>
      <c r="L134" s="616"/>
      <c r="M134" s="616">
        <v>6138</v>
      </c>
      <c r="N134" s="616">
        <v>1</v>
      </c>
      <c r="O134" s="616">
        <v>6154</v>
      </c>
      <c r="P134" s="637"/>
      <c r="Q134" s="617">
        <v>6154</v>
      </c>
    </row>
    <row r="135" spans="1:17" ht="14.4" customHeight="1" x14ac:dyDescent="0.3">
      <c r="A135" s="612" t="s">
        <v>513</v>
      </c>
      <c r="B135" s="613" t="s">
        <v>3556</v>
      </c>
      <c r="C135" s="613" t="s">
        <v>3543</v>
      </c>
      <c r="D135" s="613" t="s">
        <v>3797</v>
      </c>
      <c r="E135" s="613" t="s">
        <v>3798</v>
      </c>
      <c r="F135" s="616"/>
      <c r="G135" s="616"/>
      <c r="H135" s="616"/>
      <c r="I135" s="616"/>
      <c r="J135" s="616"/>
      <c r="K135" s="616"/>
      <c r="L135" s="616"/>
      <c r="M135" s="616"/>
      <c r="N135" s="616">
        <v>1</v>
      </c>
      <c r="O135" s="616">
        <v>0</v>
      </c>
      <c r="P135" s="637"/>
      <c r="Q135" s="617">
        <v>0</v>
      </c>
    </row>
    <row r="136" spans="1:17" ht="14.4" customHeight="1" x14ac:dyDescent="0.3">
      <c r="A136" s="612" t="s">
        <v>513</v>
      </c>
      <c r="B136" s="613" t="s">
        <v>3556</v>
      </c>
      <c r="C136" s="613" t="s">
        <v>3543</v>
      </c>
      <c r="D136" s="613" t="s">
        <v>3799</v>
      </c>
      <c r="E136" s="613" t="s">
        <v>3800</v>
      </c>
      <c r="F136" s="616"/>
      <c r="G136" s="616"/>
      <c r="H136" s="616"/>
      <c r="I136" s="616"/>
      <c r="J136" s="616">
        <v>1</v>
      </c>
      <c r="K136" s="616">
        <v>0</v>
      </c>
      <c r="L136" s="616"/>
      <c r="M136" s="616">
        <v>0</v>
      </c>
      <c r="N136" s="616"/>
      <c r="O136" s="616"/>
      <c r="P136" s="637"/>
      <c r="Q136" s="617"/>
    </row>
    <row r="137" spans="1:17" ht="14.4" customHeight="1" x14ac:dyDescent="0.3">
      <c r="A137" s="612" t="s">
        <v>513</v>
      </c>
      <c r="B137" s="613" t="s">
        <v>3556</v>
      </c>
      <c r="C137" s="613" t="s">
        <v>3543</v>
      </c>
      <c r="D137" s="613" t="s">
        <v>3801</v>
      </c>
      <c r="E137" s="613" t="s">
        <v>3802</v>
      </c>
      <c r="F137" s="616">
        <v>1</v>
      </c>
      <c r="G137" s="616">
        <v>0</v>
      </c>
      <c r="H137" s="616"/>
      <c r="I137" s="616">
        <v>0</v>
      </c>
      <c r="J137" s="616"/>
      <c r="K137" s="616"/>
      <c r="L137" s="616"/>
      <c r="M137" s="616"/>
      <c r="N137" s="616"/>
      <c r="O137" s="616"/>
      <c r="P137" s="637"/>
      <c r="Q137" s="617"/>
    </row>
    <row r="138" spans="1:17" ht="14.4" customHeight="1" x14ac:dyDescent="0.3">
      <c r="A138" s="612" t="s">
        <v>513</v>
      </c>
      <c r="B138" s="613" t="s">
        <v>3556</v>
      </c>
      <c r="C138" s="613" t="s">
        <v>3543</v>
      </c>
      <c r="D138" s="613" t="s">
        <v>3803</v>
      </c>
      <c r="E138" s="613" t="s">
        <v>3804</v>
      </c>
      <c r="F138" s="616"/>
      <c r="G138" s="616"/>
      <c r="H138" s="616"/>
      <c r="I138" s="616"/>
      <c r="J138" s="616">
        <v>1</v>
      </c>
      <c r="K138" s="616">
        <v>6437</v>
      </c>
      <c r="L138" s="616"/>
      <c r="M138" s="616">
        <v>6437</v>
      </c>
      <c r="N138" s="616"/>
      <c r="O138" s="616"/>
      <c r="P138" s="637"/>
      <c r="Q138" s="617"/>
    </row>
    <row r="139" spans="1:17" ht="14.4" customHeight="1" x14ac:dyDescent="0.3">
      <c r="A139" s="612" t="s">
        <v>513</v>
      </c>
      <c r="B139" s="613" t="s">
        <v>3556</v>
      </c>
      <c r="C139" s="613" t="s">
        <v>3543</v>
      </c>
      <c r="D139" s="613" t="s">
        <v>3805</v>
      </c>
      <c r="E139" s="613" t="s">
        <v>3806</v>
      </c>
      <c r="F139" s="616"/>
      <c r="G139" s="616"/>
      <c r="H139" s="616"/>
      <c r="I139" s="616"/>
      <c r="J139" s="616">
        <v>2</v>
      </c>
      <c r="K139" s="616">
        <v>3434</v>
      </c>
      <c r="L139" s="616"/>
      <c r="M139" s="616">
        <v>1717</v>
      </c>
      <c r="N139" s="616"/>
      <c r="O139" s="616"/>
      <c r="P139" s="637"/>
      <c r="Q139" s="617"/>
    </row>
    <row r="140" spans="1:17" ht="14.4" customHeight="1" x14ac:dyDescent="0.3">
      <c r="A140" s="612" t="s">
        <v>513</v>
      </c>
      <c r="B140" s="613" t="s">
        <v>3556</v>
      </c>
      <c r="C140" s="613" t="s">
        <v>3543</v>
      </c>
      <c r="D140" s="613" t="s">
        <v>3807</v>
      </c>
      <c r="E140" s="613" t="s">
        <v>3808</v>
      </c>
      <c r="F140" s="616">
        <v>1</v>
      </c>
      <c r="G140" s="616">
        <v>0</v>
      </c>
      <c r="H140" s="616"/>
      <c r="I140" s="616">
        <v>0</v>
      </c>
      <c r="J140" s="616"/>
      <c r="K140" s="616"/>
      <c r="L140" s="616"/>
      <c r="M140" s="616"/>
      <c r="N140" s="616"/>
      <c r="O140" s="616"/>
      <c r="P140" s="637"/>
      <c r="Q140" s="617"/>
    </row>
    <row r="141" spans="1:17" ht="14.4" customHeight="1" x14ac:dyDescent="0.3">
      <c r="A141" s="612" t="s">
        <v>513</v>
      </c>
      <c r="B141" s="613" t="s">
        <v>3556</v>
      </c>
      <c r="C141" s="613" t="s">
        <v>3543</v>
      </c>
      <c r="D141" s="613" t="s">
        <v>3809</v>
      </c>
      <c r="E141" s="613" t="s">
        <v>3810</v>
      </c>
      <c r="F141" s="616">
        <v>1</v>
      </c>
      <c r="G141" s="616">
        <v>0</v>
      </c>
      <c r="H141" s="616"/>
      <c r="I141" s="616">
        <v>0</v>
      </c>
      <c r="J141" s="616"/>
      <c r="K141" s="616"/>
      <c r="L141" s="616"/>
      <c r="M141" s="616"/>
      <c r="N141" s="616"/>
      <c r="O141" s="616"/>
      <c r="P141" s="637"/>
      <c r="Q141" s="617"/>
    </row>
    <row r="142" spans="1:17" ht="14.4" customHeight="1" x14ac:dyDescent="0.3">
      <c r="A142" s="612" t="s">
        <v>513</v>
      </c>
      <c r="B142" s="613" t="s">
        <v>3556</v>
      </c>
      <c r="C142" s="613" t="s">
        <v>3543</v>
      </c>
      <c r="D142" s="613" t="s">
        <v>3811</v>
      </c>
      <c r="E142" s="613" t="s">
        <v>3812</v>
      </c>
      <c r="F142" s="616"/>
      <c r="G142" s="616"/>
      <c r="H142" s="616"/>
      <c r="I142" s="616"/>
      <c r="J142" s="616">
        <v>1</v>
      </c>
      <c r="K142" s="616">
        <v>0</v>
      </c>
      <c r="L142" s="616"/>
      <c r="M142" s="616">
        <v>0</v>
      </c>
      <c r="N142" s="616"/>
      <c r="O142" s="616"/>
      <c r="P142" s="637"/>
      <c r="Q142" s="617"/>
    </row>
    <row r="143" spans="1:17" ht="14.4" customHeight="1" x14ac:dyDescent="0.3">
      <c r="A143" s="612" t="s">
        <v>513</v>
      </c>
      <c r="B143" s="613" t="s">
        <v>3813</v>
      </c>
      <c r="C143" s="613" t="s">
        <v>3543</v>
      </c>
      <c r="D143" s="613" t="s">
        <v>3582</v>
      </c>
      <c r="E143" s="613" t="s">
        <v>3583</v>
      </c>
      <c r="F143" s="616"/>
      <c r="G143" s="616"/>
      <c r="H143" s="616"/>
      <c r="I143" s="616"/>
      <c r="J143" s="616">
        <v>2</v>
      </c>
      <c r="K143" s="616">
        <v>3234</v>
      </c>
      <c r="L143" s="616"/>
      <c r="M143" s="616">
        <v>1617</v>
      </c>
      <c r="N143" s="616"/>
      <c r="O143" s="616"/>
      <c r="P143" s="637"/>
      <c r="Q143" s="617"/>
    </row>
    <row r="144" spans="1:17" ht="14.4" customHeight="1" x14ac:dyDescent="0.3">
      <c r="A144" s="612" t="s">
        <v>513</v>
      </c>
      <c r="B144" s="613" t="s">
        <v>3813</v>
      </c>
      <c r="C144" s="613" t="s">
        <v>3543</v>
      </c>
      <c r="D144" s="613" t="s">
        <v>3586</v>
      </c>
      <c r="E144" s="613" t="s">
        <v>3587</v>
      </c>
      <c r="F144" s="616">
        <v>1</v>
      </c>
      <c r="G144" s="616">
        <v>2677</v>
      </c>
      <c r="H144" s="616">
        <v>1</v>
      </c>
      <c r="I144" s="616">
        <v>2677</v>
      </c>
      <c r="J144" s="616"/>
      <c r="K144" s="616"/>
      <c r="L144" s="616"/>
      <c r="M144" s="616"/>
      <c r="N144" s="616">
        <v>1</v>
      </c>
      <c r="O144" s="616">
        <v>2697</v>
      </c>
      <c r="P144" s="637">
        <v>1.0074710496824804</v>
      </c>
      <c r="Q144" s="617">
        <v>2697</v>
      </c>
    </row>
    <row r="145" spans="1:17" ht="14.4" customHeight="1" x14ac:dyDescent="0.3">
      <c r="A145" s="612" t="s">
        <v>513</v>
      </c>
      <c r="B145" s="613" t="s">
        <v>3813</v>
      </c>
      <c r="C145" s="613" t="s">
        <v>3543</v>
      </c>
      <c r="D145" s="613" t="s">
        <v>3594</v>
      </c>
      <c r="E145" s="613" t="s">
        <v>3595</v>
      </c>
      <c r="F145" s="616">
        <v>10</v>
      </c>
      <c r="G145" s="616">
        <v>6810</v>
      </c>
      <c r="H145" s="616">
        <v>1</v>
      </c>
      <c r="I145" s="616">
        <v>681</v>
      </c>
      <c r="J145" s="616">
        <v>11</v>
      </c>
      <c r="K145" s="616">
        <v>7561</v>
      </c>
      <c r="L145" s="616">
        <v>1.1102790014684287</v>
      </c>
      <c r="M145" s="616">
        <v>687.36363636363637</v>
      </c>
      <c r="N145" s="616">
        <v>14</v>
      </c>
      <c r="O145" s="616">
        <v>9744</v>
      </c>
      <c r="P145" s="637">
        <v>1.4308370044052863</v>
      </c>
      <c r="Q145" s="617">
        <v>696</v>
      </c>
    </row>
    <row r="146" spans="1:17" ht="14.4" customHeight="1" x14ac:dyDescent="0.3">
      <c r="A146" s="612" t="s">
        <v>513</v>
      </c>
      <c r="B146" s="613" t="s">
        <v>3813</v>
      </c>
      <c r="C146" s="613" t="s">
        <v>3543</v>
      </c>
      <c r="D146" s="613" t="s">
        <v>3814</v>
      </c>
      <c r="E146" s="613" t="s">
        <v>3815</v>
      </c>
      <c r="F146" s="616"/>
      <c r="G146" s="616"/>
      <c r="H146" s="616"/>
      <c r="I146" s="616"/>
      <c r="J146" s="616">
        <v>1</v>
      </c>
      <c r="K146" s="616">
        <v>200</v>
      </c>
      <c r="L146" s="616"/>
      <c r="M146" s="616">
        <v>200</v>
      </c>
      <c r="N146" s="616">
        <v>1</v>
      </c>
      <c r="O146" s="616">
        <v>201</v>
      </c>
      <c r="P146" s="637"/>
      <c r="Q146" s="617">
        <v>201</v>
      </c>
    </row>
    <row r="147" spans="1:17" ht="14.4" customHeight="1" x14ac:dyDescent="0.3">
      <c r="A147" s="612" t="s">
        <v>513</v>
      </c>
      <c r="B147" s="613" t="s">
        <v>3813</v>
      </c>
      <c r="C147" s="613" t="s">
        <v>3543</v>
      </c>
      <c r="D147" s="613" t="s">
        <v>3816</v>
      </c>
      <c r="E147" s="613" t="s">
        <v>3817</v>
      </c>
      <c r="F147" s="616">
        <v>1</v>
      </c>
      <c r="G147" s="616">
        <v>149</v>
      </c>
      <c r="H147" s="616">
        <v>1</v>
      </c>
      <c r="I147" s="616">
        <v>149</v>
      </c>
      <c r="J147" s="616">
        <v>1</v>
      </c>
      <c r="K147" s="616">
        <v>300</v>
      </c>
      <c r="L147" s="616">
        <v>2.0134228187919465</v>
      </c>
      <c r="M147" s="616">
        <v>300</v>
      </c>
      <c r="N147" s="616">
        <v>2</v>
      </c>
      <c r="O147" s="616">
        <v>602</v>
      </c>
      <c r="P147" s="637">
        <v>4.0402684563758386</v>
      </c>
      <c r="Q147" s="617">
        <v>301</v>
      </c>
    </row>
    <row r="148" spans="1:17" ht="14.4" customHeight="1" x14ac:dyDescent="0.3">
      <c r="A148" s="612" t="s">
        <v>513</v>
      </c>
      <c r="B148" s="613" t="s">
        <v>3813</v>
      </c>
      <c r="C148" s="613" t="s">
        <v>3543</v>
      </c>
      <c r="D148" s="613" t="s">
        <v>3818</v>
      </c>
      <c r="E148" s="613" t="s">
        <v>3819</v>
      </c>
      <c r="F148" s="616">
        <v>1</v>
      </c>
      <c r="G148" s="616">
        <v>224</v>
      </c>
      <c r="H148" s="616">
        <v>1</v>
      </c>
      <c r="I148" s="616">
        <v>224</v>
      </c>
      <c r="J148" s="616"/>
      <c r="K148" s="616"/>
      <c r="L148" s="616"/>
      <c r="M148" s="616"/>
      <c r="N148" s="616"/>
      <c r="O148" s="616"/>
      <c r="P148" s="637"/>
      <c r="Q148" s="617"/>
    </row>
    <row r="149" spans="1:17" ht="14.4" customHeight="1" x14ac:dyDescent="0.3">
      <c r="A149" s="612" t="s">
        <v>513</v>
      </c>
      <c r="B149" s="613" t="s">
        <v>3813</v>
      </c>
      <c r="C149" s="613" t="s">
        <v>3543</v>
      </c>
      <c r="D149" s="613" t="s">
        <v>3820</v>
      </c>
      <c r="E149" s="613" t="s">
        <v>3821</v>
      </c>
      <c r="F149" s="616">
        <v>2</v>
      </c>
      <c r="G149" s="616">
        <v>182</v>
      </c>
      <c r="H149" s="616">
        <v>1</v>
      </c>
      <c r="I149" s="616">
        <v>91</v>
      </c>
      <c r="J149" s="616"/>
      <c r="K149" s="616"/>
      <c r="L149" s="616"/>
      <c r="M149" s="616"/>
      <c r="N149" s="616"/>
      <c r="O149" s="616"/>
      <c r="P149" s="637"/>
      <c r="Q149" s="617"/>
    </row>
    <row r="150" spans="1:17" ht="14.4" customHeight="1" x14ac:dyDescent="0.3">
      <c r="A150" s="612" t="s">
        <v>513</v>
      </c>
      <c r="B150" s="613" t="s">
        <v>3813</v>
      </c>
      <c r="C150" s="613" t="s">
        <v>3543</v>
      </c>
      <c r="D150" s="613" t="s">
        <v>3822</v>
      </c>
      <c r="E150" s="613" t="s">
        <v>3823</v>
      </c>
      <c r="F150" s="616"/>
      <c r="G150" s="616"/>
      <c r="H150" s="616"/>
      <c r="I150" s="616"/>
      <c r="J150" s="616">
        <v>2</v>
      </c>
      <c r="K150" s="616">
        <v>6932</v>
      </c>
      <c r="L150" s="616"/>
      <c r="M150" s="616">
        <v>3466</v>
      </c>
      <c r="N150" s="616">
        <v>2</v>
      </c>
      <c r="O150" s="616">
        <v>7010</v>
      </c>
      <c r="P150" s="637"/>
      <c r="Q150" s="617">
        <v>3505</v>
      </c>
    </row>
    <row r="151" spans="1:17" ht="14.4" customHeight="1" x14ac:dyDescent="0.3">
      <c r="A151" s="612" t="s">
        <v>513</v>
      </c>
      <c r="B151" s="613" t="s">
        <v>3813</v>
      </c>
      <c r="C151" s="613" t="s">
        <v>3543</v>
      </c>
      <c r="D151" s="613" t="s">
        <v>3824</v>
      </c>
      <c r="E151" s="613" t="s">
        <v>3825</v>
      </c>
      <c r="F151" s="616">
        <v>1</v>
      </c>
      <c r="G151" s="616">
        <v>4628</v>
      </c>
      <c r="H151" s="616">
        <v>1</v>
      </c>
      <c r="I151" s="616">
        <v>4628</v>
      </c>
      <c r="J151" s="616"/>
      <c r="K151" s="616"/>
      <c r="L151" s="616"/>
      <c r="M151" s="616"/>
      <c r="N151" s="616">
        <v>1</v>
      </c>
      <c r="O151" s="616">
        <v>4688</v>
      </c>
      <c r="P151" s="637">
        <v>1.0129645635263613</v>
      </c>
      <c r="Q151" s="617">
        <v>4688</v>
      </c>
    </row>
    <row r="152" spans="1:17" ht="14.4" customHeight="1" x14ac:dyDescent="0.3">
      <c r="A152" s="612" t="s">
        <v>513</v>
      </c>
      <c r="B152" s="613" t="s">
        <v>3813</v>
      </c>
      <c r="C152" s="613" t="s">
        <v>3543</v>
      </c>
      <c r="D152" s="613" t="s">
        <v>3826</v>
      </c>
      <c r="E152" s="613" t="s">
        <v>3827</v>
      </c>
      <c r="F152" s="616">
        <v>1</v>
      </c>
      <c r="G152" s="616">
        <v>3127</v>
      </c>
      <c r="H152" s="616">
        <v>1</v>
      </c>
      <c r="I152" s="616">
        <v>3127</v>
      </c>
      <c r="J152" s="616"/>
      <c r="K152" s="616"/>
      <c r="L152" s="616"/>
      <c r="M152" s="616"/>
      <c r="N152" s="616"/>
      <c r="O152" s="616"/>
      <c r="P152" s="637"/>
      <c r="Q152" s="617"/>
    </row>
    <row r="153" spans="1:17" ht="14.4" customHeight="1" x14ac:dyDescent="0.3">
      <c r="A153" s="612" t="s">
        <v>513</v>
      </c>
      <c r="B153" s="613" t="s">
        <v>3813</v>
      </c>
      <c r="C153" s="613" t="s">
        <v>3543</v>
      </c>
      <c r="D153" s="613" t="s">
        <v>3828</v>
      </c>
      <c r="E153" s="613" t="s">
        <v>3829</v>
      </c>
      <c r="F153" s="616">
        <v>2</v>
      </c>
      <c r="G153" s="616">
        <v>8220</v>
      </c>
      <c r="H153" s="616">
        <v>1</v>
      </c>
      <c r="I153" s="616">
        <v>4110</v>
      </c>
      <c r="J153" s="616"/>
      <c r="K153" s="616"/>
      <c r="L153" s="616"/>
      <c r="M153" s="616"/>
      <c r="N153" s="616"/>
      <c r="O153" s="616"/>
      <c r="P153" s="637"/>
      <c r="Q153" s="617"/>
    </row>
    <row r="154" spans="1:17" ht="14.4" customHeight="1" x14ac:dyDescent="0.3">
      <c r="A154" s="612" t="s">
        <v>513</v>
      </c>
      <c r="B154" s="613" t="s">
        <v>3813</v>
      </c>
      <c r="C154" s="613" t="s">
        <v>3543</v>
      </c>
      <c r="D154" s="613" t="s">
        <v>3830</v>
      </c>
      <c r="E154" s="613" t="s">
        <v>3831</v>
      </c>
      <c r="F154" s="616">
        <v>3</v>
      </c>
      <c r="G154" s="616">
        <v>336</v>
      </c>
      <c r="H154" s="616">
        <v>1</v>
      </c>
      <c r="I154" s="616">
        <v>112</v>
      </c>
      <c r="J154" s="616"/>
      <c r="K154" s="616"/>
      <c r="L154" s="616"/>
      <c r="M154" s="616"/>
      <c r="N154" s="616">
        <v>1</v>
      </c>
      <c r="O154" s="616">
        <v>114</v>
      </c>
      <c r="P154" s="637">
        <v>0.3392857142857143</v>
      </c>
      <c r="Q154" s="617">
        <v>114</v>
      </c>
    </row>
    <row r="155" spans="1:17" ht="14.4" customHeight="1" x14ac:dyDescent="0.3">
      <c r="A155" s="612" t="s">
        <v>513</v>
      </c>
      <c r="B155" s="613" t="s">
        <v>3813</v>
      </c>
      <c r="C155" s="613" t="s">
        <v>3543</v>
      </c>
      <c r="D155" s="613" t="s">
        <v>3832</v>
      </c>
      <c r="E155" s="613" t="s">
        <v>3833</v>
      </c>
      <c r="F155" s="616">
        <v>1</v>
      </c>
      <c r="G155" s="616">
        <v>4284</v>
      </c>
      <c r="H155" s="616">
        <v>1</v>
      </c>
      <c r="I155" s="616">
        <v>4284</v>
      </c>
      <c r="J155" s="616">
        <v>1</v>
      </c>
      <c r="K155" s="616">
        <v>4311</v>
      </c>
      <c r="L155" s="616">
        <v>1.0063025210084033</v>
      </c>
      <c r="M155" s="616">
        <v>4311</v>
      </c>
      <c r="N155" s="616">
        <v>2</v>
      </c>
      <c r="O155" s="616">
        <v>8646</v>
      </c>
      <c r="P155" s="637">
        <v>2.0182072829131652</v>
      </c>
      <c r="Q155" s="617">
        <v>4323</v>
      </c>
    </row>
    <row r="156" spans="1:17" ht="14.4" customHeight="1" x14ac:dyDescent="0.3">
      <c r="A156" s="612" t="s">
        <v>513</v>
      </c>
      <c r="B156" s="613" t="s">
        <v>3813</v>
      </c>
      <c r="C156" s="613" t="s">
        <v>3543</v>
      </c>
      <c r="D156" s="613" t="s">
        <v>3834</v>
      </c>
      <c r="E156" s="613" t="s">
        <v>3835</v>
      </c>
      <c r="F156" s="616">
        <v>2</v>
      </c>
      <c r="G156" s="616">
        <v>10646</v>
      </c>
      <c r="H156" s="616">
        <v>1</v>
      </c>
      <c r="I156" s="616">
        <v>5323</v>
      </c>
      <c r="J156" s="616"/>
      <c r="K156" s="616"/>
      <c r="L156" s="616"/>
      <c r="M156" s="616"/>
      <c r="N156" s="616">
        <v>3</v>
      </c>
      <c r="O156" s="616">
        <v>16086</v>
      </c>
      <c r="P156" s="637">
        <v>1.5109900432087169</v>
      </c>
      <c r="Q156" s="617">
        <v>5362</v>
      </c>
    </row>
    <row r="157" spans="1:17" ht="14.4" customHeight="1" x14ac:dyDescent="0.3">
      <c r="A157" s="612" t="s">
        <v>513</v>
      </c>
      <c r="B157" s="613" t="s">
        <v>3813</v>
      </c>
      <c r="C157" s="613" t="s">
        <v>3543</v>
      </c>
      <c r="D157" s="613" t="s">
        <v>3836</v>
      </c>
      <c r="E157" s="613" t="s">
        <v>3837</v>
      </c>
      <c r="F157" s="616"/>
      <c r="G157" s="616"/>
      <c r="H157" s="616"/>
      <c r="I157" s="616"/>
      <c r="J157" s="616">
        <v>1</v>
      </c>
      <c r="K157" s="616">
        <v>8843</v>
      </c>
      <c r="L157" s="616"/>
      <c r="M157" s="616">
        <v>8843</v>
      </c>
      <c r="N157" s="616"/>
      <c r="O157" s="616"/>
      <c r="P157" s="637"/>
      <c r="Q157" s="617"/>
    </row>
    <row r="158" spans="1:17" ht="14.4" customHeight="1" x14ac:dyDescent="0.3">
      <c r="A158" s="612" t="s">
        <v>513</v>
      </c>
      <c r="B158" s="613" t="s">
        <v>3813</v>
      </c>
      <c r="C158" s="613" t="s">
        <v>3543</v>
      </c>
      <c r="D158" s="613" t="s">
        <v>3838</v>
      </c>
      <c r="E158" s="613" t="s">
        <v>3839</v>
      </c>
      <c r="F158" s="616">
        <v>1</v>
      </c>
      <c r="G158" s="616">
        <v>1515</v>
      </c>
      <c r="H158" s="616">
        <v>1</v>
      </c>
      <c r="I158" s="616">
        <v>1515</v>
      </c>
      <c r="J158" s="616"/>
      <c r="K158" s="616"/>
      <c r="L158" s="616"/>
      <c r="M158" s="616"/>
      <c r="N158" s="616"/>
      <c r="O158" s="616"/>
      <c r="P158" s="637"/>
      <c r="Q158" s="617"/>
    </row>
    <row r="159" spans="1:17" ht="14.4" customHeight="1" x14ac:dyDescent="0.3">
      <c r="A159" s="612" t="s">
        <v>513</v>
      </c>
      <c r="B159" s="613" t="s">
        <v>3813</v>
      </c>
      <c r="C159" s="613" t="s">
        <v>3543</v>
      </c>
      <c r="D159" s="613" t="s">
        <v>3840</v>
      </c>
      <c r="E159" s="613" t="s">
        <v>3841</v>
      </c>
      <c r="F159" s="616">
        <v>6</v>
      </c>
      <c r="G159" s="616">
        <v>24198</v>
      </c>
      <c r="H159" s="616">
        <v>1</v>
      </c>
      <c r="I159" s="616">
        <v>4033</v>
      </c>
      <c r="J159" s="616">
        <v>5</v>
      </c>
      <c r="K159" s="616">
        <v>20267</v>
      </c>
      <c r="L159" s="616">
        <v>0.83754855773204395</v>
      </c>
      <c r="M159" s="616">
        <v>4053.4</v>
      </c>
      <c r="N159" s="616">
        <v>4</v>
      </c>
      <c r="O159" s="616">
        <v>16328</v>
      </c>
      <c r="P159" s="637">
        <v>0.67476650962889495</v>
      </c>
      <c r="Q159" s="617">
        <v>4082</v>
      </c>
    </row>
    <row r="160" spans="1:17" ht="14.4" customHeight="1" x14ac:dyDescent="0.3">
      <c r="A160" s="612" t="s">
        <v>513</v>
      </c>
      <c r="B160" s="613" t="s">
        <v>3813</v>
      </c>
      <c r="C160" s="613" t="s">
        <v>3543</v>
      </c>
      <c r="D160" s="613" t="s">
        <v>3842</v>
      </c>
      <c r="E160" s="613" t="s">
        <v>3843</v>
      </c>
      <c r="F160" s="616"/>
      <c r="G160" s="616"/>
      <c r="H160" s="616"/>
      <c r="I160" s="616"/>
      <c r="J160" s="616">
        <v>2</v>
      </c>
      <c r="K160" s="616">
        <v>1884</v>
      </c>
      <c r="L160" s="616"/>
      <c r="M160" s="616">
        <v>942</v>
      </c>
      <c r="N160" s="616">
        <v>2</v>
      </c>
      <c r="O160" s="616">
        <v>1892</v>
      </c>
      <c r="P160" s="637"/>
      <c r="Q160" s="617">
        <v>946</v>
      </c>
    </row>
    <row r="161" spans="1:17" ht="14.4" customHeight="1" x14ac:dyDescent="0.3">
      <c r="A161" s="612" t="s">
        <v>513</v>
      </c>
      <c r="B161" s="613" t="s">
        <v>3813</v>
      </c>
      <c r="C161" s="613" t="s">
        <v>3543</v>
      </c>
      <c r="D161" s="613" t="s">
        <v>3608</v>
      </c>
      <c r="E161" s="613" t="s">
        <v>3609</v>
      </c>
      <c r="F161" s="616"/>
      <c r="G161" s="616"/>
      <c r="H161" s="616"/>
      <c r="I161" s="616"/>
      <c r="J161" s="616">
        <v>4</v>
      </c>
      <c r="K161" s="616">
        <v>3242</v>
      </c>
      <c r="L161" s="616"/>
      <c r="M161" s="616">
        <v>810.5</v>
      </c>
      <c r="N161" s="616">
        <v>3</v>
      </c>
      <c r="O161" s="616">
        <v>2457</v>
      </c>
      <c r="P161" s="637"/>
      <c r="Q161" s="617">
        <v>819</v>
      </c>
    </row>
    <row r="162" spans="1:17" ht="14.4" customHeight="1" x14ac:dyDescent="0.3">
      <c r="A162" s="612" t="s">
        <v>513</v>
      </c>
      <c r="B162" s="613" t="s">
        <v>3813</v>
      </c>
      <c r="C162" s="613" t="s">
        <v>3543</v>
      </c>
      <c r="D162" s="613" t="s">
        <v>3664</v>
      </c>
      <c r="E162" s="613" t="s">
        <v>3665</v>
      </c>
      <c r="F162" s="616">
        <v>1</v>
      </c>
      <c r="G162" s="616">
        <v>745</v>
      </c>
      <c r="H162" s="616">
        <v>1</v>
      </c>
      <c r="I162" s="616">
        <v>745</v>
      </c>
      <c r="J162" s="616"/>
      <c r="K162" s="616"/>
      <c r="L162" s="616"/>
      <c r="M162" s="616"/>
      <c r="N162" s="616"/>
      <c r="O162" s="616"/>
      <c r="P162" s="637"/>
      <c r="Q162" s="617"/>
    </row>
    <row r="163" spans="1:17" ht="14.4" customHeight="1" x14ac:dyDescent="0.3">
      <c r="A163" s="612" t="s">
        <v>513</v>
      </c>
      <c r="B163" s="613" t="s">
        <v>3813</v>
      </c>
      <c r="C163" s="613" t="s">
        <v>3543</v>
      </c>
      <c r="D163" s="613" t="s">
        <v>3844</v>
      </c>
      <c r="E163" s="613" t="s">
        <v>3845</v>
      </c>
      <c r="F163" s="616">
        <v>1</v>
      </c>
      <c r="G163" s="616">
        <v>3909</v>
      </c>
      <c r="H163" s="616">
        <v>1</v>
      </c>
      <c r="I163" s="616">
        <v>3909</v>
      </c>
      <c r="J163" s="616">
        <v>1</v>
      </c>
      <c r="K163" s="616">
        <v>3943</v>
      </c>
      <c r="L163" s="616">
        <v>1.0086978766948069</v>
      </c>
      <c r="M163" s="616">
        <v>3943</v>
      </c>
      <c r="N163" s="616">
        <v>3</v>
      </c>
      <c r="O163" s="616">
        <v>11874</v>
      </c>
      <c r="P163" s="637">
        <v>3.0376055257099002</v>
      </c>
      <c r="Q163" s="617">
        <v>3958</v>
      </c>
    </row>
    <row r="164" spans="1:17" ht="14.4" customHeight="1" x14ac:dyDescent="0.3">
      <c r="A164" s="612" t="s">
        <v>513</v>
      </c>
      <c r="B164" s="613" t="s">
        <v>3813</v>
      </c>
      <c r="C164" s="613" t="s">
        <v>3543</v>
      </c>
      <c r="D164" s="613" t="s">
        <v>3846</v>
      </c>
      <c r="E164" s="613" t="s">
        <v>3847</v>
      </c>
      <c r="F164" s="616">
        <v>4</v>
      </c>
      <c r="G164" s="616">
        <v>11256</v>
      </c>
      <c r="H164" s="616">
        <v>1</v>
      </c>
      <c r="I164" s="616">
        <v>2814</v>
      </c>
      <c r="J164" s="616">
        <v>2</v>
      </c>
      <c r="K164" s="616">
        <v>5682</v>
      </c>
      <c r="L164" s="616">
        <v>0.50479744136460558</v>
      </c>
      <c r="M164" s="616">
        <v>2841</v>
      </c>
      <c r="N164" s="616">
        <v>5</v>
      </c>
      <c r="O164" s="616">
        <v>14265</v>
      </c>
      <c r="P164" s="637">
        <v>1.267324093816631</v>
      </c>
      <c r="Q164" s="617">
        <v>2853</v>
      </c>
    </row>
    <row r="165" spans="1:17" ht="14.4" customHeight="1" x14ac:dyDescent="0.3">
      <c r="A165" s="612" t="s">
        <v>513</v>
      </c>
      <c r="B165" s="613" t="s">
        <v>3813</v>
      </c>
      <c r="C165" s="613" t="s">
        <v>3543</v>
      </c>
      <c r="D165" s="613" t="s">
        <v>3680</v>
      </c>
      <c r="E165" s="613" t="s">
        <v>3681</v>
      </c>
      <c r="F165" s="616">
        <v>2</v>
      </c>
      <c r="G165" s="616">
        <v>862</v>
      </c>
      <c r="H165" s="616">
        <v>1</v>
      </c>
      <c r="I165" s="616">
        <v>431</v>
      </c>
      <c r="J165" s="616">
        <v>3</v>
      </c>
      <c r="K165" s="616">
        <v>1301</v>
      </c>
      <c r="L165" s="616">
        <v>1.5092807424593968</v>
      </c>
      <c r="M165" s="616">
        <v>433.66666666666669</v>
      </c>
      <c r="N165" s="616">
        <v>1</v>
      </c>
      <c r="O165" s="616">
        <v>436</v>
      </c>
      <c r="P165" s="637">
        <v>0.50580046403712298</v>
      </c>
      <c r="Q165" s="617">
        <v>436</v>
      </c>
    </row>
    <row r="166" spans="1:17" ht="14.4" customHeight="1" x14ac:dyDescent="0.3">
      <c r="A166" s="612" t="s">
        <v>513</v>
      </c>
      <c r="B166" s="613" t="s">
        <v>3813</v>
      </c>
      <c r="C166" s="613" t="s">
        <v>3543</v>
      </c>
      <c r="D166" s="613" t="s">
        <v>3848</v>
      </c>
      <c r="E166" s="613" t="s">
        <v>3849</v>
      </c>
      <c r="F166" s="616"/>
      <c r="G166" s="616"/>
      <c r="H166" s="616"/>
      <c r="I166" s="616"/>
      <c r="J166" s="616">
        <v>1</v>
      </c>
      <c r="K166" s="616">
        <v>113</v>
      </c>
      <c r="L166" s="616"/>
      <c r="M166" s="616">
        <v>113</v>
      </c>
      <c r="N166" s="616">
        <v>1</v>
      </c>
      <c r="O166" s="616">
        <v>114</v>
      </c>
      <c r="P166" s="637"/>
      <c r="Q166" s="617">
        <v>114</v>
      </c>
    </row>
    <row r="167" spans="1:17" ht="14.4" customHeight="1" x14ac:dyDescent="0.3">
      <c r="A167" s="612" t="s">
        <v>513</v>
      </c>
      <c r="B167" s="613" t="s">
        <v>3813</v>
      </c>
      <c r="C167" s="613" t="s">
        <v>3543</v>
      </c>
      <c r="D167" s="613" t="s">
        <v>3682</v>
      </c>
      <c r="E167" s="613" t="s">
        <v>3683</v>
      </c>
      <c r="F167" s="616">
        <v>14</v>
      </c>
      <c r="G167" s="616">
        <v>11830</v>
      </c>
      <c r="H167" s="616">
        <v>1</v>
      </c>
      <c r="I167" s="616">
        <v>845</v>
      </c>
      <c r="J167" s="616">
        <v>12</v>
      </c>
      <c r="K167" s="616">
        <v>10175</v>
      </c>
      <c r="L167" s="616">
        <v>0.86010143702451392</v>
      </c>
      <c r="M167" s="616">
        <v>847.91666666666663</v>
      </c>
      <c r="N167" s="616">
        <v>16</v>
      </c>
      <c r="O167" s="616">
        <v>13632</v>
      </c>
      <c r="P167" s="637">
        <v>1.1523245984784447</v>
      </c>
      <c r="Q167" s="617">
        <v>852</v>
      </c>
    </row>
    <row r="168" spans="1:17" ht="14.4" customHeight="1" x14ac:dyDescent="0.3">
      <c r="A168" s="612" t="s">
        <v>513</v>
      </c>
      <c r="B168" s="613" t="s">
        <v>3813</v>
      </c>
      <c r="C168" s="613" t="s">
        <v>3543</v>
      </c>
      <c r="D168" s="613" t="s">
        <v>3850</v>
      </c>
      <c r="E168" s="613" t="s">
        <v>3851</v>
      </c>
      <c r="F168" s="616">
        <v>14</v>
      </c>
      <c r="G168" s="616">
        <v>1568</v>
      </c>
      <c r="H168" s="616">
        <v>1</v>
      </c>
      <c r="I168" s="616">
        <v>112</v>
      </c>
      <c r="J168" s="616">
        <v>11</v>
      </c>
      <c r="K168" s="616">
        <v>1239</v>
      </c>
      <c r="L168" s="616">
        <v>0.7901785714285714</v>
      </c>
      <c r="M168" s="616">
        <v>112.63636363636364</v>
      </c>
      <c r="N168" s="616">
        <v>12</v>
      </c>
      <c r="O168" s="616">
        <v>1368</v>
      </c>
      <c r="P168" s="637">
        <v>0.87244897959183676</v>
      </c>
      <c r="Q168" s="617">
        <v>114</v>
      </c>
    </row>
    <row r="169" spans="1:17" ht="14.4" customHeight="1" x14ac:dyDescent="0.3">
      <c r="A169" s="612" t="s">
        <v>513</v>
      </c>
      <c r="B169" s="613" t="s">
        <v>3813</v>
      </c>
      <c r="C169" s="613" t="s">
        <v>3543</v>
      </c>
      <c r="D169" s="613" t="s">
        <v>3852</v>
      </c>
      <c r="E169" s="613" t="s">
        <v>3853</v>
      </c>
      <c r="F169" s="616">
        <v>1</v>
      </c>
      <c r="G169" s="616">
        <v>4259</v>
      </c>
      <c r="H169" s="616">
        <v>1</v>
      </c>
      <c r="I169" s="616">
        <v>4259</v>
      </c>
      <c r="J169" s="616"/>
      <c r="K169" s="616"/>
      <c r="L169" s="616"/>
      <c r="M169" s="616"/>
      <c r="N169" s="616"/>
      <c r="O169" s="616"/>
      <c r="P169" s="637"/>
      <c r="Q169" s="617"/>
    </row>
    <row r="170" spans="1:17" ht="14.4" customHeight="1" x14ac:dyDescent="0.3">
      <c r="A170" s="612" t="s">
        <v>513</v>
      </c>
      <c r="B170" s="613" t="s">
        <v>3813</v>
      </c>
      <c r="C170" s="613" t="s">
        <v>3543</v>
      </c>
      <c r="D170" s="613" t="s">
        <v>3690</v>
      </c>
      <c r="E170" s="613" t="s">
        <v>3691</v>
      </c>
      <c r="F170" s="616"/>
      <c r="G170" s="616"/>
      <c r="H170" s="616"/>
      <c r="I170" s="616"/>
      <c r="J170" s="616">
        <v>1</v>
      </c>
      <c r="K170" s="616">
        <v>177</v>
      </c>
      <c r="L170" s="616"/>
      <c r="M170" s="616">
        <v>177</v>
      </c>
      <c r="N170" s="616"/>
      <c r="O170" s="616"/>
      <c r="P170" s="637"/>
      <c r="Q170" s="617"/>
    </row>
    <row r="171" spans="1:17" ht="14.4" customHeight="1" x14ac:dyDescent="0.3">
      <c r="A171" s="612" t="s">
        <v>513</v>
      </c>
      <c r="B171" s="613" t="s">
        <v>3813</v>
      </c>
      <c r="C171" s="613" t="s">
        <v>3543</v>
      </c>
      <c r="D171" s="613" t="s">
        <v>3693</v>
      </c>
      <c r="E171" s="613" t="s">
        <v>3694</v>
      </c>
      <c r="F171" s="616">
        <v>1</v>
      </c>
      <c r="G171" s="616">
        <v>628</v>
      </c>
      <c r="H171" s="616">
        <v>1</v>
      </c>
      <c r="I171" s="616">
        <v>628</v>
      </c>
      <c r="J171" s="616"/>
      <c r="K171" s="616"/>
      <c r="L171" s="616"/>
      <c r="M171" s="616"/>
      <c r="N171" s="616"/>
      <c r="O171" s="616"/>
      <c r="P171" s="637"/>
      <c r="Q171" s="617"/>
    </row>
    <row r="172" spans="1:17" ht="14.4" customHeight="1" x14ac:dyDescent="0.3">
      <c r="A172" s="612" t="s">
        <v>513</v>
      </c>
      <c r="B172" s="613" t="s">
        <v>3813</v>
      </c>
      <c r="C172" s="613" t="s">
        <v>3543</v>
      </c>
      <c r="D172" s="613" t="s">
        <v>3854</v>
      </c>
      <c r="E172" s="613" t="s">
        <v>3855</v>
      </c>
      <c r="F172" s="616">
        <v>3</v>
      </c>
      <c r="G172" s="616">
        <v>483</v>
      </c>
      <c r="H172" s="616">
        <v>1</v>
      </c>
      <c r="I172" s="616">
        <v>161</v>
      </c>
      <c r="J172" s="616">
        <v>3</v>
      </c>
      <c r="K172" s="616">
        <v>930</v>
      </c>
      <c r="L172" s="616">
        <v>1.9254658385093169</v>
      </c>
      <c r="M172" s="616">
        <v>310</v>
      </c>
      <c r="N172" s="616">
        <v>3</v>
      </c>
      <c r="O172" s="616">
        <v>933</v>
      </c>
      <c r="P172" s="637">
        <v>1.9316770186335404</v>
      </c>
      <c r="Q172" s="617">
        <v>311</v>
      </c>
    </row>
    <row r="173" spans="1:17" ht="14.4" customHeight="1" x14ac:dyDescent="0.3">
      <c r="A173" s="612" t="s">
        <v>513</v>
      </c>
      <c r="B173" s="613" t="s">
        <v>3813</v>
      </c>
      <c r="C173" s="613" t="s">
        <v>3543</v>
      </c>
      <c r="D173" s="613" t="s">
        <v>3856</v>
      </c>
      <c r="E173" s="613" t="s">
        <v>3857</v>
      </c>
      <c r="F173" s="616">
        <v>1</v>
      </c>
      <c r="G173" s="616">
        <v>2510</v>
      </c>
      <c r="H173" s="616">
        <v>1</v>
      </c>
      <c r="I173" s="616">
        <v>2510</v>
      </c>
      <c r="J173" s="616">
        <v>1</v>
      </c>
      <c r="K173" s="616">
        <v>2510</v>
      </c>
      <c r="L173" s="616">
        <v>1</v>
      </c>
      <c r="M173" s="616">
        <v>2510</v>
      </c>
      <c r="N173" s="616">
        <v>2</v>
      </c>
      <c r="O173" s="616">
        <v>5080</v>
      </c>
      <c r="P173" s="637">
        <v>2.0239043824701195</v>
      </c>
      <c r="Q173" s="617">
        <v>2540</v>
      </c>
    </row>
    <row r="174" spans="1:17" ht="14.4" customHeight="1" x14ac:dyDescent="0.3">
      <c r="A174" s="612" t="s">
        <v>513</v>
      </c>
      <c r="B174" s="613" t="s">
        <v>3813</v>
      </c>
      <c r="C174" s="613" t="s">
        <v>3543</v>
      </c>
      <c r="D174" s="613" t="s">
        <v>3858</v>
      </c>
      <c r="E174" s="613" t="s">
        <v>3859</v>
      </c>
      <c r="F174" s="616">
        <v>1</v>
      </c>
      <c r="G174" s="616">
        <v>5399</v>
      </c>
      <c r="H174" s="616">
        <v>1</v>
      </c>
      <c r="I174" s="616">
        <v>5399</v>
      </c>
      <c r="J174" s="616">
        <v>1</v>
      </c>
      <c r="K174" s="616">
        <v>5461</v>
      </c>
      <c r="L174" s="616">
        <v>1.0114836080755696</v>
      </c>
      <c r="M174" s="616">
        <v>5461</v>
      </c>
      <c r="N174" s="616"/>
      <c r="O174" s="616"/>
      <c r="P174" s="637"/>
      <c r="Q174" s="617"/>
    </row>
    <row r="175" spans="1:17" ht="14.4" customHeight="1" x14ac:dyDescent="0.3">
      <c r="A175" s="612" t="s">
        <v>513</v>
      </c>
      <c r="B175" s="613" t="s">
        <v>3813</v>
      </c>
      <c r="C175" s="613" t="s">
        <v>3543</v>
      </c>
      <c r="D175" s="613" t="s">
        <v>3860</v>
      </c>
      <c r="E175" s="613" t="s">
        <v>3861</v>
      </c>
      <c r="F175" s="616">
        <v>1</v>
      </c>
      <c r="G175" s="616">
        <v>2443</v>
      </c>
      <c r="H175" s="616">
        <v>1</v>
      </c>
      <c r="I175" s="616">
        <v>2443</v>
      </c>
      <c r="J175" s="616"/>
      <c r="K175" s="616"/>
      <c r="L175" s="616"/>
      <c r="M175" s="616"/>
      <c r="N175" s="616"/>
      <c r="O175" s="616"/>
      <c r="P175" s="637"/>
      <c r="Q175" s="617"/>
    </row>
    <row r="176" spans="1:17" ht="14.4" customHeight="1" x14ac:dyDescent="0.3">
      <c r="A176" s="612" t="s">
        <v>513</v>
      </c>
      <c r="B176" s="613" t="s">
        <v>3813</v>
      </c>
      <c r="C176" s="613" t="s">
        <v>3543</v>
      </c>
      <c r="D176" s="613" t="s">
        <v>3719</v>
      </c>
      <c r="E176" s="613" t="s">
        <v>3720</v>
      </c>
      <c r="F176" s="616">
        <v>1</v>
      </c>
      <c r="G176" s="616">
        <v>4340</v>
      </c>
      <c r="H176" s="616">
        <v>1</v>
      </c>
      <c r="I176" s="616">
        <v>4340</v>
      </c>
      <c r="J176" s="616">
        <v>1</v>
      </c>
      <c r="K176" s="616">
        <v>4374</v>
      </c>
      <c r="L176" s="616">
        <v>1.0078341013824885</v>
      </c>
      <c r="M176" s="616">
        <v>4374</v>
      </c>
      <c r="N176" s="616">
        <v>4</v>
      </c>
      <c r="O176" s="616">
        <v>17556</v>
      </c>
      <c r="P176" s="637">
        <v>4.0451612903225804</v>
      </c>
      <c r="Q176" s="617">
        <v>4389</v>
      </c>
    </row>
    <row r="177" spans="1:17" ht="14.4" customHeight="1" x14ac:dyDescent="0.3">
      <c r="A177" s="612" t="s">
        <v>513</v>
      </c>
      <c r="B177" s="613" t="s">
        <v>3813</v>
      </c>
      <c r="C177" s="613" t="s">
        <v>3543</v>
      </c>
      <c r="D177" s="613" t="s">
        <v>3862</v>
      </c>
      <c r="E177" s="613" t="s">
        <v>3863</v>
      </c>
      <c r="F177" s="616">
        <v>1</v>
      </c>
      <c r="G177" s="616">
        <v>484</v>
      </c>
      <c r="H177" s="616">
        <v>1</v>
      </c>
      <c r="I177" s="616">
        <v>484</v>
      </c>
      <c r="J177" s="616"/>
      <c r="K177" s="616"/>
      <c r="L177" s="616"/>
      <c r="M177" s="616"/>
      <c r="N177" s="616"/>
      <c r="O177" s="616"/>
      <c r="P177" s="637"/>
      <c r="Q177" s="617"/>
    </row>
    <row r="178" spans="1:17" ht="14.4" customHeight="1" x14ac:dyDescent="0.3">
      <c r="A178" s="612" t="s">
        <v>513</v>
      </c>
      <c r="B178" s="613" t="s">
        <v>3813</v>
      </c>
      <c r="C178" s="613" t="s">
        <v>3543</v>
      </c>
      <c r="D178" s="613" t="s">
        <v>3864</v>
      </c>
      <c r="E178" s="613" t="s">
        <v>3865</v>
      </c>
      <c r="F178" s="616"/>
      <c r="G178" s="616"/>
      <c r="H178" s="616"/>
      <c r="I178" s="616"/>
      <c r="J178" s="616">
        <v>1</v>
      </c>
      <c r="K178" s="616">
        <v>2819</v>
      </c>
      <c r="L178" s="616"/>
      <c r="M178" s="616">
        <v>2819</v>
      </c>
      <c r="N178" s="616">
        <v>2</v>
      </c>
      <c r="O178" s="616">
        <v>5662</v>
      </c>
      <c r="P178" s="637"/>
      <c r="Q178" s="617">
        <v>2831</v>
      </c>
    </row>
    <row r="179" spans="1:17" ht="14.4" customHeight="1" x14ac:dyDescent="0.3">
      <c r="A179" s="612" t="s">
        <v>513</v>
      </c>
      <c r="B179" s="613" t="s">
        <v>3813</v>
      </c>
      <c r="C179" s="613" t="s">
        <v>3543</v>
      </c>
      <c r="D179" s="613" t="s">
        <v>3866</v>
      </c>
      <c r="E179" s="613" t="s">
        <v>3867</v>
      </c>
      <c r="F179" s="616"/>
      <c r="G179" s="616"/>
      <c r="H179" s="616"/>
      <c r="I179" s="616"/>
      <c r="J179" s="616"/>
      <c r="K179" s="616"/>
      <c r="L179" s="616"/>
      <c r="M179" s="616"/>
      <c r="N179" s="616">
        <v>1</v>
      </c>
      <c r="O179" s="616">
        <v>3795</v>
      </c>
      <c r="P179" s="637"/>
      <c r="Q179" s="617">
        <v>3795</v>
      </c>
    </row>
    <row r="180" spans="1:17" ht="14.4" customHeight="1" x14ac:dyDescent="0.3">
      <c r="A180" s="612" t="s">
        <v>513</v>
      </c>
      <c r="B180" s="613" t="s">
        <v>3813</v>
      </c>
      <c r="C180" s="613" t="s">
        <v>3543</v>
      </c>
      <c r="D180" s="613" t="s">
        <v>3868</v>
      </c>
      <c r="E180" s="613" t="s">
        <v>3869</v>
      </c>
      <c r="F180" s="616">
        <v>5</v>
      </c>
      <c r="G180" s="616">
        <v>4810</v>
      </c>
      <c r="H180" s="616">
        <v>1</v>
      </c>
      <c r="I180" s="616">
        <v>962</v>
      </c>
      <c r="J180" s="616"/>
      <c r="K180" s="616"/>
      <c r="L180" s="616"/>
      <c r="M180" s="616"/>
      <c r="N180" s="616"/>
      <c r="O180" s="616"/>
      <c r="P180" s="637"/>
      <c r="Q180" s="617"/>
    </row>
    <row r="181" spans="1:17" ht="14.4" customHeight="1" x14ac:dyDescent="0.3">
      <c r="A181" s="612" t="s">
        <v>513</v>
      </c>
      <c r="B181" s="613" t="s">
        <v>3813</v>
      </c>
      <c r="C181" s="613" t="s">
        <v>3543</v>
      </c>
      <c r="D181" s="613" t="s">
        <v>3870</v>
      </c>
      <c r="E181" s="613" t="s">
        <v>3871</v>
      </c>
      <c r="F181" s="616">
        <v>1</v>
      </c>
      <c r="G181" s="616">
        <v>7947</v>
      </c>
      <c r="H181" s="616">
        <v>1</v>
      </c>
      <c r="I181" s="616">
        <v>7947</v>
      </c>
      <c r="J181" s="616"/>
      <c r="K181" s="616"/>
      <c r="L181" s="616"/>
      <c r="M181" s="616"/>
      <c r="N181" s="616">
        <v>2</v>
      </c>
      <c r="O181" s="616">
        <v>16100</v>
      </c>
      <c r="P181" s="637">
        <v>2.0259217314709952</v>
      </c>
      <c r="Q181" s="617">
        <v>8050</v>
      </c>
    </row>
    <row r="182" spans="1:17" ht="14.4" customHeight="1" x14ac:dyDescent="0.3">
      <c r="A182" s="612" t="s">
        <v>513</v>
      </c>
      <c r="B182" s="613" t="s">
        <v>3813</v>
      </c>
      <c r="C182" s="613" t="s">
        <v>3543</v>
      </c>
      <c r="D182" s="613" t="s">
        <v>3872</v>
      </c>
      <c r="E182" s="613" t="s">
        <v>3873</v>
      </c>
      <c r="F182" s="616">
        <v>1</v>
      </c>
      <c r="G182" s="616">
        <v>80</v>
      </c>
      <c r="H182" s="616">
        <v>1</v>
      </c>
      <c r="I182" s="616">
        <v>80</v>
      </c>
      <c r="J182" s="616"/>
      <c r="K182" s="616"/>
      <c r="L182" s="616"/>
      <c r="M182" s="616"/>
      <c r="N182" s="616"/>
      <c r="O182" s="616"/>
      <c r="P182" s="637"/>
      <c r="Q182" s="617"/>
    </row>
    <row r="183" spans="1:17" ht="14.4" customHeight="1" x14ac:dyDescent="0.3">
      <c r="A183" s="612" t="s">
        <v>513</v>
      </c>
      <c r="B183" s="613" t="s">
        <v>3813</v>
      </c>
      <c r="C183" s="613" t="s">
        <v>3543</v>
      </c>
      <c r="D183" s="613" t="s">
        <v>3874</v>
      </c>
      <c r="E183" s="613" t="s">
        <v>3875</v>
      </c>
      <c r="F183" s="616">
        <v>2</v>
      </c>
      <c r="G183" s="616">
        <v>1372</v>
      </c>
      <c r="H183" s="616">
        <v>1</v>
      </c>
      <c r="I183" s="616">
        <v>686</v>
      </c>
      <c r="J183" s="616">
        <v>2</v>
      </c>
      <c r="K183" s="616">
        <v>1372</v>
      </c>
      <c r="L183" s="616">
        <v>1</v>
      </c>
      <c r="M183" s="616">
        <v>686</v>
      </c>
      <c r="N183" s="616"/>
      <c r="O183" s="616"/>
      <c r="P183" s="637"/>
      <c r="Q183" s="617"/>
    </row>
    <row r="184" spans="1:17" ht="14.4" customHeight="1" x14ac:dyDescent="0.3">
      <c r="A184" s="612" t="s">
        <v>513</v>
      </c>
      <c r="B184" s="613" t="s">
        <v>3813</v>
      </c>
      <c r="C184" s="613" t="s">
        <v>3543</v>
      </c>
      <c r="D184" s="613" t="s">
        <v>3876</v>
      </c>
      <c r="E184" s="613" t="s">
        <v>3877</v>
      </c>
      <c r="F184" s="616">
        <v>1</v>
      </c>
      <c r="G184" s="616">
        <v>198</v>
      </c>
      <c r="H184" s="616">
        <v>1</v>
      </c>
      <c r="I184" s="616">
        <v>198</v>
      </c>
      <c r="J184" s="616"/>
      <c r="K184" s="616"/>
      <c r="L184" s="616"/>
      <c r="M184" s="616"/>
      <c r="N184" s="616"/>
      <c r="O184" s="616"/>
      <c r="P184" s="637"/>
      <c r="Q184" s="617"/>
    </row>
    <row r="185" spans="1:17" ht="14.4" customHeight="1" x14ac:dyDescent="0.3">
      <c r="A185" s="612" t="s">
        <v>513</v>
      </c>
      <c r="B185" s="613" t="s">
        <v>3813</v>
      </c>
      <c r="C185" s="613" t="s">
        <v>3543</v>
      </c>
      <c r="D185" s="613" t="s">
        <v>3878</v>
      </c>
      <c r="E185" s="613" t="s">
        <v>3879</v>
      </c>
      <c r="F185" s="616">
        <v>3</v>
      </c>
      <c r="G185" s="616">
        <v>933</v>
      </c>
      <c r="H185" s="616">
        <v>1</v>
      </c>
      <c r="I185" s="616">
        <v>311</v>
      </c>
      <c r="J185" s="616">
        <v>4</v>
      </c>
      <c r="K185" s="616">
        <v>1254</v>
      </c>
      <c r="L185" s="616">
        <v>1.3440514469453375</v>
      </c>
      <c r="M185" s="616">
        <v>313.5</v>
      </c>
      <c r="N185" s="616">
        <v>2</v>
      </c>
      <c r="O185" s="616">
        <v>636</v>
      </c>
      <c r="P185" s="637">
        <v>0.68167202572347263</v>
      </c>
      <c r="Q185" s="617">
        <v>318</v>
      </c>
    </row>
    <row r="186" spans="1:17" ht="14.4" customHeight="1" x14ac:dyDescent="0.3">
      <c r="A186" s="612" t="s">
        <v>513</v>
      </c>
      <c r="B186" s="613" t="s">
        <v>3813</v>
      </c>
      <c r="C186" s="613" t="s">
        <v>3543</v>
      </c>
      <c r="D186" s="613" t="s">
        <v>3743</v>
      </c>
      <c r="E186" s="613" t="s">
        <v>3744</v>
      </c>
      <c r="F186" s="616"/>
      <c r="G186" s="616"/>
      <c r="H186" s="616"/>
      <c r="I186" s="616"/>
      <c r="J186" s="616"/>
      <c r="K186" s="616"/>
      <c r="L186" s="616"/>
      <c r="M186" s="616"/>
      <c r="N186" s="616">
        <v>1</v>
      </c>
      <c r="O186" s="616">
        <v>5589</v>
      </c>
      <c r="P186" s="637"/>
      <c r="Q186" s="617">
        <v>5589</v>
      </c>
    </row>
    <row r="187" spans="1:17" ht="14.4" customHeight="1" x14ac:dyDescent="0.3">
      <c r="A187" s="612" t="s">
        <v>513</v>
      </c>
      <c r="B187" s="613" t="s">
        <v>3813</v>
      </c>
      <c r="C187" s="613" t="s">
        <v>3543</v>
      </c>
      <c r="D187" s="613" t="s">
        <v>3880</v>
      </c>
      <c r="E187" s="613" t="s">
        <v>3881</v>
      </c>
      <c r="F187" s="616"/>
      <c r="G187" s="616"/>
      <c r="H187" s="616"/>
      <c r="I187" s="616"/>
      <c r="J187" s="616">
        <v>1</v>
      </c>
      <c r="K187" s="616">
        <v>1324</v>
      </c>
      <c r="L187" s="616"/>
      <c r="M187" s="616">
        <v>1324</v>
      </c>
      <c r="N187" s="616">
        <v>1</v>
      </c>
      <c r="O187" s="616">
        <v>1330</v>
      </c>
      <c r="P187" s="637"/>
      <c r="Q187" s="617">
        <v>1330</v>
      </c>
    </row>
    <row r="188" spans="1:17" ht="14.4" customHeight="1" x14ac:dyDescent="0.3">
      <c r="A188" s="612" t="s">
        <v>513</v>
      </c>
      <c r="B188" s="613" t="s">
        <v>3813</v>
      </c>
      <c r="C188" s="613" t="s">
        <v>3543</v>
      </c>
      <c r="D188" s="613" t="s">
        <v>3882</v>
      </c>
      <c r="E188" s="613" t="s">
        <v>3883</v>
      </c>
      <c r="F188" s="616"/>
      <c r="G188" s="616"/>
      <c r="H188" s="616"/>
      <c r="I188" s="616"/>
      <c r="J188" s="616"/>
      <c r="K188" s="616"/>
      <c r="L188" s="616"/>
      <c r="M188" s="616"/>
      <c r="N188" s="616">
        <v>1</v>
      </c>
      <c r="O188" s="616">
        <v>1071</v>
      </c>
      <c r="P188" s="637"/>
      <c r="Q188" s="617">
        <v>1071</v>
      </c>
    </row>
    <row r="189" spans="1:17" ht="14.4" customHeight="1" x14ac:dyDescent="0.3">
      <c r="A189" s="612" t="s">
        <v>513</v>
      </c>
      <c r="B189" s="613" t="s">
        <v>3813</v>
      </c>
      <c r="C189" s="613" t="s">
        <v>3543</v>
      </c>
      <c r="D189" s="613" t="s">
        <v>3884</v>
      </c>
      <c r="E189" s="613" t="s">
        <v>3885</v>
      </c>
      <c r="F189" s="616">
        <v>2</v>
      </c>
      <c r="G189" s="616">
        <v>3592</v>
      </c>
      <c r="H189" s="616">
        <v>1</v>
      </c>
      <c r="I189" s="616">
        <v>1796</v>
      </c>
      <c r="J189" s="616">
        <v>1</v>
      </c>
      <c r="K189" s="616">
        <v>1796</v>
      </c>
      <c r="L189" s="616">
        <v>0.5</v>
      </c>
      <c r="M189" s="616">
        <v>1796</v>
      </c>
      <c r="N189" s="616"/>
      <c r="O189" s="616"/>
      <c r="P189" s="637"/>
      <c r="Q189" s="617"/>
    </row>
    <row r="190" spans="1:17" ht="14.4" customHeight="1" x14ac:dyDescent="0.3">
      <c r="A190" s="612" t="s">
        <v>513</v>
      </c>
      <c r="B190" s="613" t="s">
        <v>3813</v>
      </c>
      <c r="C190" s="613" t="s">
        <v>3543</v>
      </c>
      <c r="D190" s="613" t="s">
        <v>3886</v>
      </c>
      <c r="E190" s="613" t="s">
        <v>3835</v>
      </c>
      <c r="F190" s="616">
        <v>2</v>
      </c>
      <c r="G190" s="616">
        <v>1118</v>
      </c>
      <c r="H190" s="616">
        <v>1</v>
      </c>
      <c r="I190" s="616">
        <v>559</v>
      </c>
      <c r="J190" s="616"/>
      <c r="K190" s="616"/>
      <c r="L190" s="616"/>
      <c r="M190" s="616"/>
      <c r="N190" s="616"/>
      <c r="O190" s="616"/>
      <c r="P190" s="637"/>
      <c r="Q190" s="617"/>
    </row>
    <row r="191" spans="1:17" ht="14.4" customHeight="1" x14ac:dyDescent="0.3">
      <c r="A191" s="612" t="s">
        <v>513</v>
      </c>
      <c r="B191" s="613" t="s">
        <v>3813</v>
      </c>
      <c r="C191" s="613" t="s">
        <v>3543</v>
      </c>
      <c r="D191" s="613" t="s">
        <v>3787</v>
      </c>
      <c r="E191" s="613" t="s">
        <v>3788</v>
      </c>
      <c r="F191" s="616"/>
      <c r="G191" s="616"/>
      <c r="H191" s="616"/>
      <c r="I191" s="616"/>
      <c r="J191" s="616">
        <v>1</v>
      </c>
      <c r="K191" s="616">
        <v>1934</v>
      </c>
      <c r="L191" s="616"/>
      <c r="M191" s="616">
        <v>1934</v>
      </c>
      <c r="N191" s="616"/>
      <c r="O191" s="616"/>
      <c r="P191" s="637"/>
      <c r="Q191" s="617"/>
    </row>
    <row r="192" spans="1:17" ht="14.4" customHeight="1" x14ac:dyDescent="0.3">
      <c r="A192" s="612" t="s">
        <v>513</v>
      </c>
      <c r="B192" s="613" t="s">
        <v>3813</v>
      </c>
      <c r="C192" s="613" t="s">
        <v>3543</v>
      </c>
      <c r="D192" s="613" t="s">
        <v>3887</v>
      </c>
      <c r="E192" s="613" t="s">
        <v>3888</v>
      </c>
      <c r="F192" s="616">
        <v>1</v>
      </c>
      <c r="G192" s="616">
        <v>3993</v>
      </c>
      <c r="H192" s="616">
        <v>1</v>
      </c>
      <c r="I192" s="616">
        <v>3993</v>
      </c>
      <c r="J192" s="616"/>
      <c r="K192" s="616"/>
      <c r="L192" s="616"/>
      <c r="M192" s="616"/>
      <c r="N192" s="616"/>
      <c r="O192" s="616"/>
      <c r="P192" s="637"/>
      <c r="Q192" s="617"/>
    </row>
    <row r="193" spans="1:17" ht="14.4" customHeight="1" x14ac:dyDescent="0.3">
      <c r="A193" s="612" t="s">
        <v>513</v>
      </c>
      <c r="B193" s="613" t="s">
        <v>3813</v>
      </c>
      <c r="C193" s="613" t="s">
        <v>3543</v>
      </c>
      <c r="D193" s="613" t="s">
        <v>3889</v>
      </c>
      <c r="E193" s="613" t="s">
        <v>3890</v>
      </c>
      <c r="F193" s="616">
        <v>1</v>
      </c>
      <c r="G193" s="616">
        <v>2639</v>
      </c>
      <c r="H193" s="616">
        <v>1</v>
      </c>
      <c r="I193" s="616">
        <v>2639</v>
      </c>
      <c r="J193" s="616"/>
      <c r="K193" s="616"/>
      <c r="L193" s="616"/>
      <c r="M193" s="616"/>
      <c r="N193" s="616"/>
      <c r="O193" s="616"/>
      <c r="P193" s="637"/>
      <c r="Q193" s="617"/>
    </row>
    <row r="194" spans="1:17" ht="14.4" customHeight="1" x14ac:dyDescent="0.3">
      <c r="A194" s="612" t="s">
        <v>513</v>
      </c>
      <c r="B194" s="613" t="s">
        <v>3891</v>
      </c>
      <c r="C194" s="613" t="s">
        <v>3543</v>
      </c>
      <c r="D194" s="613" t="s">
        <v>3612</v>
      </c>
      <c r="E194" s="613" t="s">
        <v>3613</v>
      </c>
      <c r="F194" s="616">
        <v>1</v>
      </c>
      <c r="G194" s="616">
        <v>0</v>
      </c>
      <c r="H194" s="616"/>
      <c r="I194" s="616">
        <v>0</v>
      </c>
      <c r="J194" s="616"/>
      <c r="K194" s="616"/>
      <c r="L194" s="616"/>
      <c r="M194" s="616"/>
      <c r="N194" s="616"/>
      <c r="O194" s="616"/>
      <c r="P194" s="637"/>
      <c r="Q194" s="617"/>
    </row>
    <row r="195" spans="1:17" ht="14.4" customHeight="1" x14ac:dyDescent="0.3">
      <c r="A195" s="612" t="s">
        <v>513</v>
      </c>
      <c r="B195" s="613" t="s">
        <v>3891</v>
      </c>
      <c r="C195" s="613" t="s">
        <v>3543</v>
      </c>
      <c r="D195" s="613" t="s">
        <v>3892</v>
      </c>
      <c r="E195" s="613" t="s">
        <v>3893</v>
      </c>
      <c r="F195" s="616">
        <v>1</v>
      </c>
      <c r="G195" s="616">
        <v>0</v>
      </c>
      <c r="H195" s="616"/>
      <c r="I195" s="616">
        <v>0</v>
      </c>
      <c r="J195" s="616"/>
      <c r="K195" s="616"/>
      <c r="L195" s="616"/>
      <c r="M195" s="616"/>
      <c r="N195" s="616"/>
      <c r="O195" s="616"/>
      <c r="P195" s="637"/>
      <c r="Q195" s="617"/>
    </row>
    <row r="196" spans="1:17" ht="14.4" customHeight="1" x14ac:dyDescent="0.3">
      <c r="A196" s="612" t="s">
        <v>513</v>
      </c>
      <c r="B196" s="613" t="s">
        <v>3891</v>
      </c>
      <c r="C196" s="613" t="s">
        <v>3543</v>
      </c>
      <c r="D196" s="613" t="s">
        <v>3682</v>
      </c>
      <c r="E196" s="613" t="s">
        <v>3683</v>
      </c>
      <c r="F196" s="616">
        <v>1</v>
      </c>
      <c r="G196" s="616">
        <v>845</v>
      </c>
      <c r="H196" s="616">
        <v>1</v>
      </c>
      <c r="I196" s="616">
        <v>845</v>
      </c>
      <c r="J196" s="616"/>
      <c r="K196" s="616"/>
      <c r="L196" s="616"/>
      <c r="M196" s="616"/>
      <c r="N196" s="616"/>
      <c r="O196" s="616"/>
      <c r="P196" s="637"/>
      <c r="Q196" s="617"/>
    </row>
    <row r="197" spans="1:17" ht="14.4" customHeight="1" x14ac:dyDescent="0.3">
      <c r="A197" s="612" t="s">
        <v>513</v>
      </c>
      <c r="B197" s="613" t="s">
        <v>3891</v>
      </c>
      <c r="C197" s="613" t="s">
        <v>3543</v>
      </c>
      <c r="D197" s="613" t="s">
        <v>3701</v>
      </c>
      <c r="E197" s="613" t="s">
        <v>3702</v>
      </c>
      <c r="F197" s="616">
        <v>1</v>
      </c>
      <c r="G197" s="616">
        <v>0</v>
      </c>
      <c r="H197" s="616"/>
      <c r="I197" s="616">
        <v>0</v>
      </c>
      <c r="J197" s="616"/>
      <c r="K197" s="616"/>
      <c r="L197" s="616"/>
      <c r="M197" s="616"/>
      <c r="N197" s="616"/>
      <c r="O197" s="616"/>
      <c r="P197" s="637"/>
      <c r="Q197" s="617"/>
    </row>
    <row r="198" spans="1:17" ht="14.4" customHeight="1" x14ac:dyDescent="0.3">
      <c r="A198" s="612" t="s">
        <v>513</v>
      </c>
      <c r="B198" s="613" t="s">
        <v>3891</v>
      </c>
      <c r="C198" s="613" t="s">
        <v>3543</v>
      </c>
      <c r="D198" s="613" t="s">
        <v>3711</v>
      </c>
      <c r="E198" s="613" t="s">
        <v>3712</v>
      </c>
      <c r="F198" s="616">
        <v>1</v>
      </c>
      <c r="G198" s="616">
        <v>0</v>
      </c>
      <c r="H198" s="616"/>
      <c r="I198" s="616">
        <v>0</v>
      </c>
      <c r="J198" s="616"/>
      <c r="K198" s="616"/>
      <c r="L198" s="616"/>
      <c r="M198" s="616"/>
      <c r="N198" s="616"/>
      <c r="O198" s="616"/>
      <c r="P198" s="637"/>
      <c r="Q198" s="617"/>
    </row>
    <row r="199" spans="1:17" ht="14.4" customHeight="1" x14ac:dyDescent="0.3">
      <c r="A199" s="612" t="s">
        <v>513</v>
      </c>
      <c r="B199" s="613" t="s">
        <v>3891</v>
      </c>
      <c r="C199" s="613" t="s">
        <v>3543</v>
      </c>
      <c r="D199" s="613" t="s">
        <v>3894</v>
      </c>
      <c r="E199" s="613" t="s">
        <v>3895</v>
      </c>
      <c r="F199" s="616">
        <v>1</v>
      </c>
      <c r="G199" s="616">
        <v>0</v>
      </c>
      <c r="H199" s="616"/>
      <c r="I199" s="616">
        <v>0</v>
      </c>
      <c r="J199" s="616"/>
      <c r="K199" s="616"/>
      <c r="L199" s="616"/>
      <c r="M199" s="616"/>
      <c r="N199" s="616"/>
      <c r="O199" s="616"/>
      <c r="P199" s="637"/>
      <c r="Q199" s="617"/>
    </row>
    <row r="200" spans="1:17" ht="14.4" customHeight="1" x14ac:dyDescent="0.3">
      <c r="A200" s="612" t="s">
        <v>513</v>
      </c>
      <c r="B200" s="613" t="s">
        <v>3896</v>
      </c>
      <c r="C200" s="613" t="s">
        <v>3543</v>
      </c>
      <c r="D200" s="613" t="s">
        <v>3897</v>
      </c>
      <c r="E200" s="613" t="s">
        <v>3898</v>
      </c>
      <c r="F200" s="616"/>
      <c r="G200" s="616"/>
      <c r="H200" s="616"/>
      <c r="I200" s="616"/>
      <c r="J200" s="616"/>
      <c r="K200" s="616"/>
      <c r="L200" s="616"/>
      <c r="M200" s="616"/>
      <c r="N200" s="616">
        <v>1</v>
      </c>
      <c r="O200" s="616">
        <v>5482</v>
      </c>
      <c r="P200" s="637"/>
      <c r="Q200" s="617">
        <v>5482</v>
      </c>
    </row>
    <row r="201" spans="1:17" ht="14.4" customHeight="1" x14ac:dyDescent="0.3">
      <c r="A201" s="612" t="s">
        <v>513</v>
      </c>
      <c r="B201" s="613" t="s">
        <v>3896</v>
      </c>
      <c r="C201" s="613" t="s">
        <v>3543</v>
      </c>
      <c r="D201" s="613" t="s">
        <v>3899</v>
      </c>
      <c r="E201" s="613" t="s">
        <v>3900</v>
      </c>
      <c r="F201" s="616"/>
      <c r="G201" s="616"/>
      <c r="H201" s="616"/>
      <c r="I201" s="616"/>
      <c r="J201" s="616"/>
      <c r="K201" s="616"/>
      <c r="L201" s="616"/>
      <c r="M201" s="616"/>
      <c r="N201" s="616">
        <v>2</v>
      </c>
      <c r="O201" s="616">
        <v>4476</v>
      </c>
      <c r="P201" s="637"/>
      <c r="Q201" s="617">
        <v>2238</v>
      </c>
    </row>
    <row r="202" spans="1:17" ht="14.4" customHeight="1" x14ac:dyDescent="0.3">
      <c r="A202" s="612" t="s">
        <v>513</v>
      </c>
      <c r="B202" s="613" t="s">
        <v>3896</v>
      </c>
      <c r="C202" s="613" t="s">
        <v>3543</v>
      </c>
      <c r="D202" s="613" t="s">
        <v>3901</v>
      </c>
      <c r="E202" s="613" t="s">
        <v>3902</v>
      </c>
      <c r="F202" s="616">
        <v>8</v>
      </c>
      <c r="G202" s="616">
        <v>1376</v>
      </c>
      <c r="H202" s="616">
        <v>1</v>
      </c>
      <c r="I202" s="616">
        <v>172</v>
      </c>
      <c r="J202" s="616">
        <v>3</v>
      </c>
      <c r="K202" s="616">
        <v>519</v>
      </c>
      <c r="L202" s="616">
        <v>0.37718023255813954</v>
      </c>
      <c r="M202" s="616">
        <v>173</v>
      </c>
      <c r="N202" s="616">
        <v>46</v>
      </c>
      <c r="O202" s="616">
        <v>8004</v>
      </c>
      <c r="P202" s="637">
        <v>5.816860465116279</v>
      </c>
      <c r="Q202" s="617">
        <v>174</v>
      </c>
    </row>
    <row r="203" spans="1:17" ht="14.4" customHeight="1" x14ac:dyDescent="0.3">
      <c r="A203" s="612" t="s">
        <v>513</v>
      </c>
      <c r="B203" s="613" t="s">
        <v>3896</v>
      </c>
      <c r="C203" s="613" t="s">
        <v>3543</v>
      </c>
      <c r="D203" s="613" t="s">
        <v>3903</v>
      </c>
      <c r="E203" s="613" t="s">
        <v>3904</v>
      </c>
      <c r="F203" s="616">
        <v>1</v>
      </c>
      <c r="G203" s="616">
        <v>5226</v>
      </c>
      <c r="H203" s="616">
        <v>1</v>
      </c>
      <c r="I203" s="616">
        <v>5226</v>
      </c>
      <c r="J203" s="616"/>
      <c r="K203" s="616"/>
      <c r="L203" s="616"/>
      <c r="M203" s="616"/>
      <c r="N203" s="616">
        <v>12</v>
      </c>
      <c r="O203" s="616">
        <v>63780</v>
      </c>
      <c r="P203" s="637">
        <v>12.204362801377727</v>
      </c>
      <c r="Q203" s="617">
        <v>5315</v>
      </c>
    </row>
    <row r="204" spans="1:17" ht="14.4" customHeight="1" x14ac:dyDescent="0.3">
      <c r="A204" s="612" t="s">
        <v>513</v>
      </c>
      <c r="B204" s="613" t="s">
        <v>3896</v>
      </c>
      <c r="C204" s="613" t="s">
        <v>3543</v>
      </c>
      <c r="D204" s="613" t="s">
        <v>3905</v>
      </c>
      <c r="E204" s="613" t="s">
        <v>3906</v>
      </c>
      <c r="F204" s="616">
        <v>1</v>
      </c>
      <c r="G204" s="616">
        <v>3571</v>
      </c>
      <c r="H204" s="616">
        <v>1</v>
      </c>
      <c r="I204" s="616">
        <v>3571</v>
      </c>
      <c r="J204" s="616">
        <v>3</v>
      </c>
      <c r="K204" s="616">
        <v>10833</v>
      </c>
      <c r="L204" s="616">
        <v>3.0336040324838982</v>
      </c>
      <c r="M204" s="616">
        <v>3611</v>
      </c>
      <c r="N204" s="616">
        <v>3</v>
      </c>
      <c r="O204" s="616">
        <v>10887</v>
      </c>
      <c r="P204" s="637">
        <v>3.0487258471016521</v>
      </c>
      <c r="Q204" s="617">
        <v>3629</v>
      </c>
    </row>
    <row r="205" spans="1:17" ht="14.4" customHeight="1" x14ac:dyDescent="0.3">
      <c r="A205" s="612" t="s">
        <v>513</v>
      </c>
      <c r="B205" s="613" t="s">
        <v>3896</v>
      </c>
      <c r="C205" s="613" t="s">
        <v>3543</v>
      </c>
      <c r="D205" s="613" t="s">
        <v>3907</v>
      </c>
      <c r="E205" s="613" t="s">
        <v>3908</v>
      </c>
      <c r="F205" s="616"/>
      <c r="G205" s="616"/>
      <c r="H205" s="616"/>
      <c r="I205" s="616"/>
      <c r="J205" s="616">
        <v>1</v>
      </c>
      <c r="K205" s="616">
        <v>1505</v>
      </c>
      <c r="L205" s="616"/>
      <c r="M205" s="616">
        <v>1505</v>
      </c>
      <c r="N205" s="616">
        <v>1</v>
      </c>
      <c r="O205" s="616">
        <v>1512</v>
      </c>
      <c r="P205" s="637"/>
      <c r="Q205" s="617">
        <v>1512</v>
      </c>
    </row>
    <row r="206" spans="1:17" ht="14.4" customHeight="1" x14ac:dyDescent="0.3">
      <c r="A206" s="612" t="s">
        <v>513</v>
      </c>
      <c r="B206" s="613" t="s">
        <v>3896</v>
      </c>
      <c r="C206" s="613" t="s">
        <v>3543</v>
      </c>
      <c r="D206" s="613" t="s">
        <v>3909</v>
      </c>
      <c r="E206" s="613" t="s">
        <v>3910</v>
      </c>
      <c r="F206" s="616"/>
      <c r="G206" s="616"/>
      <c r="H206" s="616"/>
      <c r="I206" s="616"/>
      <c r="J206" s="616">
        <v>1</v>
      </c>
      <c r="K206" s="616">
        <v>2708</v>
      </c>
      <c r="L206" s="616"/>
      <c r="M206" s="616">
        <v>2708</v>
      </c>
      <c r="N206" s="616">
        <v>1</v>
      </c>
      <c r="O206" s="616">
        <v>2722</v>
      </c>
      <c r="P206" s="637"/>
      <c r="Q206" s="617">
        <v>2722</v>
      </c>
    </row>
    <row r="207" spans="1:17" ht="14.4" customHeight="1" x14ac:dyDescent="0.3">
      <c r="A207" s="612" t="s">
        <v>513</v>
      </c>
      <c r="B207" s="613" t="s">
        <v>3896</v>
      </c>
      <c r="C207" s="613" t="s">
        <v>3543</v>
      </c>
      <c r="D207" s="613" t="s">
        <v>3911</v>
      </c>
      <c r="E207" s="613" t="s">
        <v>3912</v>
      </c>
      <c r="F207" s="616"/>
      <c r="G207" s="616"/>
      <c r="H207" s="616"/>
      <c r="I207" s="616"/>
      <c r="J207" s="616">
        <v>1</v>
      </c>
      <c r="K207" s="616">
        <v>1121</v>
      </c>
      <c r="L207" s="616"/>
      <c r="M207" s="616">
        <v>1121</v>
      </c>
      <c r="N207" s="616">
        <v>1</v>
      </c>
      <c r="O207" s="616">
        <v>1128</v>
      </c>
      <c r="P207" s="637"/>
      <c r="Q207" s="617">
        <v>1128</v>
      </c>
    </row>
    <row r="208" spans="1:17" ht="14.4" customHeight="1" x14ac:dyDescent="0.3">
      <c r="A208" s="612" t="s">
        <v>513</v>
      </c>
      <c r="B208" s="613" t="s">
        <v>3896</v>
      </c>
      <c r="C208" s="613" t="s">
        <v>3543</v>
      </c>
      <c r="D208" s="613" t="s">
        <v>3913</v>
      </c>
      <c r="E208" s="613" t="s">
        <v>3914</v>
      </c>
      <c r="F208" s="616">
        <v>1</v>
      </c>
      <c r="G208" s="616">
        <v>3809</v>
      </c>
      <c r="H208" s="616">
        <v>1</v>
      </c>
      <c r="I208" s="616">
        <v>3809</v>
      </c>
      <c r="J208" s="616">
        <v>2</v>
      </c>
      <c r="K208" s="616">
        <v>7686</v>
      </c>
      <c r="L208" s="616">
        <v>2.0178524547125232</v>
      </c>
      <c r="M208" s="616">
        <v>3843</v>
      </c>
      <c r="N208" s="616">
        <v>2</v>
      </c>
      <c r="O208" s="616">
        <v>7716</v>
      </c>
      <c r="P208" s="637">
        <v>2.0257285376739302</v>
      </c>
      <c r="Q208" s="617">
        <v>3858</v>
      </c>
    </row>
    <row r="209" spans="1:17" ht="14.4" customHeight="1" x14ac:dyDescent="0.3">
      <c r="A209" s="612" t="s">
        <v>513</v>
      </c>
      <c r="B209" s="613" t="s">
        <v>3896</v>
      </c>
      <c r="C209" s="613" t="s">
        <v>3543</v>
      </c>
      <c r="D209" s="613" t="s">
        <v>3915</v>
      </c>
      <c r="E209" s="613" t="s">
        <v>3916</v>
      </c>
      <c r="F209" s="616"/>
      <c r="G209" s="616"/>
      <c r="H209" s="616"/>
      <c r="I209" s="616"/>
      <c r="J209" s="616">
        <v>1</v>
      </c>
      <c r="K209" s="616">
        <v>5338</v>
      </c>
      <c r="L209" s="616"/>
      <c r="M209" s="616">
        <v>5338</v>
      </c>
      <c r="N209" s="616">
        <v>1</v>
      </c>
      <c r="O209" s="616">
        <v>5356</v>
      </c>
      <c r="P209" s="637"/>
      <c r="Q209" s="617">
        <v>5356</v>
      </c>
    </row>
    <row r="210" spans="1:17" ht="14.4" customHeight="1" x14ac:dyDescent="0.3">
      <c r="A210" s="612" t="s">
        <v>513</v>
      </c>
      <c r="B210" s="613" t="s">
        <v>3896</v>
      </c>
      <c r="C210" s="613" t="s">
        <v>3543</v>
      </c>
      <c r="D210" s="613" t="s">
        <v>3917</v>
      </c>
      <c r="E210" s="613" t="s">
        <v>3918</v>
      </c>
      <c r="F210" s="616">
        <v>2</v>
      </c>
      <c r="G210" s="616">
        <v>2478</v>
      </c>
      <c r="H210" s="616">
        <v>1</v>
      </c>
      <c r="I210" s="616">
        <v>1239</v>
      </c>
      <c r="J210" s="616">
        <v>6</v>
      </c>
      <c r="K210" s="616">
        <v>7518</v>
      </c>
      <c r="L210" s="616">
        <v>3.0338983050847457</v>
      </c>
      <c r="M210" s="616">
        <v>1253</v>
      </c>
      <c r="N210" s="616">
        <v>5</v>
      </c>
      <c r="O210" s="616">
        <v>6295</v>
      </c>
      <c r="P210" s="637">
        <v>2.5403551251008878</v>
      </c>
      <c r="Q210" s="617">
        <v>1259</v>
      </c>
    </row>
    <row r="211" spans="1:17" ht="14.4" customHeight="1" x14ac:dyDescent="0.3">
      <c r="A211" s="612" t="s">
        <v>513</v>
      </c>
      <c r="B211" s="613" t="s">
        <v>3896</v>
      </c>
      <c r="C211" s="613" t="s">
        <v>3543</v>
      </c>
      <c r="D211" s="613" t="s">
        <v>3919</v>
      </c>
      <c r="E211" s="613" t="s">
        <v>3920</v>
      </c>
      <c r="F211" s="616"/>
      <c r="G211" s="616"/>
      <c r="H211" s="616"/>
      <c r="I211" s="616"/>
      <c r="J211" s="616">
        <v>2</v>
      </c>
      <c r="K211" s="616">
        <v>896</v>
      </c>
      <c r="L211" s="616"/>
      <c r="M211" s="616">
        <v>448</v>
      </c>
      <c r="N211" s="616">
        <v>2</v>
      </c>
      <c r="O211" s="616">
        <v>902</v>
      </c>
      <c r="P211" s="637"/>
      <c r="Q211" s="617">
        <v>451</v>
      </c>
    </row>
    <row r="212" spans="1:17" ht="14.4" customHeight="1" x14ac:dyDescent="0.3">
      <c r="A212" s="612" t="s">
        <v>513</v>
      </c>
      <c r="B212" s="613" t="s">
        <v>3896</v>
      </c>
      <c r="C212" s="613" t="s">
        <v>3543</v>
      </c>
      <c r="D212" s="613" t="s">
        <v>3921</v>
      </c>
      <c r="E212" s="613" t="s">
        <v>3922</v>
      </c>
      <c r="F212" s="616"/>
      <c r="G212" s="616"/>
      <c r="H212" s="616"/>
      <c r="I212" s="616"/>
      <c r="J212" s="616"/>
      <c r="K212" s="616"/>
      <c r="L212" s="616"/>
      <c r="M212" s="616"/>
      <c r="N212" s="616">
        <v>2</v>
      </c>
      <c r="O212" s="616">
        <v>7934</v>
      </c>
      <c r="P212" s="637"/>
      <c r="Q212" s="617">
        <v>3967</v>
      </c>
    </row>
    <row r="213" spans="1:17" ht="14.4" customHeight="1" x14ac:dyDescent="0.3">
      <c r="A213" s="612" t="s">
        <v>513</v>
      </c>
      <c r="B213" s="613" t="s">
        <v>3896</v>
      </c>
      <c r="C213" s="613" t="s">
        <v>3543</v>
      </c>
      <c r="D213" s="613" t="s">
        <v>3923</v>
      </c>
      <c r="E213" s="613" t="s">
        <v>3924</v>
      </c>
      <c r="F213" s="616">
        <v>3</v>
      </c>
      <c r="G213" s="616">
        <v>993</v>
      </c>
      <c r="H213" s="616">
        <v>1</v>
      </c>
      <c r="I213" s="616">
        <v>331</v>
      </c>
      <c r="J213" s="616">
        <v>6</v>
      </c>
      <c r="K213" s="616">
        <v>2016</v>
      </c>
      <c r="L213" s="616">
        <v>2.0302114803625377</v>
      </c>
      <c r="M213" s="616">
        <v>336</v>
      </c>
      <c r="N213" s="616">
        <v>6</v>
      </c>
      <c r="O213" s="616">
        <v>2028</v>
      </c>
      <c r="P213" s="637">
        <v>2.0422960725075527</v>
      </c>
      <c r="Q213" s="617">
        <v>338</v>
      </c>
    </row>
    <row r="214" spans="1:17" ht="14.4" customHeight="1" x14ac:dyDescent="0.3">
      <c r="A214" s="612" t="s">
        <v>513</v>
      </c>
      <c r="B214" s="613" t="s">
        <v>3896</v>
      </c>
      <c r="C214" s="613" t="s">
        <v>3543</v>
      </c>
      <c r="D214" s="613" t="s">
        <v>3925</v>
      </c>
      <c r="E214" s="613" t="s">
        <v>3926</v>
      </c>
      <c r="F214" s="616"/>
      <c r="G214" s="616"/>
      <c r="H214" s="616"/>
      <c r="I214" s="616"/>
      <c r="J214" s="616"/>
      <c r="K214" s="616"/>
      <c r="L214" s="616"/>
      <c r="M214" s="616"/>
      <c r="N214" s="616">
        <v>1</v>
      </c>
      <c r="O214" s="616">
        <v>4834</v>
      </c>
      <c r="P214" s="637"/>
      <c r="Q214" s="617">
        <v>4834</v>
      </c>
    </row>
    <row r="215" spans="1:17" ht="14.4" customHeight="1" x14ac:dyDescent="0.3">
      <c r="A215" s="612" t="s">
        <v>513</v>
      </c>
      <c r="B215" s="613" t="s">
        <v>3896</v>
      </c>
      <c r="C215" s="613" t="s">
        <v>3543</v>
      </c>
      <c r="D215" s="613" t="s">
        <v>3927</v>
      </c>
      <c r="E215" s="613" t="s">
        <v>3928</v>
      </c>
      <c r="F215" s="616">
        <v>1</v>
      </c>
      <c r="G215" s="616">
        <v>4206</v>
      </c>
      <c r="H215" s="616">
        <v>1</v>
      </c>
      <c r="I215" s="616">
        <v>4206</v>
      </c>
      <c r="J215" s="616"/>
      <c r="K215" s="616"/>
      <c r="L215" s="616"/>
      <c r="M215" s="616"/>
      <c r="N215" s="616">
        <v>1</v>
      </c>
      <c r="O215" s="616">
        <v>4266</v>
      </c>
      <c r="P215" s="637">
        <v>1.0142653352353781</v>
      </c>
      <c r="Q215" s="617">
        <v>4266</v>
      </c>
    </row>
    <row r="216" spans="1:17" ht="14.4" customHeight="1" x14ac:dyDescent="0.3">
      <c r="A216" s="612" t="s">
        <v>513</v>
      </c>
      <c r="B216" s="613" t="s">
        <v>3896</v>
      </c>
      <c r="C216" s="613" t="s">
        <v>3543</v>
      </c>
      <c r="D216" s="613" t="s">
        <v>3929</v>
      </c>
      <c r="E216" s="613" t="s">
        <v>3930</v>
      </c>
      <c r="F216" s="616">
        <v>1</v>
      </c>
      <c r="G216" s="616">
        <v>12393</v>
      </c>
      <c r="H216" s="616">
        <v>1</v>
      </c>
      <c r="I216" s="616">
        <v>12393</v>
      </c>
      <c r="J216" s="616"/>
      <c r="K216" s="616"/>
      <c r="L216" s="616"/>
      <c r="M216" s="616"/>
      <c r="N216" s="616">
        <v>3</v>
      </c>
      <c r="O216" s="616">
        <v>37620</v>
      </c>
      <c r="P216" s="637">
        <v>3.0355846042120551</v>
      </c>
      <c r="Q216" s="617">
        <v>12540</v>
      </c>
    </row>
    <row r="217" spans="1:17" ht="14.4" customHeight="1" x14ac:dyDescent="0.3">
      <c r="A217" s="612" t="s">
        <v>513</v>
      </c>
      <c r="B217" s="613" t="s">
        <v>3896</v>
      </c>
      <c r="C217" s="613" t="s">
        <v>3543</v>
      </c>
      <c r="D217" s="613" t="s">
        <v>3931</v>
      </c>
      <c r="E217" s="613" t="s">
        <v>3932</v>
      </c>
      <c r="F217" s="616"/>
      <c r="G217" s="616"/>
      <c r="H217" s="616"/>
      <c r="I217" s="616"/>
      <c r="J217" s="616">
        <v>1</v>
      </c>
      <c r="K217" s="616">
        <v>2369</v>
      </c>
      <c r="L217" s="616"/>
      <c r="M217" s="616">
        <v>2369</v>
      </c>
      <c r="N217" s="616">
        <v>1</v>
      </c>
      <c r="O217" s="616">
        <v>2383</v>
      </c>
      <c r="P217" s="637"/>
      <c r="Q217" s="617">
        <v>2383</v>
      </c>
    </row>
    <row r="218" spans="1:17" ht="14.4" customHeight="1" x14ac:dyDescent="0.3">
      <c r="A218" s="612" t="s">
        <v>513</v>
      </c>
      <c r="B218" s="613" t="s">
        <v>3896</v>
      </c>
      <c r="C218" s="613" t="s">
        <v>3543</v>
      </c>
      <c r="D218" s="613" t="s">
        <v>3933</v>
      </c>
      <c r="E218" s="613" t="s">
        <v>3934</v>
      </c>
      <c r="F218" s="616">
        <v>1</v>
      </c>
      <c r="G218" s="616">
        <v>662</v>
      </c>
      <c r="H218" s="616">
        <v>1</v>
      </c>
      <c r="I218" s="616">
        <v>662</v>
      </c>
      <c r="J218" s="616">
        <v>2</v>
      </c>
      <c r="K218" s="616">
        <v>1344</v>
      </c>
      <c r="L218" s="616">
        <v>2.0302114803625377</v>
      </c>
      <c r="M218" s="616">
        <v>672</v>
      </c>
      <c r="N218" s="616">
        <v>2</v>
      </c>
      <c r="O218" s="616">
        <v>1354</v>
      </c>
      <c r="P218" s="637">
        <v>2.0453172205438066</v>
      </c>
      <c r="Q218" s="617">
        <v>677</v>
      </c>
    </row>
    <row r="219" spans="1:17" ht="14.4" customHeight="1" x14ac:dyDescent="0.3">
      <c r="A219" s="612" t="s">
        <v>513</v>
      </c>
      <c r="B219" s="613" t="s">
        <v>3896</v>
      </c>
      <c r="C219" s="613" t="s">
        <v>3543</v>
      </c>
      <c r="D219" s="613" t="s">
        <v>3935</v>
      </c>
      <c r="E219" s="613" t="s">
        <v>3936</v>
      </c>
      <c r="F219" s="616">
        <v>1</v>
      </c>
      <c r="G219" s="616">
        <v>1353</v>
      </c>
      <c r="H219" s="616">
        <v>1</v>
      </c>
      <c r="I219" s="616">
        <v>1353</v>
      </c>
      <c r="J219" s="616">
        <v>2</v>
      </c>
      <c r="K219" s="616">
        <v>2734</v>
      </c>
      <c r="L219" s="616">
        <v>2.0206947524020693</v>
      </c>
      <c r="M219" s="616">
        <v>1367</v>
      </c>
      <c r="N219" s="616">
        <v>1</v>
      </c>
      <c r="O219" s="616">
        <v>1373</v>
      </c>
      <c r="P219" s="637">
        <v>1.0147819660014783</v>
      </c>
      <c r="Q219" s="617">
        <v>1373</v>
      </c>
    </row>
    <row r="220" spans="1:17" ht="14.4" customHeight="1" x14ac:dyDescent="0.3">
      <c r="A220" s="612" t="s">
        <v>513</v>
      </c>
      <c r="B220" s="613" t="s">
        <v>3896</v>
      </c>
      <c r="C220" s="613" t="s">
        <v>3543</v>
      </c>
      <c r="D220" s="613" t="s">
        <v>3937</v>
      </c>
      <c r="E220" s="613" t="s">
        <v>3938</v>
      </c>
      <c r="F220" s="616">
        <v>1</v>
      </c>
      <c r="G220" s="616">
        <v>4366</v>
      </c>
      <c r="H220" s="616">
        <v>1</v>
      </c>
      <c r="I220" s="616">
        <v>4366</v>
      </c>
      <c r="J220" s="616"/>
      <c r="K220" s="616"/>
      <c r="L220" s="616"/>
      <c r="M220" s="616"/>
      <c r="N220" s="616">
        <v>3</v>
      </c>
      <c r="O220" s="616">
        <v>13305</v>
      </c>
      <c r="P220" s="637">
        <v>3.0474118185982593</v>
      </c>
      <c r="Q220" s="617">
        <v>4435</v>
      </c>
    </row>
    <row r="221" spans="1:17" ht="14.4" customHeight="1" x14ac:dyDescent="0.3">
      <c r="A221" s="612" t="s">
        <v>513</v>
      </c>
      <c r="B221" s="613" t="s">
        <v>3542</v>
      </c>
      <c r="C221" s="613" t="s">
        <v>3939</v>
      </c>
      <c r="D221" s="613" t="s">
        <v>3940</v>
      </c>
      <c r="E221" s="613" t="s">
        <v>3941</v>
      </c>
      <c r="F221" s="616"/>
      <c r="G221" s="616"/>
      <c r="H221" s="616"/>
      <c r="I221" s="616"/>
      <c r="J221" s="616">
        <v>1.1000000000000001</v>
      </c>
      <c r="K221" s="616">
        <v>13286.84</v>
      </c>
      <c r="L221" s="616"/>
      <c r="M221" s="616">
        <v>12078.945454545454</v>
      </c>
      <c r="N221" s="616">
        <v>0.8</v>
      </c>
      <c r="O221" s="616">
        <v>9035.0600000000013</v>
      </c>
      <c r="P221" s="637"/>
      <c r="Q221" s="617">
        <v>11293.825000000001</v>
      </c>
    </row>
    <row r="222" spans="1:17" ht="14.4" customHeight="1" x14ac:dyDescent="0.3">
      <c r="A222" s="612" t="s">
        <v>513</v>
      </c>
      <c r="B222" s="613" t="s">
        <v>3542</v>
      </c>
      <c r="C222" s="613" t="s">
        <v>3939</v>
      </c>
      <c r="D222" s="613" t="s">
        <v>3942</v>
      </c>
      <c r="E222" s="613" t="s">
        <v>2634</v>
      </c>
      <c r="F222" s="616">
        <v>12</v>
      </c>
      <c r="G222" s="616">
        <v>999.6</v>
      </c>
      <c r="H222" s="616">
        <v>1</v>
      </c>
      <c r="I222" s="616">
        <v>83.3</v>
      </c>
      <c r="J222" s="616">
        <v>51</v>
      </c>
      <c r="K222" s="616">
        <v>4897.9800000000005</v>
      </c>
      <c r="L222" s="616">
        <v>4.8999399759903968</v>
      </c>
      <c r="M222" s="616">
        <v>96.038823529411772</v>
      </c>
      <c r="N222" s="616">
        <v>130</v>
      </c>
      <c r="O222" s="616">
        <v>12267.890000000001</v>
      </c>
      <c r="P222" s="637">
        <v>12.272799119647861</v>
      </c>
      <c r="Q222" s="617">
        <v>94.368384615384628</v>
      </c>
    </row>
    <row r="223" spans="1:17" ht="14.4" customHeight="1" x14ac:dyDescent="0.3">
      <c r="A223" s="612" t="s">
        <v>513</v>
      </c>
      <c r="B223" s="613" t="s">
        <v>3542</v>
      </c>
      <c r="C223" s="613" t="s">
        <v>3939</v>
      </c>
      <c r="D223" s="613" t="s">
        <v>3943</v>
      </c>
      <c r="E223" s="613" t="s">
        <v>2624</v>
      </c>
      <c r="F223" s="616"/>
      <c r="G223" s="616"/>
      <c r="H223" s="616"/>
      <c r="I223" s="616"/>
      <c r="J223" s="616">
        <v>9</v>
      </c>
      <c r="K223" s="616">
        <v>746.28</v>
      </c>
      <c r="L223" s="616"/>
      <c r="M223" s="616">
        <v>82.92</v>
      </c>
      <c r="N223" s="616"/>
      <c r="O223" s="616"/>
      <c r="P223" s="637"/>
      <c r="Q223" s="617"/>
    </row>
    <row r="224" spans="1:17" ht="14.4" customHeight="1" x14ac:dyDescent="0.3">
      <c r="A224" s="612" t="s">
        <v>513</v>
      </c>
      <c r="B224" s="613" t="s">
        <v>3542</v>
      </c>
      <c r="C224" s="613" t="s">
        <v>3939</v>
      </c>
      <c r="D224" s="613" t="s">
        <v>3944</v>
      </c>
      <c r="E224" s="613" t="s">
        <v>3945</v>
      </c>
      <c r="F224" s="616"/>
      <c r="G224" s="616"/>
      <c r="H224" s="616"/>
      <c r="I224" s="616"/>
      <c r="J224" s="616">
        <v>6</v>
      </c>
      <c r="K224" s="616">
        <v>5765.6399999999994</v>
      </c>
      <c r="L224" s="616"/>
      <c r="M224" s="616">
        <v>960.93999999999994</v>
      </c>
      <c r="N224" s="616">
        <v>3</v>
      </c>
      <c r="O224" s="616">
        <v>2609.16</v>
      </c>
      <c r="P224" s="637"/>
      <c r="Q224" s="617">
        <v>869.71999999999991</v>
      </c>
    </row>
    <row r="225" spans="1:17" ht="14.4" customHeight="1" x14ac:dyDescent="0.3">
      <c r="A225" s="612" t="s">
        <v>513</v>
      </c>
      <c r="B225" s="613" t="s">
        <v>3542</v>
      </c>
      <c r="C225" s="613" t="s">
        <v>3939</v>
      </c>
      <c r="D225" s="613" t="s">
        <v>3946</v>
      </c>
      <c r="E225" s="613" t="s">
        <v>3947</v>
      </c>
      <c r="F225" s="616">
        <v>2</v>
      </c>
      <c r="G225" s="616">
        <v>10429.64</v>
      </c>
      <c r="H225" s="616">
        <v>1</v>
      </c>
      <c r="I225" s="616">
        <v>5214.82</v>
      </c>
      <c r="J225" s="616">
        <v>15</v>
      </c>
      <c r="K225" s="616">
        <v>78222.299999999988</v>
      </c>
      <c r="L225" s="616">
        <v>7.4999999999999991</v>
      </c>
      <c r="M225" s="616">
        <v>5214.8199999999988</v>
      </c>
      <c r="N225" s="616">
        <v>44</v>
      </c>
      <c r="O225" s="616">
        <v>219476.36000000002</v>
      </c>
      <c r="P225" s="637">
        <v>21.043522115816081</v>
      </c>
      <c r="Q225" s="617">
        <v>4988.0990909090915</v>
      </c>
    </row>
    <row r="226" spans="1:17" ht="14.4" customHeight="1" x14ac:dyDescent="0.3">
      <c r="A226" s="612" t="s">
        <v>513</v>
      </c>
      <c r="B226" s="613" t="s">
        <v>3542</v>
      </c>
      <c r="C226" s="613" t="s">
        <v>3939</v>
      </c>
      <c r="D226" s="613" t="s">
        <v>3948</v>
      </c>
      <c r="E226" s="613" t="s">
        <v>2624</v>
      </c>
      <c r="F226" s="616">
        <v>95</v>
      </c>
      <c r="G226" s="616">
        <v>11206.2</v>
      </c>
      <c r="H226" s="616">
        <v>1</v>
      </c>
      <c r="I226" s="616">
        <v>117.96000000000001</v>
      </c>
      <c r="J226" s="616">
        <v>206</v>
      </c>
      <c r="K226" s="616">
        <v>24299.760000000002</v>
      </c>
      <c r="L226" s="616">
        <v>2.168421052631579</v>
      </c>
      <c r="M226" s="616">
        <v>117.96000000000001</v>
      </c>
      <c r="N226" s="616">
        <v>48</v>
      </c>
      <c r="O226" s="616">
        <v>5415.84</v>
      </c>
      <c r="P226" s="637">
        <v>0.48328960753868394</v>
      </c>
      <c r="Q226" s="617">
        <v>112.83</v>
      </c>
    </row>
    <row r="227" spans="1:17" ht="14.4" customHeight="1" x14ac:dyDescent="0.3">
      <c r="A227" s="612" t="s">
        <v>513</v>
      </c>
      <c r="B227" s="613" t="s">
        <v>3542</v>
      </c>
      <c r="C227" s="613" t="s">
        <v>3939</v>
      </c>
      <c r="D227" s="613" t="s">
        <v>3949</v>
      </c>
      <c r="E227" s="613" t="s">
        <v>2624</v>
      </c>
      <c r="F227" s="616">
        <v>33</v>
      </c>
      <c r="G227" s="616">
        <v>2626.47</v>
      </c>
      <c r="H227" s="616">
        <v>1</v>
      </c>
      <c r="I227" s="616">
        <v>79.589999999999989</v>
      </c>
      <c r="J227" s="616">
        <v>41</v>
      </c>
      <c r="K227" s="616">
        <v>3263.19</v>
      </c>
      <c r="L227" s="616">
        <v>1.2424242424242424</v>
      </c>
      <c r="M227" s="616">
        <v>79.59</v>
      </c>
      <c r="N227" s="616">
        <v>21.1</v>
      </c>
      <c r="O227" s="616">
        <v>1606.3400000000001</v>
      </c>
      <c r="P227" s="637">
        <v>0.61159655354906028</v>
      </c>
      <c r="Q227" s="617">
        <v>76.129857819905212</v>
      </c>
    </row>
    <row r="228" spans="1:17" ht="14.4" customHeight="1" x14ac:dyDescent="0.3">
      <c r="A228" s="612" t="s">
        <v>513</v>
      </c>
      <c r="B228" s="613" t="s">
        <v>3542</v>
      </c>
      <c r="C228" s="613" t="s">
        <v>3939</v>
      </c>
      <c r="D228" s="613" t="s">
        <v>3950</v>
      </c>
      <c r="E228" s="613" t="s">
        <v>2649</v>
      </c>
      <c r="F228" s="616">
        <v>43.529999999999994</v>
      </c>
      <c r="G228" s="616">
        <v>27353.119999999995</v>
      </c>
      <c r="H228" s="616">
        <v>1</v>
      </c>
      <c r="I228" s="616">
        <v>628.37399494601425</v>
      </c>
      <c r="J228" s="616">
        <v>124.74999999999999</v>
      </c>
      <c r="K228" s="616">
        <v>75722.389999999985</v>
      </c>
      <c r="L228" s="616">
        <v>2.7683273425481261</v>
      </c>
      <c r="M228" s="616">
        <v>606.99310621242478</v>
      </c>
      <c r="N228" s="616">
        <v>43.2</v>
      </c>
      <c r="O228" s="616">
        <v>26612.240000000005</v>
      </c>
      <c r="P228" s="637">
        <v>0.97291424159291551</v>
      </c>
      <c r="Q228" s="617">
        <v>616.02407407407418</v>
      </c>
    </row>
    <row r="229" spans="1:17" ht="14.4" customHeight="1" x14ac:dyDescent="0.3">
      <c r="A229" s="612" t="s">
        <v>513</v>
      </c>
      <c r="B229" s="613" t="s">
        <v>3542</v>
      </c>
      <c r="C229" s="613" t="s">
        <v>3939</v>
      </c>
      <c r="D229" s="613" t="s">
        <v>3951</v>
      </c>
      <c r="E229" s="613" t="s">
        <v>3952</v>
      </c>
      <c r="F229" s="616">
        <v>43</v>
      </c>
      <c r="G229" s="616">
        <v>3615.44</v>
      </c>
      <c r="H229" s="616">
        <v>1</v>
      </c>
      <c r="I229" s="616">
        <v>84.08</v>
      </c>
      <c r="J229" s="616">
        <v>108.5</v>
      </c>
      <c r="K229" s="616">
        <v>9122.68</v>
      </c>
      <c r="L229" s="616">
        <v>2.5232558139534884</v>
      </c>
      <c r="M229" s="616">
        <v>84.08</v>
      </c>
      <c r="N229" s="616">
        <v>106</v>
      </c>
      <c r="O229" s="616">
        <v>8525.5300000000007</v>
      </c>
      <c r="P229" s="637">
        <v>2.3580891952293497</v>
      </c>
      <c r="Q229" s="617">
        <v>80.429528301886805</v>
      </c>
    </row>
    <row r="230" spans="1:17" ht="14.4" customHeight="1" x14ac:dyDescent="0.3">
      <c r="A230" s="612" t="s">
        <v>513</v>
      </c>
      <c r="B230" s="613" t="s">
        <v>3542</v>
      </c>
      <c r="C230" s="613" t="s">
        <v>3939</v>
      </c>
      <c r="D230" s="613" t="s">
        <v>3953</v>
      </c>
      <c r="E230" s="613"/>
      <c r="F230" s="616">
        <v>1.6</v>
      </c>
      <c r="G230" s="616">
        <v>1726.92</v>
      </c>
      <c r="H230" s="616">
        <v>1</v>
      </c>
      <c r="I230" s="616">
        <v>1079.325</v>
      </c>
      <c r="J230" s="616"/>
      <c r="K230" s="616"/>
      <c r="L230" s="616"/>
      <c r="M230" s="616"/>
      <c r="N230" s="616"/>
      <c r="O230" s="616"/>
      <c r="P230" s="637"/>
      <c r="Q230" s="617"/>
    </row>
    <row r="231" spans="1:17" ht="14.4" customHeight="1" x14ac:dyDescent="0.3">
      <c r="A231" s="612" t="s">
        <v>513</v>
      </c>
      <c r="B231" s="613" t="s">
        <v>3542</v>
      </c>
      <c r="C231" s="613" t="s">
        <v>3939</v>
      </c>
      <c r="D231" s="613" t="s">
        <v>3954</v>
      </c>
      <c r="E231" s="613" t="s">
        <v>1314</v>
      </c>
      <c r="F231" s="616"/>
      <c r="G231" s="616"/>
      <c r="H231" s="616"/>
      <c r="I231" s="616"/>
      <c r="J231" s="616">
        <v>1</v>
      </c>
      <c r="K231" s="616">
        <v>724.4</v>
      </c>
      <c r="L231" s="616"/>
      <c r="M231" s="616">
        <v>724.4</v>
      </c>
      <c r="N231" s="616">
        <v>1.5</v>
      </c>
      <c r="O231" s="616">
        <v>1039.3499999999999</v>
      </c>
      <c r="P231" s="637"/>
      <c r="Q231" s="617">
        <v>692.9</v>
      </c>
    </row>
    <row r="232" spans="1:17" ht="14.4" customHeight="1" x14ac:dyDescent="0.3">
      <c r="A232" s="612" t="s">
        <v>513</v>
      </c>
      <c r="B232" s="613" t="s">
        <v>3542</v>
      </c>
      <c r="C232" s="613" t="s">
        <v>3939</v>
      </c>
      <c r="D232" s="613" t="s">
        <v>3955</v>
      </c>
      <c r="E232" s="613" t="s">
        <v>2186</v>
      </c>
      <c r="F232" s="616">
        <v>228</v>
      </c>
      <c r="G232" s="616">
        <v>13919.400000000001</v>
      </c>
      <c r="H232" s="616">
        <v>1</v>
      </c>
      <c r="I232" s="616">
        <v>61.050000000000004</v>
      </c>
      <c r="J232" s="616">
        <v>712</v>
      </c>
      <c r="K232" s="616">
        <v>43345.499999999993</v>
      </c>
      <c r="L232" s="616">
        <v>3.1140350877192975</v>
      </c>
      <c r="M232" s="616">
        <v>60.878511235955045</v>
      </c>
      <c r="N232" s="616">
        <v>507</v>
      </c>
      <c r="O232" s="616">
        <v>29608.800000000003</v>
      </c>
      <c r="P232" s="637">
        <v>2.1271606534764431</v>
      </c>
      <c r="Q232" s="617">
        <v>58.400000000000006</v>
      </c>
    </row>
    <row r="233" spans="1:17" ht="14.4" customHeight="1" x14ac:dyDescent="0.3">
      <c r="A233" s="612" t="s">
        <v>513</v>
      </c>
      <c r="B233" s="613" t="s">
        <v>3542</v>
      </c>
      <c r="C233" s="613" t="s">
        <v>3939</v>
      </c>
      <c r="D233" s="613" t="s">
        <v>3956</v>
      </c>
      <c r="E233" s="613" t="s">
        <v>3957</v>
      </c>
      <c r="F233" s="616"/>
      <c r="G233" s="616"/>
      <c r="H233" s="616"/>
      <c r="I233" s="616"/>
      <c r="J233" s="616">
        <v>24</v>
      </c>
      <c r="K233" s="616">
        <v>2658.48</v>
      </c>
      <c r="L233" s="616"/>
      <c r="M233" s="616">
        <v>110.77</v>
      </c>
      <c r="N233" s="616"/>
      <c r="O233" s="616"/>
      <c r="P233" s="637"/>
      <c r="Q233" s="617"/>
    </row>
    <row r="234" spans="1:17" ht="14.4" customHeight="1" x14ac:dyDescent="0.3">
      <c r="A234" s="612" t="s">
        <v>513</v>
      </c>
      <c r="B234" s="613" t="s">
        <v>3542</v>
      </c>
      <c r="C234" s="613" t="s">
        <v>3939</v>
      </c>
      <c r="D234" s="613" t="s">
        <v>3958</v>
      </c>
      <c r="E234" s="613" t="s">
        <v>2190</v>
      </c>
      <c r="F234" s="616">
        <v>21.2</v>
      </c>
      <c r="G234" s="616">
        <v>17164.099999999999</v>
      </c>
      <c r="H234" s="616">
        <v>1</v>
      </c>
      <c r="I234" s="616">
        <v>809.62735849056605</v>
      </c>
      <c r="J234" s="616">
        <v>52.469999999999992</v>
      </c>
      <c r="K234" s="616">
        <v>37974.86</v>
      </c>
      <c r="L234" s="616">
        <v>2.2124585617655459</v>
      </c>
      <c r="M234" s="616">
        <v>723.74423480083874</v>
      </c>
      <c r="N234" s="616">
        <v>54.9</v>
      </c>
      <c r="O234" s="616">
        <v>38004.520000000004</v>
      </c>
      <c r="P234" s="637">
        <v>2.2141865871207931</v>
      </c>
      <c r="Q234" s="617">
        <v>692.24990892531889</v>
      </c>
    </row>
    <row r="235" spans="1:17" ht="14.4" customHeight="1" x14ac:dyDescent="0.3">
      <c r="A235" s="612" t="s">
        <v>513</v>
      </c>
      <c r="B235" s="613" t="s">
        <v>3542</v>
      </c>
      <c r="C235" s="613" t="s">
        <v>3939</v>
      </c>
      <c r="D235" s="613" t="s">
        <v>3959</v>
      </c>
      <c r="E235" s="613" t="s">
        <v>2232</v>
      </c>
      <c r="F235" s="616">
        <v>10</v>
      </c>
      <c r="G235" s="616">
        <v>12321.4</v>
      </c>
      <c r="H235" s="616">
        <v>1</v>
      </c>
      <c r="I235" s="616">
        <v>1232.1399999999999</v>
      </c>
      <c r="J235" s="616">
        <v>3</v>
      </c>
      <c r="K235" s="616">
        <v>3471.33</v>
      </c>
      <c r="L235" s="616">
        <v>0.28173178372587532</v>
      </c>
      <c r="M235" s="616">
        <v>1157.1099999999999</v>
      </c>
      <c r="N235" s="616">
        <v>8</v>
      </c>
      <c r="O235" s="616">
        <v>8854.4</v>
      </c>
      <c r="P235" s="637">
        <v>0.71861963737886925</v>
      </c>
      <c r="Q235" s="617">
        <v>1106.8</v>
      </c>
    </row>
    <row r="236" spans="1:17" ht="14.4" customHeight="1" x14ac:dyDescent="0.3">
      <c r="A236" s="612" t="s">
        <v>513</v>
      </c>
      <c r="B236" s="613" t="s">
        <v>3542</v>
      </c>
      <c r="C236" s="613" t="s">
        <v>3939</v>
      </c>
      <c r="D236" s="613" t="s">
        <v>3960</v>
      </c>
      <c r="E236" s="613" t="s">
        <v>2229</v>
      </c>
      <c r="F236" s="616">
        <v>4</v>
      </c>
      <c r="G236" s="616">
        <v>54395.200000000004</v>
      </c>
      <c r="H236" s="616">
        <v>1</v>
      </c>
      <c r="I236" s="616">
        <v>13598.800000000001</v>
      </c>
      <c r="J236" s="616">
        <v>25.85</v>
      </c>
      <c r="K236" s="616">
        <v>311425.96000000002</v>
      </c>
      <c r="L236" s="616">
        <v>5.7252470806247606</v>
      </c>
      <c r="M236" s="616">
        <v>12047.425918762088</v>
      </c>
      <c r="N236" s="616">
        <v>40.599999999999994</v>
      </c>
      <c r="O236" s="616">
        <v>487744.04000000004</v>
      </c>
      <c r="P236" s="637">
        <v>8.9666742653763567</v>
      </c>
      <c r="Q236" s="617">
        <v>12013.400000000003</v>
      </c>
    </row>
    <row r="237" spans="1:17" ht="14.4" customHeight="1" x14ac:dyDescent="0.3">
      <c r="A237" s="612" t="s">
        <v>513</v>
      </c>
      <c r="B237" s="613" t="s">
        <v>3542</v>
      </c>
      <c r="C237" s="613" t="s">
        <v>3939</v>
      </c>
      <c r="D237" s="613" t="s">
        <v>3961</v>
      </c>
      <c r="E237" s="613" t="s">
        <v>2314</v>
      </c>
      <c r="F237" s="616"/>
      <c r="G237" s="616"/>
      <c r="H237" s="616"/>
      <c r="I237" s="616"/>
      <c r="J237" s="616">
        <v>88</v>
      </c>
      <c r="K237" s="616">
        <v>308212.07</v>
      </c>
      <c r="L237" s="616"/>
      <c r="M237" s="616">
        <v>3502.4098863636364</v>
      </c>
      <c r="N237" s="616">
        <v>128</v>
      </c>
      <c r="O237" s="616">
        <v>428816.63</v>
      </c>
      <c r="P237" s="637"/>
      <c r="Q237" s="617">
        <v>3350.129921875</v>
      </c>
    </row>
    <row r="238" spans="1:17" ht="14.4" customHeight="1" x14ac:dyDescent="0.3">
      <c r="A238" s="612" t="s">
        <v>513</v>
      </c>
      <c r="B238" s="613" t="s">
        <v>3542</v>
      </c>
      <c r="C238" s="613" t="s">
        <v>3939</v>
      </c>
      <c r="D238" s="613" t="s">
        <v>3962</v>
      </c>
      <c r="E238" s="613" t="s">
        <v>3963</v>
      </c>
      <c r="F238" s="616"/>
      <c r="G238" s="616"/>
      <c r="H238" s="616"/>
      <c r="I238" s="616"/>
      <c r="J238" s="616"/>
      <c r="K238" s="616"/>
      <c r="L238" s="616"/>
      <c r="M238" s="616"/>
      <c r="N238" s="616">
        <v>4</v>
      </c>
      <c r="O238" s="616">
        <v>45683.48</v>
      </c>
      <c r="P238" s="637"/>
      <c r="Q238" s="617">
        <v>11420.87</v>
      </c>
    </row>
    <row r="239" spans="1:17" ht="14.4" customHeight="1" x14ac:dyDescent="0.3">
      <c r="A239" s="612" t="s">
        <v>513</v>
      </c>
      <c r="B239" s="613" t="s">
        <v>3542</v>
      </c>
      <c r="C239" s="613" t="s">
        <v>3939</v>
      </c>
      <c r="D239" s="613" t="s">
        <v>3964</v>
      </c>
      <c r="E239" s="613" t="s">
        <v>3965</v>
      </c>
      <c r="F239" s="616">
        <v>0.4</v>
      </c>
      <c r="G239" s="616">
        <v>2124.29</v>
      </c>
      <c r="H239" s="616">
        <v>1</v>
      </c>
      <c r="I239" s="616">
        <v>5310.7249999999995</v>
      </c>
      <c r="J239" s="616"/>
      <c r="K239" s="616"/>
      <c r="L239" s="616"/>
      <c r="M239" s="616"/>
      <c r="N239" s="616"/>
      <c r="O239" s="616"/>
      <c r="P239" s="637"/>
      <c r="Q239" s="617"/>
    </row>
    <row r="240" spans="1:17" ht="14.4" customHeight="1" x14ac:dyDescent="0.3">
      <c r="A240" s="612" t="s">
        <v>513</v>
      </c>
      <c r="B240" s="613" t="s">
        <v>3542</v>
      </c>
      <c r="C240" s="613" t="s">
        <v>3939</v>
      </c>
      <c r="D240" s="613" t="s">
        <v>3966</v>
      </c>
      <c r="E240" s="613" t="s">
        <v>3967</v>
      </c>
      <c r="F240" s="616">
        <v>0.1</v>
      </c>
      <c r="G240" s="616">
        <v>650.65</v>
      </c>
      <c r="H240" s="616">
        <v>1</v>
      </c>
      <c r="I240" s="616">
        <v>6506.4999999999991</v>
      </c>
      <c r="J240" s="616"/>
      <c r="K240" s="616"/>
      <c r="L240" s="616"/>
      <c r="M240" s="616"/>
      <c r="N240" s="616">
        <v>0.7</v>
      </c>
      <c r="O240" s="616">
        <v>3460.75</v>
      </c>
      <c r="P240" s="637">
        <v>5.3189118573733962</v>
      </c>
      <c r="Q240" s="617">
        <v>4943.9285714285716</v>
      </c>
    </row>
    <row r="241" spans="1:17" ht="14.4" customHeight="1" x14ac:dyDescent="0.3">
      <c r="A241" s="612" t="s">
        <v>513</v>
      </c>
      <c r="B241" s="613" t="s">
        <v>3542</v>
      </c>
      <c r="C241" s="613" t="s">
        <v>3939</v>
      </c>
      <c r="D241" s="613" t="s">
        <v>3968</v>
      </c>
      <c r="E241" s="613" t="s">
        <v>2641</v>
      </c>
      <c r="F241" s="616">
        <v>121</v>
      </c>
      <c r="G241" s="616">
        <v>7019.2099999999991</v>
      </c>
      <c r="H241" s="616">
        <v>1</v>
      </c>
      <c r="I241" s="616">
        <v>58.009999999999991</v>
      </c>
      <c r="J241" s="616">
        <v>397</v>
      </c>
      <c r="K241" s="616">
        <v>16022.92</v>
      </c>
      <c r="L241" s="616">
        <v>2.2827241242248064</v>
      </c>
      <c r="M241" s="616">
        <v>40.36</v>
      </c>
      <c r="N241" s="616">
        <v>112</v>
      </c>
      <c r="O241" s="616">
        <v>4324.32</v>
      </c>
      <c r="P241" s="637">
        <v>0.61606932973938666</v>
      </c>
      <c r="Q241" s="617">
        <v>38.61</v>
      </c>
    </row>
    <row r="242" spans="1:17" ht="14.4" customHeight="1" x14ac:dyDescent="0.3">
      <c r="A242" s="612" t="s">
        <v>513</v>
      </c>
      <c r="B242" s="613" t="s">
        <v>3542</v>
      </c>
      <c r="C242" s="613" t="s">
        <v>3939</v>
      </c>
      <c r="D242" s="613" t="s">
        <v>3969</v>
      </c>
      <c r="E242" s="613" t="s">
        <v>2196</v>
      </c>
      <c r="F242" s="616">
        <v>8.9</v>
      </c>
      <c r="G242" s="616">
        <v>3597.38</v>
      </c>
      <c r="H242" s="616">
        <v>1</v>
      </c>
      <c r="I242" s="616">
        <v>404.2</v>
      </c>
      <c r="J242" s="616">
        <v>35.699999999999996</v>
      </c>
      <c r="K242" s="616">
        <v>14429.94</v>
      </c>
      <c r="L242" s="616">
        <v>4.01123595505618</v>
      </c>
      <c r="M242" s="616">
        <v>404.20000000000005</v>
      </c>
      <c r="N242" s="616">
        <v>16.600000000000001</v>
      </c>
      <c r="O242" s="616">
        <v>6417.57</v>
      </c>
      <c r="P242" s="637">
        <v>1.7839566573450676</v>
      </c>
      <c r="Q242" s="617">
        <v>386.6006024096385</v>
      </c>
    </row>
    <row r="243" spans="1:17" ht="14.4" customHeight="1" x14ac:dyDescent="0.3">
      <c r="A243" s="612" t="s">
        <v>513</v>
      </c>
      <c r="B243" s="613" t="s">
        <v>3542</v>
      </c>
      <c r="C243" s="613" t="s">
        <v>3939</v>
      </c>
      <c r="D243" s="613" t="s">
        <v>3970</v>
      </c>
      <c r="E243" s="613" t="s">
        <v>3971</v>
      </c>
      <c r="F243" s="616"/>
      <c r="G243" s="616"/>
      <c r="H243" s="616"/>
      <c r="I243" s="616"/>
      <c r="J243" s="616">
        <v>4</v>
      </c>
      <c r="K243" s="616">
        <v>161.44</v>
      </c>
      <c r="L243" s="616"/>
      <c r="M243" s="616">
        <v>40.36</v>
      </c>
      <c r="N243" s="616"/>
      <c r="O243" s="616"/>
      <c r="P243" s="637"/>
      <c r="Q243" s="617"/>
    </row>
    <row r="244" spans="1:17" ht="14.4" customHeight="1" x14ac:dyDescent="0.3">
      <c r="A244" s="612" t="s">
        <v>513</v>
      </c>
      <c r="B244" s="613" t="s">
        <v>3542</v>
      </c>
      <c r="C244" s="613" t="s">
        <v>3939</v>
      </c>
      <c r="D244" s="613" t="s">
        <v>2330</v>
      </c>
      <c r="E244" s="613" t="s">
        <v>2337</v>
      </c>
      <c r="F244" s="616"/>
      <c r="G244" s="616"/>
      <c r="H244" s="616"/>
      <c r="I244" s="616"/>
      <c r="J244" s="616">
        <v>22</v>
      </c>
      <c r="K244" s="616">
        <v>202198.24</v>
      </c>
      <c r="L244" s="616"/>
      <c r="M244" s="616">
        <v>9190.8290909090902</v>
      </c>
      <c r="N244" s="616">
        <v>67</v>
      </c>
      <c r="O244" s="616">
        <v>551755.05000000005</v>
      </c>
      <c r="P244" s="637"/>
      <c r="Q244" s="617">
        <v>8235.1500000000015</v>
      </c>
    </row>
    <row r="245" spans="1:17" ht="14.4" customHeight="1" x14ac:dyDescent="0.3">
      <c r="A245" s="612" t="s">
        <v>513</v>
      </c>
      <c r="B245" s="613" t="s">
        <v>3542</v>
      </c>
      <c r="C245" s="613" t="s">
        <v>3939</v>
      </c>
      <c r="D245" s="613" t="s">
        <v>2336</v>
      </c>
      <c r="E245" s="613" t="s">
        <v>2337</v>
      </c>
      <c r="F245" s="616"/>
      <c r="G245" s="616"/>
      <c r="H245" s="616"/>
      <c r="I245" s="616"/>
      <c r="J245" s="616"/>
      <c r="K245" s="616"/>
      <c r="L245" s="616"/>
      <c r="M245" s="616"/>
      <c r="N245" s="616">
        <v>1</v>
      </c>
      <c r="O245" s="616">
        <v>16469.2</v>
      </c>
      <c r="P245" s="637"/>
      <c r="Q245" s="617">
        <v>16469.2</v>
      </c>
    </row>
    <row r="246" spans="1:17" ht="14.4" customHeight="1" x14ac:dyDescent="0.3">
      <c r="A246" s="612" t="s">
        <v>513</v>
      </c>
      <c r="B246" s="613" t="s">
        <v>3542</v>
      </c>
      <c r="C246" s="613" t="s">
        <v>3939</v>
      </c>
      <c r="D246" s="613" t="s">
        <v>3972</v>
      </c>
      <c r="E246" s="613" t="s">
        <v>2654</v>
      </c>
      <c r="F246" s="616">
        <v>399</v>
      </c>
      <c r="G246" s="616">
        <v>18952.5</v>
      </c>
      <c r="H246" s="616">
        <v>1</v>
      </c>
      <c r="I246" s="616">
        <v>47.5</v>
      </c>
      <c r="J246" s="616">
        <v>955</v>
      </c>
      <c r="K246" s="616">
        <v>44222.5</v>
      </c>
      <c r="L246" s="616">
        <v>2.3333333333333335</v>
      </c>
      <c r="M246" s="616">
        <v>46.306282722513089</v>
      </c>
      <c r="N246" s="616">
        <v>238.5</v>
      </c>
      <c r="O246" s="616">
        <v>10827.400000000001</v>
      </c>
      <c r="P246" s="637">
        <v>0.57129138636063848</v>
      </c>
      <c r="Q246" s="617">
        <v>45.397903563941306</v>
      </c>
    </row>
    <row r="247" spans="1:17" ht="14.4" customHeight="1" x14ac:dyDescent="0.3">
      <c r="A247" s="612" t="s">
        <v>513</v>
      </c>
      <c r="B247" s="613" t="s">
        <v>3542</v>
      </c>
      <c r="C247" s="613" t="s">
        <v>3939</v>
      </c>
      <c r="D247" s="613" t="s">
        <v>3973</v>
      </c>
      <c r="E247" s="613" t="s">
        <v>2219</v>
      </c>
      <c r="F247" s="616">
        <v>8</v>
      </c>
      <c r="G247" s="616">
        <v>928</v>
      </c>
      <c r="H247" s="616">
        <v>1</v>
      </c>
      <c r="I247" s="616">
        <v>116</v>
      </c>
      <c r="J247" s="616">
        <v>38</v>
      </c>
      <c r="K247" s="616">
        <v>3067.74</v>
      </c>
      <c r="L247" s="616">
        <v>3.3057543103448275</v>
      </c>
      <c r="M247" s="616">
        <v>80.72999999999999</v>
      </c>
      <c r="N247" s="616">
        <v>46</v>
      </c>
      <c r="O247" s="616">
        <v>3552.1200000000003</v>
      </c>
      <c r="P247" s="637">
        <v>3.8277155172413795</v>
      </c>
      <c r="Q247" s="617">
        <v>77.220000000000013</v>
      </c>
    </row>
    <row r="248" spans="1:17" ht="14.4" customHeight="1" x14ac:dyDescent="0.3">
      <c r="A248" s="612" t="s">
        <v>513</v>
      </c>
      <c r="B248" s="613" t="s">
        <v>3542</v>
      </c>
      <c r="C248" s="613" t="s">
        <v>3939</v>
      </c>
      <c r="D248" s="613" t="s">
        <v>3974</v>
      </c>
      <c r="E248" s="613" t="s">
        <v>2589</v>
      </c>
      <c r="F248" s="616">
        <v>182.59999999999997</v>
      </c>
      <c r="G248" s="616">
        <v>69342.350000000006</v>
      </c>
      <c r="H248" s="616">
        <v>1</v>
      </c>
      <c r="I248" s="616">
        <v>379.75000000000011</v>
      </c>
      <c r="J248" s="616">
        <v>368.09999999999997</v>
      </c>
      <c r="K248" s="616">
        <v>139634.04</v>
      </c>
      <c r="L248" s="616">
        <v>2.0136906234069079</v>
      </c>
      <c r="M248" s="616">
        <v>379.33724531377351</v>
      </c>
      <c r="N248" s="616">
        <v>377.96</v>
      </c>
      <c r="O248" s="616">
        <v>130190.81</v>
      </c>
      <c r="P248" s="637">
        <v>1.8775079010157572</v>
      </c>
      <c r="Q248" s="617">
        <v>344.45658270716478</v>
      </c>
    </row>
    <row r="249" spans="1:17" ht="14.4" customHeight="1" x14ac:dyDescent="0.3">
      <c r="A249" s="612" t="s">
        <v>513</v>
      </c>
      <c r="B249" s="613" t="s">
        <v>3542</v>
      </c>
      <c r="C249" s="613" t="s">
        <v>3939</v>
      </c>
      <c r="D249" s="613" t="s">
        <v>3975</v>
      </c>
      <c r="E249" s="613" t="s">
        <v>3976</v>
      </c>
      <c r="F249" s="616"/>
      <c r="G249" s="616"/>
      <c r="H249" s="616"/>
      <c r="I249" s="616"/>
      <c r="J249" s="616">
        <v>3</v>
      </c>
      <c r="K249" s="616">
        <v>18773.37</v>
      </c>
      <c r="L249" s="616"/>
      <c r="M249" s="616">
        <v>6257.79</v>
      </c>
      <c r="N249" s="616">
        <v>6</v>
      </c>
      <c r="O249" s="616">
        <v>35914.300000000003</v>
      </c>
      <c r="P249" s="637"/>
      <c r="Q249" s="617">
        <v>5985.7166666666672</v>
      </c>
    </row>
    <row r="250" spans="1:17" ht="14.4" customHeight="1" x14ac:dyDescent="0.3">
      <c r="A250" s="612" t="s">
        <v>513</v>
      </c>
      <c r="B250" s="613" t="s">
        <v>3542</v>
      </c>
      <c r="C250" s="613" t="s">
        <v>3939</v>
      </c>
      <c r="D250" s="613" t="s">
        <v>3977</v>
      </c>
      <c r="E250" s="613" t="s">
        <v>3978</v>
      </c>
      <c r="F250" s="616">
        <v>12</v>
      </c>
      <c r="G250" s="616">
        <v>1003.32</v>
      </c>
      <c r="H250" s="616">
        <v>1</v>
      </c>
      <c r="I250" s="616">
        <v>83.61</v>
      </c>
      <c r="J250" s="616">
        <v>4</v>
      </c>
      <c r="K250" s="616">
        <v>549.84</v>
      </c>
      <c r="L250" s="616">
        <v>0.54802057170194951</v>
      </c>
      <c r="M250" s="616">
        <v>137.46</v>
      </c>
      <c r="N250" s="616"/>
      <c r="O250" s="616"/>
      <c r="P250" s="637"/>
      <c r="Q250" s="617"/>
    </row>
    <row r="251" spans="1:17" ht="14.4" customHeight="1" x14ac:dyDescent="0.3">
      <c r="A251" s="612" t="s">
        <v>513</v>
      </c>
      <c r="B251" s="613" t="s">
        <v>3542</v>
      </c>
      <c r="C251" s="613" t="s">
        <v>3939</v>
      </c>
      <c r="D251" s="613" t="s">
        <v>3979</v>
      </c>
      <c r="E251" s="613" t="s">
        <v>3980</v>
      </c>
      <c r="F251" s="616">
        <v>157.5</v>
      </c>
      <c r="G251" s="616">
        <v>6540.44</v>
      </c>
      <c r="H251" s="616">
        <v>1</v>
      </c>
      <c r="I251" s="616">
        <v>41.526603174603174</v>
      </c>
      <c r="J251" s="616">
        <v>190.3</v>
      </c>
      <c r="K251" s="616">
        <v>11131.560000000001</v>
      </c>
      <c r="L251" s="616">
        <v>1.7019588896159894</v>
      </c>
      <c r="M251" s="616">
        <v>58.494797687861272</v>
      </c>
      <c r="N251" s="616">
        <v>35</v>
      </c>
      <c r="O251" s="616">
        <v>1458.12</v>
      </c>
      <c r="P251" s="637">
        <v>0.2229391294775275</v>
      </c>
      <c r="Q251" s="617">
        <v>41.660571428571423</v>
      </c>
    </row>
    <row r="252" spans="1:17" ht="14.4" customHeight="1" x14ac:dyDescent="0.3">
      <c r="A252" s="612" t="s">
        <v>513</v>
      </c>
      <c r="B252" s="613" t="s">
        <v>3542</v>
      </c>
      <c r="C252" s="613" t="s">
        <v>3939</v>
      </c>
      <c r="D252" s="613" t="s">
        <v>3981</v>
      </c>
      <c r="E252" s="613" t="s">
        <v>3982</v>
      </c>
      <c r="F252" s="616"/>
      <c r="G252" s="616"/>
      <c r="H252" s="616"/>
      <c r="I252" s="616"/>
      <c r="J252" s="616"/>
      <c r="K252" s="616"/>
      <c r="L252" s="616"/>
      <c r="M252" s="616"/>
      <c r="N252" s="616">
        <v>0.4</v>
      </c>
      <c r="O252" s="616">
        <v>1770.8</v>
      </c>
      <c r="P252" s="637"/>
      <c r="Q252" s="617">
        <v>4427</v>
      </c>
    </row>
    <row r="253" spans="1:17" ht="14.4" customHeight="1" x14ac:dyDescent="0.3">
      <c r="A253" s="612" t="s">
        <v>513</v>
      </c>
      <c r="B253" s="613" t="s">
        <v>3542</v>
      </c>
      <c r="C253" s="613" t="s">
        <v>3939</v>
      </c>
      <c r="D253" s="613" t="s">
        <v>3983</v>
      </c>
      <c r="E253" s="613" t="s">
        <v>3984</v>
      </c>
      <c r="F253" s="616"/>
      <c r="G253" s="616"/>
      <c r="H253" s="616"/>
      <c r="I253" s="616"/>
      <c r="J253" s="616">
        <v>14</v>
      </c>
      <c r="K253" s="616">
        <v>498.53999999999996</v>
      </c>
      <c r="L253" s="616"/>
      <c r="M253" s="616">
        <v>35.61</v>
      </c>
      <c r="N253" s="616">
        <v>1</v>
      </c>
      <c r="O253" s="616">
        <v>34.06</v>
      </c>
      <c r="P253" s="637"/>
      <c r="Q253" s="617">
        <v>34.06</v>
      </c>
    </row>
    <row r="254" spans="1:17" ht="14.4" customHeight="1" x14ac:dyDescent="0.3">
      <c r="A254" s="612" t="s">
        <v>513</v>
      </c>
      <c r="B254" s="613" t="s">
        <v>3542</v>
      </c>
      <c r="C254" s="613" t="s">
        <v>3939</v>
      </c>
      <c r="D254" s="613" t="s">
        <v>3985</v>
      </c>
      <c r="E254" s="613" t="s">
        <v>2111</v>
      </c>
      <c r="F254" s="616">
        <v>9</v>
      </c>
      <c r="G254" s="616">
        <v>618.66</v>
      </c>
      <c r="H254" s="616">
        <v>1</v>
      </c>
      <c r="I254" s="616">
        <v>68.739999999999995</v>
      </c>
      <c r="J254" s="616">
        <v>58</v>
      </c>
      <c r="K254" s="616">
        <v>3986.9199999999996</v>
      </c>
      <c r="L254" s="616">
        <v>6.4444444444444438</v>
      </c>
      <c r="M254" s="616">
        <v>68.739999999999995</v>
      </c>
      <c r="N254" s="616"/>
      <c r="O254" s="616"/>
      <c r="P254" s="637"/>
      <c r="Q254" s="617"/>
    </row>
    <row r="255" spans="1:17" ht="14.4" customHeight="1" x14ac:dyDescent="0.3">
      <c r="A255" s="612" t="s">
        <v>513</v>
      </c>
      <c r="B255" s="613" t="s">
        <v>3542</v>
      </c>
      <c r="C255" s="613" t="s">
        <v>3939</v>
      </c>
      <c r="D255" s="613" t="s">
        <v>3986</v>
      </c>
      <c r="E255" s="613" t="s">
        <v>2611</v>
      </c>
      <c r="F255" s="616">
        <v>20.599999999999998</v>
      </c>
      <c r="G255" s="616">
        <v>80873.8</v>
      </c>
      <c r="H255" s="616">
        <v>1</v>
      </c>
      <c r="I255" s="616">
        <v>3925.912621359224</v>
      </c>
      <c r="J255" s="616">
        <v>78.7</v>
      </c>
      <c r="K255" s="616">
        <v>308969.08</v>
      </c>
      <c r="L255" s="616">
        <v>3.8203853411117072</v>
      </c>
      <c r="M255" s="616">
        <v>3925.9095298602288</v>
      </c>
      <c r="N255" s="616">
        <v>22.6</v>
      </c>
      <c r="O255" s="616">
        <v>84867.86</v>
      </c>
      <c r="P255" s="637">
        <v>1.0493863278342306</v>
      </c>
      <c r="Q255" s="617">
        <v>3755.2150442477873</v>
      </c>
    </row>
    <row r="256" spans="1:17" ht="14.4" customHeight="1" x14ac:dyDescent="0.3">
      <c r="A256" s="612" t="s">
        <v>513</v>
      </c>
      <c r="B256" s="613" t="s">
        <v>3542</v>
      </c>
      <c r="C256" s="613" t="s">
        <v>3939</v>
      </c>
      <c r="D256" s="613" t="s">
        <v>3987</v>
      </c>
      <c r="E256" s="613" t="s">
        <v>3988</v>
      </c>
      <c r="F256" s="616">
        <v>0.1</v>
      </c>
      <c r="G256" s="616">
        <v>220.31</v>
      </c>
      <c r="H256" s="616">
        <v>1</v>
      </c>
      <c r="I256" s="616">
        <v>2203.1</v>
      </c>
      <c r="J256" s="616">
        <v>0.7</v>
      </c>
      <c r="K256" s="616">
        <v>1542.1699999999998</v>
      </c>
      <c r="L256" s="616">
        <v>6.9999999999999991</v>
      </c>
      <c r="M256" s="616">
        <v>2203.1</v>
      </c>
      <c r="N256" s="616"/>
      <c r="O256" s="616"/>
      <c r="P256" s="637"/>
      <c r="Q256" s="617"/>
    </row>
    <row r="257" spans="1:17" ht="14.4" customHeight="1" x14ac:dyDescent="0.3">
      <c r="A257" s="612" t="s">
        <v>513</v>
      </c>
      <c r="B257" s="613" t="s">
        <v>3542</v>
      </c>
      <c r="C257" s="613" t="s">
        <v>3939</v>
      </c>
      <c r="D257" s="613" t="s">
        <v>3989</v>
      </c>
      <c r="E257" s="613" t="s">
        <v>2608</v>
      </c>
      <c r="F257" s="616"/>
      <c r="G257" s="616"/>
      <c r="H257" s="616"/>
      <c r="I257" s="616"/>
      <c r="J257" s="616"/>
      <c r="K257" s="616"/>
      <c r="L257" s="616"/>
      <c r="M257" s="616"/>
      <c r="N257" s="616">
        <v>2</v>
      </c>
      <c r="O257" s="616">
        <v>363.86</v>
      </c>
      <c r="P257" s="637"/>
      <c r="Q257" s="617">
        <v>181.93</v>
      </c>
    </row>
    <row r="258" spans="1:17" ht="14.4" customHeight="1" x14ac:dyDescent="0.3">
      <c r="A258" s="612" t="s">
        <v>513</v>
      </c>
      <c r="B258" s="613" t="s">
        <v>3542</v>
      </c>
      <c r="C258" s="613" t="s">
        <v>3939</v>
      </c>
      <c r="D258" s="613" t="s">
        <v>3990</v>
      </c>
      <c r="E258" s="613" t="s">
        <v>3991</v>
      </c>
      <c r="F258" s="616">
        <v>2</v>
      </c>
      <c r="G258" s="616">
        <v>9022.1</v>
      </c>
      <c r="H258" s="616">
        <v>1</v>
      </c>
      <c r="I258" s="616">
        <v>4511.05</v>
      </c>
      <c r="J258" s="616">
        <v>5</v>
      </c>
      <c r="K258" s="616">
        <v>22555.25</v>
      </c>
      <c r="L258" s="616">
        <v>2.5</v>
      </c>
      <c r="M258" s="616">
        <v>4511.05</v>
      </c>
      <c r="N258" s="616">
        <v>64</v>
      </c>
      <c r="O258" s="616">
        <v>276154.23999999999</v>
      </c>
      <c r="P258" s="637">
        <v>30.608643220536237</v>
      </c>
      <c r="Q258" s="617">
        <v>4314.91</v>
      </c>
    </row>
    <row r="259" spans="1:17" ht="14.4" customHeight="1" x14ac:dyDescent="0.3">
      <c r="A259" s="612" t="s">
        <v>513</v>
      </c>
      <c r="B259" s="613" t="s">
        <v>3542</v>
      </c>
      <c r="C259" s="613" t="s">
        <v>3939</v>
      </c>
      <c r="D259" s="613" t="s">
        <v>3992</v>
      </c>
      <c r="E259" s="613" t="s">
        <v>2357</v>
      </c>
      <c r="F259" s="616">
        <v>1</v>
      </c>
      <c r="G259" s="616">
        <v>9022.09</v>
      </c>
      <c r="H259" s="616">
        <v>1</v>
      </c>
      <c r="I259" s="616">
        <v>9022.09</v>
      </c>
      <c r="J259" s="616">
        <v>5</v>
      </c>
      <c r="K259" s="616">
        <v>45110.45</v>
      </c>
      <c r="L259" s="616">
        <v>5</v>
      </c>
      <c r="M259" s="616">
        <v>9022.09</v>
      </c>
      <c r="N259" s="616"/>
      <c r="O259" s="616"/>
      <c r="P259" s="637"/>
      <c r="Q259" s="617"/>
    </row>
    <row r="260" spans="1:17" ht="14.4" customHeight="1" x14ac:dyDescent="0.3">
      <c r="A260" s="612" t="s">
        <v>513</v>
      </c>
      <c r="B260" s="613" t="s">
        <v>3542</v>
      </c>
      <c r="C260" s="613" t="s">
        <v>3939</v>
      </c>
      <c r="D260" s="613" t="s">
        <v>3993</v>
      </c>
      <c r="E260" s="613" t="s">
        <v>3994</v>
      </c>
      <c r="F260" s="616"/>
      <c r="G260" s="616"/>
      <c r="H260" s="616"/>
      <c r="I260" s="616"/>
      <c r="J260" s="616"/>
      <c r="K260" s="616"/>
      <c r="L260" s="616"/>
      <c r="M260" s="616"/>
      <c r="N260" s="616">
        <v>8</v>
      </c>
      <c r="O260" s="616">
        <v>34519.279999999999</v>
      </c>
      <c r="P260" s="637"/>
      <c r="Q260" s="617">
        <v>4314.91</v>
      </c>
    </row>
    <row r="261" spans="1:17" ht="14.4" customHeight="1" x14ac:dyDescent="0.3">
      <c r="A261" s="612" t="s">
        <v>513</v>
      </c>
      <c r="B261" s="613" t="s">
        <v>3542</v>
      </c>
      <c r="C261" s="613" t="s">
        <v>3939</v>
      </c>
      <c r="D261" s="613" t="s">
        <v>3995</v>
      </c>
      <c r="E261" s="613" t="s">
        <v>3996</v>
      </c>
      <c r="F261" s="616"/>
      <c r="G261" s="616"/>
      <c r="H261" s="616"/>
      <c r="I261" s="616"/>
      <c r="J261" s="616">
        <v>2</v>
      </c>
      <c r="K261" s="616">
        <v>14243.44</v>
      </c>
      <c r="L261" s="616"/>
      <c r="M261" s="616">
        <v>7121.72</v>
      </c>
      <c r="N261" s="616"/>
      <c r="O261" s="616"/>
      <c r="P261" s="637"/>
      <c r="Q261" s="617"/>
    </row>
    <row r="262" spans="1:17" ht="14.4" customHeight="1" x14ac:dyDescent="0.3">
      <c r="A262" s="612" t="s">
        <v>513</v>
      </c>
      <c r="B262" s="613" t="s">
        <v>3542</v>
      </c>
      <c r="C262" s="613" t="s">
        <v>3939</v>
      </c>
      <c r="D262" s="613" t="s">
        <v>3997</v>
      </c>
      <c r="E262" s="613" t="s">
        <v>2126</v>
      </c>
      <c r="F262" s="616"/>
      <c r="G262" s="616"/>
      <c r="H262" s="616"/>
      <c r="I262" s="616"/>
      <c r="J262" s="616"/>
      <c r="K262" s="616"/>
      <c r="L262" s="616"/>
      <c r="M262" s="616"/>
      <c r="N262" s="616">
        <v>0.79999999999999993</v>
      </c>
      <c r="O262" s="616">
        <v>309.27999999999997</v>
      </c>
      <c r="P262" s="637"/>
      <c r="Q262" s="617">
        <v>386.6</v>
      </c>
    </row>
    <row r="263" spans="1:17" ht="14.4" customHeight="1" x14ac:dyDescent="0.3">
      <c r="A263" s="612" t="s">
        <v>513</v>
      </c>
      <c r="B263" s="613" t="s">
        <v>3542</v>
      </c>
      <c r="C263" s="613" t="s">
        <v>3939</v>
      </c>
      <c r="D263" s="613" t="s">
        <v>3998</v>
      </c>
      <c r="E263" s="613" t="s">
        <v>1079</v>
      </c>
      <c r="F263" s="616"/>
      <c r="G263" s="616"/>
      <c r="H263" s="616"/>
      <c r="I263" s="616"/>
      <c r="J263" s="616"/>
      <c r="K263" s="616"/>
      <c r="L263" s="616"/>
      <c r="M263" s="616"/>
      <c r="N263" s="616">
        <v>2.1</v>
      </c>
      <c r="O263" s="616">
        <v>2628.36</v>
      </c>
      <c r="P263" s="637"/>
      <c r="Q263" s="617">
        <v>1251.5999999999999</v>
      </c>
    </row>
    <row r="264" spans="1:17" ht="14.4" customHeight="1" x14ac:dyDescent="0.3">
      <c r="A264" s="612" t="s">
        <v>513</v>
      </c>
      <c r="B264" s="613" t="s">
        <v>3542</v>
      </c>
      <c r="C264" s="613" t="s">
        <v>3939</v>
      </c>
      <c r="D264" s="613" t="s">
        <v>3999</v>
      </c>
      <c r="E264" s="613" t="s">
        <v>4000</v>
      </c>
      <c r="F264" s="616">
        <v>34</v>
      </c>
      <c r="G264" s="616">
        <v>3895.72</v>
      </c>
      <c r="H264" s="616">
        <v>1</v>
      </c>
      <c r="I264" s="616">
        <v>114.58</v>
      </c>
      <c r="J264" s="616">
        <v>57</v>
      </c>
      <c r="K264" s="616">
        <v>6531.0599999999995</v>
      </c>
      <c r="L264" s="616">
        <v>1.6764705882352942</v>
      </c>
      <c r="M264" s="616">
        <v>114.57999999999998</v>
      </c>
      <c r="N264" s="616">
        <v>25</v>
      </c>
      <c r="O264" s="616">
        <v>2740</v>
      </c>
      <c r="P264" s="637">
        <v>0.7033359687041163</v>
      </c>
      <c r="Q264" s="617">
        <v>109.6</v>
      </c>
    </row>
    <row r="265" spans="1:17" ht="14.4" customHeight="1" x14ac:dyDescent="0.3">
      <c r="A265" s="612" t="s">
        <v>513</v>
      </c>
      <c r="B265" s="613" t="s">
        <v>3542</v>
      </c>
      <c r="C265" s="613" t="s">
        <v>3939</v>
      </c>
      <c r="D265" s="613" t="s">
        <v>4001</v>
      </c>
      <c r="E265" s="613" t="s">
        <v>4002</v>
      </c>
      <c r="F265" s="616">
        <v>53</v>
      </c>
      <c r="G265" s="616">
        <v>12145.480000000001</v>
      </c>
      <c r="H265" s="616">
        <v>1</v>
      </c>
      <c r="I265" s="616">
        <v>229.16000000000003</v>
      </c>
      <c r="J265" s="616">
        <v>178</v>
      </c>
      <c r="K265" s="616">
        <v>40790.479999999996</v>
      </c>
      <c r="L265" s="616">
        <v>3.3584905660377351</v>
      </c>
      <c r="M265" s="616">
        <v>229.15999999999997</v>
      </c>
      <c r="N265" s="616">
        <v>67</v>
      </c>
      <c r="O265" s="616">
        <v>14686.4</v>
      </c>
      <c r="P265" s="637">
        <v>1.2092070465720579</v>
      </c>
      <c r="Q265" s="617">
        <v>219.2</v>
      </c>
    </row>
    <row r="266" spans="1:17" ht="14.4" customHeight="1" x14ac:dyDescent="0.3">
      <c r="A266" s="612" t="s">
        <v>513</v>
      </c>
      <c r="B266" s="613" t="s">
        <v>3542</v>
      </c>
      <c r="C266" s="613" t="s">
        <v>3939</v>
      </c>
      <c r="D266" s="613" t="s">
        <v>4003</v>
      </c>
      <c r="E266" s="613" t="s">
        <v>4004</v>
      </c>
      <c r="F266" s="616">
        <v>4</v>
      </c>
      <c r="G266" s="616">
        <v>868</v>
      </c>
      <c r="H266" s="616">
        <v>1</v>
      </c>
      <c r="I266" s="616">
        <v>217</v>
      </c>
      <c r="J266" s="616">
        <v>6.6000000000000005</v>
      </c>
      <c r="K266" s="616">
        <v>1432.2000000000003</v>
      </c>
      <c r="L266" s="616">
        <v>1.6500000000000004</v>
      </c>
      <c r="M266" s="616">
        <v>217.00000000000003</v>
      </c>
      <c r="N266" s="616">
        <v>4.9000000000000004</v>
      </c>
      <c r="O266" s="616">
        <v>1016.9100000000001</v>
      </c>
      <c r="P266" s="637">
        <v>1.1715552995391707</v>
      </c>
      <c r="Q266" s="617">
        <v>207.53265306122449</v>
      </c>
    </row>
    <row r="267" spans="1:17" ht="14.4" customHeight="1" x14ac:dyDescent="0.3">
      <c r="A267" s="612" t="s">
        <v>513</v>
      </c>
      <c r="B267" s="613" t="s">
        <v>3542</v>
      </c>
      <c r="C267" s="613" t="s">
        <v>3939</v>
      </c>
      <c r="D267" s="613" t="s">
        <v>4005</v>
      </c>
      <c r="E267" s="613" t="s">
        <v>2254</v>
      </c>
      <c r="F267" s="616"/>
      <c r="G267" s="616"/>
      <c r="H267" s="616"/>
      <c r="I267" s="616"/>
      <c r="J267" s="616">
        <v>40</v>
      </c>
      <c r="K267" s="616">
        <v>2749.6</v>
      </c>
      <c r="L267" s="616"/>
      <c r="M267" s="616">
        <v>68.739999999999995</v>
      </c>
      <c r="N267" s="616">
        <v>160</v>
      </c>
      <c r="O267" s="616">
        <v>10520</v>
      </c>
      <c r="P267" s="637"/>
      <c r="Q267" s="617">
        <v>65.75</v>
      </c>
    </row>
    <row r="268" spans="1:17" ht="14.4" customHeight="1" x14ac:dyDescent="0.3">
      <c r="A268" s="612" t="s">
        <v>513</v>
      </c>
      <c r="B268" s="613" t="s">
        <v>3542</v>
      </c>
      <c r="C268" s="613" t="s">
        <v>3939</v>
      </c>
      <c r="D268" s="613" t="s">
        <v>4006</v>
      </c>
      <c r="E268" s="613" t="s">
        <v>2182</v>
      </c>
      <c r="F268" s="616">
        <v>10.55</v>
      </c>
      <c r="G268" s="616">
        <v>1022.79</v>
      </c>
      <c r="H268" s="616">
        <v>1</v>
      </c>
      <c r="I268" s="616">
        <v>96.946919431279611</v>
      </c>
      <c r="J268" s="616">
        <v>21.1</v>
      </c>
      <c r="K268" s="616">
        <v>2045.6200000000001</v>
      </c>
      <c r="L268" s="616">
        <v>2.0000391087124436</v>
      </c>
      <c r="M268" s="616">
        <v>96.94881516587678</v>
      </c>
      <c r="N268" s="616">
        <v>13.549999999999999</v>
      </c>
      <c r="O268" s="616">
        <v>1256.7200000000003</v>
      </c>
      <c r="P268" s="637">
        <v>1.2287175275471995</v>
      </c>
      <c r="Q268" s="617">
        <v>92.746863468634714</v>
      </c>
    </row>
    <row r="269" spans="1:17" ht="14.4" customHeight="1" x14ac:dyDescent="0.3">
      <c r="A269" s="612" t="s">
        <v>513</v>
      </c>
      <c r="B269" s="613" t="s">
        <v>3542</v>
      </c>
      <c r="C269" s="613" t="s">
        <v>3939</v>
      </c>
      <c r="D269" s="613" t="s">
        <v>4007</v>
      </c>
      <c r="E269" s="613" t="s">
        <v>2650</v>
      </c>
      <c r="F269" s="616"/>
      <c r="G269" s="616"/>
      <c r="H269" s="616"/>
      <c r="I269" s="616"/>
      <c r="J269" s="616"/>
      <c r="K269" s="616"/>
      <c r="L269" s="616"/>
      <c r="M269" s="616"/>
      <c r="N269" s="616">
        <v>729.80000000000007</v>
      </c>
      <c r="O269" s="616">
        <v>51195.319999999992</v>
      </c>
      <c r="P269" s="637"/>
      <c r="Q269" s="617">
        <v>70.149794464236763</v>
      </c>
    </row>
    <row r="270" spans="1:17" ht="14.4" customHeight="1" x14ac:dyDescent="0.3">
      <c r="A270" s="612" t="s">
        <v>513</v>
      </c>
      <c r="B270" s="613" t="s">
        <v>3542</v>
      </c>
      <c r="C270" s="613" t="s">
        <v>3939</v>
      </c>
      <c r="D270" s="613" t="s">
        <v>4008</v>
      </c>
      <c r="E270" s="613" t="s">
        <v>4009</v>
      </c>
      <c r="F270" s="616">
        <v>2</v>
      </c>
      <c r="G270" s="616">
        <v>1345.88</v>
      </c>
      <c r="H270" s="616">
        <v>1</v>
      </c>
      <c r="I270" s="616">
        <v>672.94</v>
      </c>
      <c r="J270" s="616"/>
      <c r="K270" s="616"/>
      <c r="L270" s="616"/>
      <c r="M270" s="616"/>
      <c r="N270" s="616"/>
      <c r="O270" s="616"/>
      <c r="P270" s="637"/>
      <c r="Q270" s="617"/>
    </row>
    <row r="271" spans="1:17" ht="14.4" customHeight="1" x14ac:dyDescent="0.3">
      <c r="A271" s="612" t="s">
        <v>513</v>
      </c>
      <c r="B271" s="613" t="s">
        <v>3542</v>
      </c>
      <c r="C271" s="613" t="s">
        <v>3939</v>
      </c>
      <c r="D271" s="613" t="s">
        <v>4010</v>
      </c>
      <c r="E271" s="613" t="s">
        <v>4009</v>
      </c>
      <c r="F271" s="616">
        <v>30</v>
      </c>
      <c r="G271" s="616">
        <v>40376.400000000001</v>
      </c>
      <c r="H271" s="616">
        <v>1</v>
      </c>
      <c r="I271" s="616">
        <v>1345.88</v>
      </c>
      <c r="J271" s="616">
        <v>104</v>
      </c>
      <c r="K271" s="616">
        <v>139971.51999999999</v>
      </c>
      <c r="L271" s="616">
        <v>3.4666666666666663</v>
      </c>
      <c r="M271" s="616">
        <v>1345.8799999999999</v>
      </c>
      <c r="N271" s="616">
        <v>1</v>
      </c>
      <c r="O271" s="616">
        <v>1287.3599999999999</v>
      </c>
      <c r="P271" s="637">
        <v>3.1883971825125562E-2</v>
      </c>
      <c r="Q271" s="617">
        <v>1287.3599999999999</v>
      </c>
    </row>
    <row r="272" spans="1:17" ht="14.4" customHeight="1" x14ac:dyDescent="0.3">
      <c r="A272" s="612" t="s">
        <v>513</v>
      </c>
      <c r="B272" s="613" t="s">
        <v>3542</v>
      </c>
      <c r="C272" s="613" t="s">
        <v>3939</v>
      </c>
      <c r="D272" s="613" t="s">
        <v>4011</v>
      </c>
      <c r="E272" s="613" t="s">
        <v>2627</v>
      </c>
      <c r="F272" s="616">
        <v>9.75</v>
      </c>
      <c r="G272" s="616">
        <v>7800</v>
      </c>
      <c r="H272" s="616">
        <v>1</v>
      </c>
      <c r="I272" s="616">
        <v>800</v>
      </c>
      <c r="J272" s="616">
        <v>19.04</v>
      </c>
      <c r="K272" s="616">
        <v>14908</v>
      </c>
      <c r="L272" s="616">
        <v>1.9112820512820512</v>
      </c>
      <c r="M272" s="616">
        <v>782.98319327731099</v>
      </c>
      <c r="N272" s="616">
        <v>14.499999999999998</v>
      </c>
      <c r="O272" s="616">
        <v>11095.4</v>
      </c>
      <c r="P272" s="637">
        <v>1.4224871794871794</v>
      </c>
      <c r="Q272" s="617">
        <v>765.2</v>
      </c>
    </row>
    <row r="273" spans="1:17" ht="14.4" customHeight="1" x14ac:dyDescent="0.3">
      <c r="A273" s="612" t="s">
        <v>513</v>
      </c>
      <c r="B273" s="613" t="s">
        <v>3542</v>
      </c>
      <c r="C273" s="613" t="s">
        <v>3939</v>
      </c>
      <c r="D273" s="613" t="s">
        <v>4012</v>
      </c>
      <c r="E273" s="613" t="s">
        <v>4013</v>
      </c>
      <c r="F273" s="616"/>
      <c r="G273" s="616"/>
      <c r="H273" s="616"/>
      <c r="I273" s="616"/>
      <c r="J273" s="616"/>
      <c r="K273" s="616"/>
      <c r="L273" s="616"/>
      <c r="M273" s="616"/>
      <c r="N273" s="616">
        <v>0.2</v>
      </c>
      <c r="O273" s="616">
        <v>76.36</v>
      </c>
      <c r="P273" s="637"/>
      <c r="Q273" s="617">
        <v>381.79999999999995</v>
      </c>
    </row>
    <row r="274" spans="1:17" ht="14.4" customHeight="1" x14ac:dyDescent="0.3">
      <c r="A274" s="612" t="s">
        <v>513</v>
      </c>
      <c r="B274" s="613" t="s">
        <v>3542</v>
      </c>
      <c r="C274" s="613" t="s">
        <v>3939</v>
      </c>
      <c r="D274" s="613" t="s">
        <v>4014</v>
      </c>
      <c r="E274" s="613" t="s">
        <v>4015</v>
      </c>
      <c r="F274" s="616">
        <v>19.8</v>
      </c>
      <c r="G274" s="616">
        <v>42741.04</v>
      </c>
      <c r="H274" s="616">
        <v>1</v>
      </c>
      <c r="I274" s="616">
        <v>2158.638383838384</v>
      </c>
      <c r="J274" s="616">
        <v>27</v>
      </c>
      <c r="K274" s="616">
        <v>58282.66</v>
      </c>
      <c r="L274" s="616">
        <v>1.363622878619706</v>
      </c>
      <c r="M274" s="616">
        <v>2158.6170370370373</v>
      </c>
      <c r="N274" s="616"/>
      <c r="O274" s="616"/>
      <c r="P274" s="637"/>
      <c r="Q274" s="617"/>
    </row>
    <row r="275" spans="1:17" ht="14.4" customHeight="1" x14ac:dyDescent="0.3">
      <c r="A275" s="612" t="s">
        <v>513</v>
      </c>
      <c r="B275" s="613" t="s">
        <v>3542</v>
      </c>
      <c r="C275" s="613" t="s">
        <v>3939</v>
      </c>
      <c r="D275" s="613" t="s">
        <v>4016</v>
      </c>
      <c r="E275" s="613" t="s">
        <v>2604</v>
      </c>
      <c r="F275" s="616">
        <v>1</v>
      </c>
      <c r="G275" s="616">
        <v>620.5</v>
      </c>
      <c r="H275" s="616">
        <v>1</v>
      </c>
      <c r="I275" s="616">
        <v>620.5</v>
      </c>
      <c r="J275" s="616">
        <v>11.7</v>
      </c>
      <c r="K275" s="616">
        <v>7337.07</v>
      </c>
      <c r="L275" s="616">
        <v>11.824448025785657</v>
      </c>
      <c r="M275" s="616">
        <v>627.1</v>
      </c>
      <c r="N275" s="616">
        <v>2.7</v>
      </c>
      <c r="O275" s="616">
        <v>1619.46</v>
      </c>
      <c r="P275" s="637">
        <v>2.6099274778404511</v>
      </c>
      <c r="Q275" s="617">
        <v>599.79999999999995</v>
      </c>
    </row>
    <row r="276" spans="1:17" ht="14.4" customHeight="1" x14ac:dyDescent="0.3">
      <c r="A276" s="612" t="s">
        <v>513</v>
      </c>
      <c r="B276" s="613" t="s">
        <v>3542</v>
      </c>
      <c r="C276" s="613" t="s">
        <v>3939</v>
      </c>
      <c r="D276" s="613" t="s">
        <v>4017</v>
      </c>
      <c r="E276" s="613" t="s">
        <v>2605</v>
      </c>
      <c r="F276" s="616">
        <v>7.5</v>
      </c>
      <c r="G276" s="616">
        <v>6206.52</v>
      </c>
      <c r="H276" s="616">
        <v>1</v>
      </c>
      <c r="I276" s="616">
        <v>827.53600000000006</v>
      </c>
      <c r="J276" s="616">
        <v>12.299999999999999</v>
      </c>
      <c r="K276" s="616">
        <v>9955.869999999999</v>
      </c>
      <c r="L276" s="616">
        <v>1.6040985930924252</v>
      </c>
      <c r="M276" s="616">
        <v>809.42032520325199</v>
      </c>
      <c r="N276" s="616">
        <v>19.599999999999998</v>
      </c>
      <c r="O276" s="616">
        <v>15675.05</v>
      </c>
      <c r="P276" s="637">
        <v>2.525577940617286</v>
      </c>
      <c r="Q276" s="617">
        <v>799.74744897959192</v>
      </c>
    </row>
    <row r="277" spans="1:17" ht="14.4" customHeight="1" x14ac:dyDescent="0.3">
      <c r="A277" s="612" t="s">
        <v>513</v>
      </c>
      <c r="B277" s="613" t="s">
        <v>3542</v>
      </c>
      <c r="C277" s="613" t="s">
        <v>3939</v>
      </c>
      <c r="D277" s="613" t="s">
        <v>4018</v>
      </c>
      <c r="E277" s="613" t="s">
        <v>4019</v>
      </c>
      <c r="F277" s="616"/>
      <c r="G277" s="616"/>
      <c r="H277" s="616"/>
      <c r="I277" s="616"/>
      <c r="J277" s="616">
        <v>4</v>
      </c>
      <c r="K277" s="616">
        <v>14995.2</v>
      </c>
      <c r="L277" s="616"/>
      <c r="M277" s="616">
        <v>3748.8</v>
      </c>
      <c r="N277" s="616">
        <v>4</v>
      </c>
      <c r="O277" s="616">
        <v>13528.44</v>
      </c>
      <c r="P277" s="637"/>
      <c r="Q277" s="617">
        <v>3382.11</v>
      </c>
    </row>
    <row r="278" spans="1:17" ht="14.4" customHeight="1" x14ac:dyDescent="0.3">
      <c r="A278" s="612" t="s">
        <v>513</v>
      </c>
      <c r="B278" s="613" t="s">
        <v>3542</v>
      </c>
      <c r="C278" s="613" t="s">
        <v>3939</v>
      </c>
      <c r="D278" s="613" t="s">
        <v>2339</v>
      </c>
      <c r="E278" s="613" t="s">
        <v>2340</v>
      </c>
      <c r="F278" s="616"/>
      <c r="G278" s="616"/>
      <c r="H278" s="616"/>
      <c r="I278" s="616"/>
      <c r="J278" s="616"/>
      <c r="K278" s="616"/>
      <c r="L278" s="616"/>
      <c r="M278" s="616"/>
      <c r="N278" s="616">
        <v>98</v>
      </c>
      <c r="O278" s="616">
        <v>126161.28</v>
      </c>
      <c r="P278" s="637"/>
      <c r="Q278" s="617">
        <v>1287.3599999999999</v>
      </c>
    </row>
    <row r="279" spans="1:17" ht="14.4" customHeight="1" x14ac:dyDescent="0.3">
      <c r="A279" s="612" t="s">
        <v>513</v>
      </c>
      <c r="B279" s="613" t="s">
        <v>3542</v>
      </c>
      <c r="C279" s="613" t="s">
        <v>3939</v>
      </c>
      <c r="D279" s="613" t="s">
        <v>4020</v>
      </c>
      <c r="E279" s="613" t="s">
        <v>2248</v>
      </c>
      <c r="F279" s="616"/>
      <c r="G279" s="616"/>
      <c r="H279" s="616"/>
      <c r="I279" s="616"/>
      <c r="J279" s="616">
        <v>6.8000000000000007</v>
      </c>
      <c r="K279" s="616">
        <v>14678.59</v>
      </c>
      <c r="L279" s="616"/>
      <c r="M279" s="616">
        <v>2158.616176470588</v>
      </c>
      <c r="N279" s="616">
        <v>46</v>
      </c>
      <c r="O279" s="616">
        <v>93550.69</v>
      </c>
      <c r="P279" s="637"/>
      <c r="Q279" s="617">
        <v>2033.7106521739131</v>
      </c>
    </row>
    <row r="280" spans="1:17" ht="14.4" customHeight="1" x14ac:dyDescent="0.3">
      <c r="A280" s="612" t="s">
        <v>513</v>
      </c>
      <c r="B280" s="613" t="s">
        <v>3542</v>
      </c>
      <c r="C280" s="613" t="s">
        <v>3939</v>
      </c>
      <c r="D280" s="613" t="s">
        <v>4021</v>
      </c>
      <c r="E280" s="613" t="s">
        <v>4022</v>
      </c>
      <c r="F280" s="616">
        <v>1</v>
      </c>
      <c r="G280" s="616">
        <v>2454.84</v>
      </c>
      <c r="H280" s="616">
        <v>1</v>
      </c>
      <c r="I280" s="616">
        <v>2454.84</v>
      </c>
      <c r="J280" s="616">
        <v>1</v>
      </c>
      <c r="K280" s="616">
        <v>2454.84</v>
      </c>
      <c r="L280" s="616">
        <v>1</v>
      </c>
      <c r="M280" s="616">
        <v>2454.84</v>
      </c>
      <c r="N280" s="616"/>
      <c r="O280" s="616"/>
      <c r="P280" s="637"/>
      <c r="Q280" s="617"/>
    </row>
    <row r="281" spans="1:17" ht="14.4" customHeight="1" x14ac:dyDescent="0.3">
      <c r="A281" s="612" t="s">
        <v>513</v>
      </c>
      <c r="B281" s="613" t="s">
        <v>3542</v>
      </c>
      <c r="C281" s="613" t="s">
        <v>3939</v>
      </c>
      <c r="D281" s="613" t="s">
        <v>4023</v>
      </c>
      <c r="E281" s="613" t="s">
        <v>2265</v>
      </c>
      <c r="F281" s="616"/>
      <c r="G281" s="616"/>
      <c r="H281" s="616"/>
      <c r="I281" s="616"/>
      <c r="J281" s="616"/>
      <c r="K281" s="616"/>
      <c r="L281" s="616"/>
      <c r="M281" s="616"/>
      <c r="N281" s="616">
        <v>7.7</v>
      </c>
      <c r="O281" s="616">
        <v>3016.86</v>
      </c>
      <c r="P281" s="637"/>
      <c r="Q281" s="617">
        <v>391.8</v>
      </c>
    </row>
    <row r="282" spans="1:17" ht="14.4" customHeight="1" x14ac:dyDescent="0.3">
      <c r="A282" s="612" t="s">
        <v>513</v>
      </c>
      <c r="B282" s="613" t="s">
        <v>3542</v>
      </c>
      <c r="C282" s="613" t="s">
        <v>3939</v>
      </c>
      <c r="D282" s="613" t="s">
        <v>4024</v>
      </c>
      <c r="E282" s="613" t="s">
        <v>1536</v>
      </c>
      <c r="F282" s="616"/>
      <c r="G282" s="616"/>
      <c r="H282" s="616"/>
      <c r="I282" s="616"/>
      <c r="J282" s="616">
        <v>2.4</v>
      </c>
      <c r="K282" s="616">
        <v>2484.52</v>
      </c>
      <c r="L282" s="616"/>
      <c r="M282" s="616">
        <v>1035.2166666666667</v>
      </c>
      <c r="N282" s="616">
        <v>0.5</v>
      </c>
      <c r="O282" s="616">
        <v>495.1</v>
      </c>
      <c r="P282" s="637"/>
      <c r="Q282" s="617">
        <v>990.2</v>
      </c>
    </row>
    <row r="283" spans="1:17" ht="14.4" customHeight="1" x14ac:dyDescent="0.3">
      <c r="A283" s="612" t="s">
        <v>513</v>
      </c>
      <c r="B283" s="613" t="s">
        <v>3542</v>
      </c>
      <c r="C283" s="613" t="s">
        <v>3939</v>
      </c>
      <c r="D283" s="613" t="s">
        <v>4025</v>
      </c>
      <c r="E283" s="613" t="s">
        <v>2267</v>
      </c>
      <c r="F283" s="616"/>
      <c r="G283" s="616"/>
      <c r="H283" s="616"/>
      <c r="I283" s="616"/>
      <c r="J283" s="616"/>
      <c r="K283" s="616"/>
      <c r="L283" s="616"/>
      <c r="M283" s="616"/>
      <c r="N283" s="616">
        <v>9.9</v>
      </c>
      <c r="O283" s="616">
        <v>3822.05</v>
      </c>
      <c r="P283" s="637"/>
      <c r="Q283" s="617">
        <v>386.06565656565658</v>
      </c>
    </row>
    <row r="284" spans="1:17" ht="14.4" customHeight="1" x14ac:dyDescent="0.3">
      <c r="A284" s="612" t="s">
        <v>513</v>
      </c>
      <c r="B284" s="613" t="s">
        <v>3542</v>
      </c>
      <c r="C284" s="613" t="s">
        <v>3939</v>
      </c>
      <c r="D284" s="613" t="s">
        <v>4026</v>
      </c>
      <c r="E284" s="613" t="s">
        <v>2179</v>
      </c>
      <c r="F284" s="616">
        <v>0.4</v>
      </c>
      <c r="G284" s="616">
        <v>459.99</v>
      </c>
      <c r="H284" s="616">
        <v>1</v>
      </c>
      <c r="I284" s="616">
        <v>1149.9749999999999</v>
      </c>
      <c r="J284" s="616">
        <v>0.89999999999999991</v>
      </c>
      <c r="K284" s="616">
        <v>726.51</v>
      </c>
      <c r="L284" s="616">
        <v>1.5794039000847844</v>
      </c>
      <c r="M284" s="616">
        <v>807.23333333333335</v>
      </c>
      <c r="N284" s="616">
        <v>27.400000000000002</v>
      </c>
      <c r="O284" s="616">
        <v>21156.7</v>
      </c>
      <c r="P284" s="637">
        <v>45.993825952738106</v>
      </c>
      <c r="Q284" s="617">
        <v>772.14233576642334</v>
      </c>
    </row>
    <row r="285" spans="1:17" ht="14.4" customHeight="1" x14ac:dyDescent="0.3">
      <c r="A285" s="612" t="s">
        <v>513</v>
      </c>
      <c r="B285" s="613" t="s">
        <v>3542</v>
      </c>
      <c r="C285" s="613" t="s">
        <v>3939</v>
      </c>
      <c r="D285" s="613" t="s">
        <v>4027</v>
      </c>
      <c r="E285" s="613" t="s">
        <v>4028</v>
      </c>
      <c r="F285" s="616"/>
      <c r="G285" s="616"/>
      <c r="H285" s="616"/>
      <c r="I285" s="616"/>
      <c r="J285" s="616">
        <v>4</v>
      </c>
      <c r="K285" s="616">
        <v>3609.6</v>
      </c>
      <c r="L285" s="616"/>
      <c r="M285" s="616">
        <v>902.4</v>
      </c>
      <c r="N285" s="616"/>
      <c r="O285" s="616"/>
      <c r="P285" s="637"/>
      <c r="Q285" s="617"/>
    </row>
    <row r="286" spans="1:17" ht="14.4" customHeight="1" x14ac:dyDescent="0.3">
      <c r="A286" s="612" t="s">
        <v>513</v>
      </c>
      <c r="B286" s="613" t="s">
        <v>3542</v>
      </c>
      <c r="C286" s="613" t="s">
        <v>3939</v>
      </c>
      <c r="D286" s="613" t="s">
        <v>4029</v>
      </c>
      <c r="E286" s="613" t="s">
        <v>4030</v>
      </c>
      <c r="F286" s="616">
        <v>45.760000000000005</v>
      </c>
      <c r="G286" s="616">
        <v>165947.26999999999</v>
      </c>
      <c r="H286" s="616">
        <v>1</v>
      </c>
      <c r="I286" s="616">
        <v>3626.4700611888106</v>
      </c>
      <c r="J286" s="616">
        <v>113.62</v>
      </c>
      <c r="K286" s="616">
        <v>412160.66</v>
      </c>
      <c r="L286" s="616">
        <v>2.4836844860418612</v>
      </c>
      <c r="M286" s="616">
        <v>3627.5361732089418</v>
      </c>
      <c r="N286" s="616">
        <v>16.16</v>
      </c>
      <c r="O286" s="616">
        <v>52645.57</v>
      </c>
      <c r="P286" s="637">
        <v>0.31724276030572846</v>
      </c>
      <c r="Q286" s="617">
        <v>3257.7704207920792</v>
      </c>
    </row>
    <row r="287" spans="1:17" ht="14.4" customHeight="1" x14ac:dyDescent="0.3">
      <c r="A287" s="612" t="s">
        <v>513</v>
      </c>
      <c r="B287" s="613" t="s">
        <v>3542</v>
      </c>
      <c r="C287" s="613" t="s">
        <v>3939</v>
      </c>
      <c r="D287" s="613" t="s">
        <v>4031</v>
      </c>
      <c r="E287" s="613" t="s">
        <v>2321</v>
      </c>
      <c r="F287" s="616"/>
      <c r="G287" s="616"/>
      <c r="H287" s="616"/>
      <c r="I287" s="616"/>
      <c r="J287" s="616"/>
      <c r="K287" s="616"/>
      <c r="L287" s="616"/>
      <c r="M287" s="616"/>
      <c r="N287" s="616">
        <v>90.75</v>
      </c>
      <c r="O287" s="616">
        <v>38909.219999999994</v>
      </c>
      <c r="P287" s="637"/>
      <c r="Q287" s="617">
        <v>428.75173553719003</v>
      </c>
    </row>
    <row r="288" spans="1:17" ht="14.4" customHeight="1" x14ac:dyDescent="0.3">
      <c r="A288" s="612" t="s">
        <v>513</v>
      </c>
      <c r="B288" s="613" t="s">
        <v>3542</v>
      </c>
      <c r="C288" s="613" t="s">
        <v>3939</v>
      </c>
      <c r="D288" s="613" t="s">
        <v>4032</v>
      </c>
      <c r="E288" s="613" t="s">
        <v>2272</v>
      </c>
      <c r="F288" s="616"/>
      <c r="G288" s="616"/>
      <c r="H288" s="616"/>
      <c r="I288" s="616"/>
      <c r="J288" s="616"/>
      <c r="K288" s="616"/>
      <c r="L288" s="616"/>
      <c r="M288" s="616"/>
      <c r="N288" s="616">
        <v>216.6</v>
      </c>
      <c r="O288" s="616">
        <v>47478.720000000001</v>
      </c>
      <c r="P288" s="637"/>
      <c r="Q288" s="617">
        <v>219.20000000000002</v>
      </c>
    </row>
    <row r="289" spans="1:17" ht="14.4" customHeight="1" x14ac:dyDescent="0.3">
      <c r="A289" s="612" t="s">
        <v>513</v>
      </c>
      <c r="B289" s="613" t="s">
        <v>3542</v>
      </c>
      <c r="C289" s="613" t="s">
        <v>3939</v>
      </c>
      <c r="D289" s="613" t="s">
        <v>4033</v>
      </c>
      <c r="E289" s="613" t="s">
        <v>4034</v>
      </c>
      <c r="F289" s="616"/>
      <c r="G289" s="616"/>
      <c r="H289" s="616"/>
      <c r="I289" s="616"/>
      <c r="J289" s="616">
        <v>50</v>
      </c>
      <c r="K289" s="616">
        <v>539950.5</v>
      </c>
      <c r="L289" s="616"/>
      <c r="M289" s="616">
        <v>10799.01</v>
      </c>
      <c r="N289" s="616"/>
      <c r="O289" s="616"/>
      <c r="P289" s="637"/>
      <c r="Q289" s="617"/>
    </row>
    <row r="290" spans="1:17" ht="14.4" customHeight="1" x14ac:dyDescent="0.3">
      <c r="A290" s="612" t="s">
        <v>513</v>
      </c>
      <c r="B290" s="613" t="s">
        <v>3542</v>
      </c>
      <c r="C290" s="613" t="s">
        <v>3939</v>
      </c>
      <c r="D290" s="613" t="s">
        <v>2349</v>
      </c>
      <c r="E290" s="613" t="s">
        <v>4035</v>
      </c>
      <c r="F290" s="616">
        <v>2</v>
      </c>
      <c r="G290" s="616">
        <v>7006.78</v>
      </c>
      <c r="H290" s="616">
        <v>1</v>
      </c>
      <c r="I290" s="616">
        <v>3503.39</v>
      </c>
      <c r="J290" s="616">
        <v>6</v>
      </c>
      <c r="K290" s="616">
        <v>21020.34</v>
      </c>
      <c r="L290" s="616">
        <v>3</v>
      </c>
      <c r="M290" s="616">
        <v>3503.39</v>
      </c>
      <c r="N290" s="616">
        <v>15</v>
      </c>
      <c r="O290" s="616">
        <v>47591.7</v>
      </c>
      <c r="P290" s="637">
        <v>6.7922355204530467</v>
      </c>
      <c r="Q290" s="617">
        <v>3172.7799999999997</v>
      </c>
    </row>
    <row r="291" spans="1:17" ht="14.4" customHeight="1" x14ac:dyDescent="0.3">
      <c r="A291" s="612" t="s">
        <v>513</v>
      </c>
      <c r="B291" s="613" t="s">
        <v>3542</v>
      </c>
      <c r="C291" s="613" t="s">
        <v>3939</v>
      </c>
      <c r="D291" s="613" t="s">
        <v>4036</v>
      </c>
      <c r="E291" s="613" t="s">
        <v>2321</v>
      </c>
      <c r="F291" s="616"/>
      <c r="G291" s="616"/>
      <c r="H291" s="616"/>
      <c r="I291" s="616"/>
      <c r="J291" s="616"/>
      <c r="K291" s="616"/>
      <c r="L291" s="616"/>
      <c r="M291" s="616"/>
      <c r="N291" s="616">
        <v>1.5</v>
      </c>
      <c r="O291" s="616">
        <v>1286.32</v>
      </c>
      <c r="P291" s="637"/>
      <c r="Q291" s="617">
        <v>857.54666666666662</v>
      </c>
    </row>
    <row r="292" spans="1:17" ht="14.4" customHeight="1" x14ac:dyDescent="0.3">
      <c r="A292" s="612" t="s">
        <v>513</v>
      </c>
      <c r="B292" s="613" t="s">
        <v>3542</v>
      </c>
      <c r="C292" s="613" t="s">
        <v>3939</v>
      </c>
      <c r="D292" s="613" t="s">
        <v>4037</v>
      </c>
      <c r="E292" s="613" t="s">
        <v>4035</v>
      </c>
      <c r="F292" s="616"/>
      <c r="G292" s="616"/>
      <c r="H292" s="616"/>
      <c r="I292" s="616"/>
      <c r="J292" s="616">
        <v>1</v>
      </c>
      <c r="K292" s="616">
        <v>7006.78</v>
      </c>
      <c r="L292" s="616"/>
      <c r="M292" s="616">
        <v>7006.78</v>
      </c>
      <c r="N292" s="616"/>
      <c r="O292" s="616"/>
      <c r="P292" s="637"/>
      <c r="Q292" s="617"/>
    </row>
    <row r="293" spans="1:17" ht="14.4" customHeight="1" x14ac:dyDescent="0.3">
      <c r="A293" s="612" t="s">
        <v>513</v>
      </c>
      <c r="B293" s="613" t="s">
        <v>3542</v>
      </c>
      <c r="C293" s="613" t="s">
        <v>3939</v>
      </c>
      <c r="D293" s="613" t="s">
        <v>4038</v>
      </c>
      <c r="E293" s="613" t="s">
        <v>4019</v>
      </c>
      <c r="F293" s="616"/>
      <c r="G293" s="616"/>
      <c r="H293" s="616"/>
      <c r="I293" s="616"/>
      <c r="J293" s="616">
        <v>3</v>
      </c>
      <c r="K293" s="616">
        <v>22066.880000000001</v>
      </c>
      <c r="L293" s="616"/>
      <c r="M293" s="616">
        <v>7355.626666666667</v>
      </c>
      <c r="N293" s="616">
        <v>7</v>
      </c>
      <c r="O293" s="616">
        <v>48164.34</v>
      </c>
      <c r="P293" s="637"/>
      <c r="Q293" s="617">
        <v>6880.62</v>
      </c>
    </row>
    <row r="294" spans="1:17" ht="14.4" customHeight="1" x14ac:dyDescent="0.3">
      <c r="A294" s="612" t="s">
        <v>513</v>
      </c>
      <c r="B294" s="613" t="s">
        <v>3542</v>
      </c>
      <c r="C294" s="613" t="s">
        <v>3939</v>
      </c>
      <c r="D294" s="613" t="s">
        <v>4039</v>
      </c>
      <c r="E294" s="613" t="s">
        <v>2105</v>
      </c>
      <c r="F294" s="616"/>
      <c r="G294" s="616"/>
      <c r="H294" s="616"/>
      <c r="I294" s="616"/>
      <c r="J294" s="616">
        <v>14.2</v>
      </c>
      <c r="K294" s="616">
        <v>35247.599999999999</v>
      </c>
      <c r="L294" s="616"/>
      <c r="M294" s="616">
        <v>2482.2253521126759</v>
      </c>
      <c r="N294" s="616">
        <v>2</v>
      </c>
      <c r="O294" s="616">
        <v>5414</v>
      </c>
      <c r="P294" s="637"/>
      <c r="Q294" s="617">
        <v>2707</v>
      </c>
    </row>
    <row r="295" spans="1:17" ht="14.4" customHeight="1" x14ac:dyDescent="0.3">
      <c r="A295" s="612" t="s">
        <v>513</v>
      </c>
      <c r="B295" s="613" t="s">
        <v>3542</v>
      </c>
      <c r="C295" s="613" t="s">
        <v>3939</v>
      </c>
      <c r="D295" s="613" t="s">
        <v>4040</v>
      </c>
      <c r="E295" s="613" t="s">
        <v>4041</v>
      </c>
      <c r="F295" s="616"/>
      <c r="G295" s="616"/>
      <c r="H295" s="616"/>
      <c r="I295" s="616"/>
      <c r="J295" s="616">
        <v>12</v>
      </c>
      <c r="K295" s="616">
        <v>182108.04</v>
      </c>
      <c r="L295" s="616"/>
      <c r="M295" s="616">
        <v>15175.67</v>
      </c>
      <c r="N295" s="616"/>
      <c r="O295" s="616"/>
      <c r="P295" s="637"/>
      <c r="Q295" s="617"/>
    </row>
    <row r="296" spans="1:17" ht="14.4" customHeight="1" x14ac:dyDescent="0.3">
      <c r="A296" s="612" t="s">
        <v>513</v>
      </c>
      <c r="B296" s="613" t="s">
        <v>3542</v>
      </c>
      <c r="C296" s="613" t="s">
        <v>3939</v>
      </c>
      <c r="D296" s="613" t="s">
        <v>4042</v>
      </c>
      <c r="E296" s="613" t="s">
        <v>2116</v>
      </c>
      <c r="F296" s="616"/>
      <c r="G296" s="616"/>
      <c r="H296" s="616"/>
      <c r="I296" s="616"/>
      <c r="J296" s="616">
        <v>40.200000000000003</v>
      </c>
      <c r="K296" s="616">
        <v>18977.809999999998</v>
      </c>
      <c r="L296" s="616"/>
      <c r="M296" s="616">
        <v>472.08482587064668</v>
      </c>
      <c r="N296" s="616">
        <v>5.0999999999999996</v>
      </c>
      <c r="O296" s="616">
        <v>2497.96</v>
      </c>
      <c r="P296" s="637"/>
      <c r="Q296" s="617">
        <v>489.79607843137256</v>
      </c>
    </row>
    <row r="297" spans="1:17" ht="14.4" customHeight="1" x14ac:dyDescent="0.3">
      <c r="A297" s="612" t="s">
        <v>513</v>
      </c>
      <c r="B297" s="613" t="s">
        <v>3542</v>
      </c>
      <c r="C297" s="613" t="s">
        <v>3939</v>
      </c>
      <c r="D297" s="613" t="s">
        <v>4043</v>
      </c>
      <c r="E297" s="613" t="s">
        <v>2251</v>
      </c>
      <c r="F297" s="616"/>
      <c r="G297" s="616"/>
      <c r="H297" s="616"/>
      <c r="I297" s="616"/>
      <c r="J297" s="616">
        <v>5.6000000000000005</v>
      </c>
      <c r="K297" s="616">
        <v>16612.62</v>
      </c>
      <c r="L297" s="616"/>
      <c r="M297" s="616">
        <v>2966.5392857142851</v>
      </c>
      <c r="N297" s="616">
        <v>149.80000000000001</v>
      </c>
      <c r="O297" s="616">
        <v>318414.88</v>
      </c>
      <c r="P297" s="637"/>
      <c r="Q297" s="617">
        <v>2125.6</v>
      </c>
    </row>
    <row r="298" spans="1:17" ht="14.4" customHeight="1" x14ac:dyDescent="0.3">
      <c r="A298" s="612" t="s">
        <v>513</v>
      </c>
      <c r="B298" s="613" t="s">
        <v>3542</v>
      </c>
      <c r="C298" s="613" t="s">
        <v>3939</v>
      </c>
      <c r="D298" s="613" t="s">
        <v>4044</v>
      </c>
      <c r="E298" s="613" t="s">
        <v>2318</v>
      </c>
      <c r="F298" s="616">
        <v>24.4</v>
      </c>
      <c r="G298" s="616">
        <v>265099.40000000002</v>
      </c>
      <c r="H298" s="616">
        <v>1</v>
      </c>
      <c r="I298" s="616">
        <v>10864.729508196722</v>
      </c>
      <c r="J298" s="616">
        <v>3.4</v>
      </c>
      <c r="K298" s="616">
        <v>36940.07</v>
      </c>
      <c r="L298" s="616">
        <v>0.13934422333660504</v>
      </c>
      <c r="M298" s="616">
        <v>10864.726470588235</v>
      </c>
      <c r="N298" s="616">
        <v>5.4</v>
      </c>
      <c r="O298" s="616">
        <v>56118.630000000005</v>
      </c>
      <c r="P298" s="637">
        <v>0.21168901174427404</v>
      </c>
      <c r="Q298" s="617">
        <v>10392.338888888889</v>
      </c>
    </row>
    <row r="299" spans="1:17" ht="14.4" customHeight="1" x14ac:dyDescent="0.3">
      <c r="A299" s="612" t="s">
        <v>513</v>
      </c>
      <c r="B299" s="613" t="s">
        <v>3542</v>
      </c>
      <c r="C299" s="613" t="s">
        <v>3939</v>
      </c>
      <c r="D299" s="613" t="s">
        <v>4045</v>
      </c>
      <c r="E299" s="613" t="s">
        <v>2113</v>
      </c>
      <c r="F299" s="616"/>
      <c r="G299" s="616"/>
      <c r="H299" s="616"/>
      <c r="I299" s="616"/>
      <c r="J299" s="616">
        <v>0.4</v>
      </c>
      <c r="K299" s="616">
        <v>1570.36</v>
      </c>
      <c r="L299" s="616"/>
      <c r="M299" s="616">
        <v>3925.8999999999996</v>
      </c>
      <c r="N299" s="616">
        <v>39.799999999999997</v>
      </c>
      <c r="O299" s="616">
        <v>149457.38</v>
      </c>
      <c r="P299" s="637"/>
      <c r="Q299" s="617">
        <v>3755.2105527638196</v>
      </c>
    </row>
    <row r="300" spans="1:17" ht="14.4" customHeight="1" x14ac:dyDescent="0.3">
      <c r="A300" s="612" t="s">
        <v>513</v>
      </c>
      <c r="B300" s="613" t="s">
        <v>3542</v>
      </c>
      <c r="C300" s="613" t="s">
        <v>3939</v>
      </c>
      <c r="D300" s="613" t="s">
        <v>4046</v>
      </c>
      <c r="E300" s="613" t="s">
        <v>2256</v>
      </c>
      <c r="F300" s="616"/>
      <c r="G300" s="616"/>
      <c r="H300" s="616"/>
      <c r="I300" s="616"/>
      <c r="J300" s="616"/>
      <c r="K300" s="616"/>
      <c r="L300" s="616"/>
      <c r="M300" s="616"/>
      <c r="N300" s="616">
        <v>1</v>
      </c>
      <c r="O300" s="616">
        <v>195.9</v>
      </c>
      <c r="P300" s="637"/>
      <c r="Q300" s="617">
        <v>195.9</v>
      </c>
    </row>
    <row r="301" spans="1:17" ht="14.4" customHeight="1" x14ac:dyDescent="0.3">
      <c r="A301" s="612" t="s">
        <v>513</v>
      </c>
      <c r="B301" s="613" t="s">
        <v>3542</v>
      </c>
      <c r="C301" s="613" t="s">
        <v>3939</v>
      </c>
      <c r="D301" s="613" t="s">
        <v>4047</v>
      </c>
      <c r="E301" s="613" t="s">
        <v>2621</v>
      </c>
      <c r="F301" s="616"/>
      <c r="G301" s="616"/>
      <c r="H301" s="616"/>
      <c r="I301" s="616"/>
      <c r="J301" s="616"/>
      <c r="K301" s="616"/>
      <c r="L301" s="616"/>
      <c r="M301" s="616"/>
      <c r="N301" s="616">
        <v>1.4</v>
      </c>
      <c r="O301" s="616">
        <v>882</v>
      </c>
      <c r="P301" s="637"/>
      <c r="Q301" s="617">
        <v>630</v>
      </c>
    </row>
    <row r="302" spans="1:17" ht="14.4" customHeight="1" x14ac:dyDescent="0.3">
      <c r="A302" s="612" t="s">
        <v>513</v>
      </c>
      <c r="B302" s="613" t="s">
        <v>3542</v>
      </c>
      <c r="C302" s="613" t="s">
        <v>3939</v>
      </c>
      <c r="D302" s="613" t="s">
        <v>4048</v>
      </c>
      <c r="E302" s="613" t="s">
        <v>2621</v>
      </c>
      <c r="F302" s="616"/>
      <c r="G302" s="616"/>
      <c r="H302" s="616"/>
      <c r="I302" s="616"/>
      <c r="J302" s="616"/>
      <c r="K302" s="616"/>
      <c r="L302" s="616"/>
      <c r="M302" s="616"/>
      <c r="N302" s="616">
        <v>21.7</v>
      </c>
      <c r="O302" s="616">
        <v>24847.27</v>
      </c>
      <c r="P302" s="637"/>
      <c r="Q302" s="617">
        <v>1145.0354838709677</v>
      </c>
    </row>
    <row r="303" spans="1:17" ht="14.4" customHeight="1" x14ac:dyDescent="0.3">
      <c r="A303" s="612" t="s">
        <v>513</v>
      </c>
      <c r="B303" s="613" t="s">
        <v>3542</v>
      </c>
      <c r="C303" s="613" t="s">
        <v>3939</v>
      </c>
      <c r="D303" s="613" t="s">
        <v>4049</v>
      </c>
      <c r="E303" s="613" t="s">
        <v>2108</v>
      </c>
      <c r="F303" s="616"/>
      <c r="G303" s="616"/>
      <c r="H303" s="616"/>
      <c r="I303" s="616"/>
      <c r="J303" s="616"/>
      <c r="K303" s="616"/>
      <c r="L303" s="616"/>
      <c r="M303" s="616"/>
      <c r="N303" s="616">
        <v>46.629999999999995</v>
      </c>
      <c r="O303" s="616">
        <v>167571.22999999998</v>
      </c>
      <c r="P303" s="637"/>
      <c r="Q303" s="617">
        <v>3593.6356422903709</v>
      </c>
    </row>
    <row r="304" spans="1:17" ht="14.4" customHeight="1" x14ac:dyDescent="0.3">
      <c r="A304" s="612" t="s">
        <v>513</v>
      </c>
      <c r="B304" s="613" t="s">
        <v>3542</v>
      </c>
      <c r="C304" s="613" t="s">
        <v>3939</v>
      </c>
      <c r="D304" s="613" t="s">
        <v>2342</v>
      </c>
      <c r="E304" s="613" t="s">
        <v>2343</v>
      </c>
      <c r="F304" s="616"/>
      <c r="G304" s="616"/>
      <c r="H304" s="616"/>
      <c r="I304" s="616"/>
      <c r="J304" s="616"/>
      <c r="K304" s="616"/>
      <c r="L304" s="616"/>
      <c r="M304" s="616"/>
      <c r="N304" s="616">
        <v>24</v>
      </c>
      <c r="O304" s="616">
        <v>30896.639999999999</v>
      </c>
      <c r="P304" s="637"/>
      <c r="Q304" s="617">
        <v>1287.3599999999999</v>
      </c>
    </row>
    <row r="305" spans="1:17" ht="14.4" customHeight="1" x14ac:dyDescent="0.3">
      <c r="A305" s="612" t="s">
        <v>513</v>
      </c>
      <c r="B305" s="613" t="s">
        <v>3542</v>
      </c>
      <c r="C305" s="613" t="s">
        <v>3939</v>
      </c>
      <c r="D305" s="613" t="s">
        <v>4050</v>
      </c>
      <c r="E305" s="613" t="s">
        <v>2270</v>
      </c>
      <c r="F305" s="616"/>
      <c r="G305" s="616"/>
      <c r="H305" s="616"/>
      <c r="I305" s="616"/>
      <c r="J305" s="616"/>
      <c r="K305" s="616"/>
      <c r="L305" s="616"/>
      <c r="M305" s="616"/>
      <c r="N305" s="616">
        <v>25</v>
      </c>
      <c r="O305" s="616">
        <v>2740</v>
      </c>
      <c r="P305" s="637"/>
      <c r="Q305" s="617">
        <v>109.6</v>
      </c>
    </row>
    <row r="306" spans="1:17" ht="14.4" customHeight="1" x14ac:dyDescent="0.3">
      <c r="A306" s="612" t="s">
        <v>513</v>
      </c>
      <c r="B306" s="613" t="s">
        <v>3542</v>
      </c>
      <c r="C306" s="613" t="s">
        <v>3939</v>
      </c>
      <c r="D306" s="613" t="s">
        <v>4051</v>
      </c>
      <c r="E306" s="613" t="s">
        <v>2357</v>
      </c>
      <c r="F306" s="616"/>
      <c r="G306" s="616"/>
      <c r="H306" s="616"/>
      <c r="I306" s="616"/>
      <c r="J306" s="616"/>
      <c r="K306" s="616"/>
      <c r="L306" s="616"/>
      <c r="M306" s="616"/>
      <c r="N306" s="616">
        <v>5</v>
      </c>
      <c r="O306" s="616">
        <v>64723.7</v>
      </c>
      <c r="P306" s="637"/>
      <c r="Q306" s="617">
        <v>12944.74</v>
      </c>
    </row>
    <row r="307" spans="1:17" ht="14.4" customHeight="1" x14ac:dyDescent="0.3">
      <c r="A307" s="612" t="s">
        <v>513</v>
      </c>
      <c r="B307" s="613" t="s">
        <v>3542</v>
      </c>
      <c r="C307" s="613" t="s">
        <v>3939</v>
      </c>
      <c r="D307" s="613" t="s">
        <v>4052</v>
      </c>
      <c r="E307" s="613" t="s">
        <v>2119</v>
      </c>
      <c r="F307" s="616"/>
      <c r="G307" s="616"/>
      <c r="H307" s="616"/>
      <c r="I307" s="616"/>
      <c r="J307" s="616"/>
      <c r="K307" s="616"/>
      <c r="L307" s="616"/>
      <c r="M307" s="616"/>
      <c r="N307" s="616">
        <v>13.999999999999998</v>
      </c>
      <c r="O307" s="616">
        <v>4639.6000000000004</v>
      </c>
      <c r="P307" s="637"/>
      <c r="Q307" s="617">
        <v>331.40000000000009</v>
      </c>
    </row>
    <row r="308" spans="1:17" ht="14.4" customHeight="1" x14ac:dyDescent="0.3">
      <c r="A308" s="612" t="s">
        <v>513</v>
      </c>
      <c r="B308" s="613" t="s">
        <v>3542</v>
      </c>
      <c r="C308" s="613" t="s">
        <v>3939</v>
      </c>
      <c r="D308" s="613" t="s">
        <v>4053</v>
      </c>
      <c r="E308" s="613" t="s">
        <v>2259</v>
      </c>
      <c r="F308" s="616"/>
      <c r="G308" s="616"/>
      <c r="H308" s="616"/>
      <c r="I308" s="616"/>
      <c r="J308" s="616"/>
      <c r="K308" s="616"/>
      <c r="L308" s="616"/>
      <c r="M308" s="616"/>
      <c r="N308" s="616">
        <v>2.7</v>
      </c>
      <c r="O308" s="616">
        <v>30493.360000000001</v>
      </c>
      <c r="P308" s="637"/>
      <c r="Q308" s="617">
        <v>11293.837037037036</v>
      </c>
    </row>
    <row r="309" spans="1:17" ht="14.4" customHeight="1" x14ac:dyDescent="0.3">
      <c r="A309" s="612" t="s">
        <v>513</v>
      </c>
      <c r="B309" s="613" t="s">
        <v>3542</v>
      </c>
      <c r="C309" s="613" t="s">
        <v>3939</v>
      </c>
      <c r="D309" s="613" t="s">
        <v>4054</v>
      </c>
      <c r="E309" s="613" t="s">
        <v>4055</v>
      </c>
      <c r="F309" s="616"/>
      <c r="G309" s="616"/>
      <c r="H309" s="616"/>
      <c r="I309" s="616"/>
      <c r="J309" s="616"/>
      <c r="K309" s="616"/>
      <c r="L309" s="616"/>
      <c r="M309" s="616"/>
      <c r="N309" s="616">
        <v>0.8</v>
      </c>
      <c r="O309" s="616">
        <v>1157.44</v>
      </c>
      <c r="P309" s="637"/>
      <c r="Q309" s="617">
        <v>1446.8</v>
      </c>
    </row>
    <row r="310" spans="1:17" ht="14.4" customHeight="1" x14ac:dyDescent="0.3">
      <c r="A310" s="612" t="s">
        <v>513</v>
      </c>
      <c r="B310" s="613" t="s">
        <v>3542</v>
      </c>
      <c r="C310" s="613" t="s">
        <v>3939</v>
      </c>
      <c r="D310" s="613" t="s">
        <v>4056</v>
      </c>
      <c r="E310" s="613" t="s">
        <v>1982</v>
      </c>
      <c r="F310" s="616"/>
      <c r="G310" s="616"/>
      <c r="H310" s="616"/>
      <c r="I310" s="616"/>
      <c r="J310" s="616"/>
      <c r="K310" s="616"/>
      <c r="L310" s="616"/>
      <c r="M310" s="616"/>
      <c r="N310" s="616">
        <v>11</v>
      </c>
      <c r="O310" s="616">
        <v>371656.56</v>
      </c>
      <c r="P310" s="637"/>
      <c r="Q310" s="617">
        <v>33786.959999999999</v>
      </c>
    </row>
    <row r="311" spans="1:17" ht="14.4" customHeight="1" x14ac:dyDescent="0.3">
      <c r="A311" s="612" t="s">
        <v>513</v>
      </c>
      <c r="B311" s="613" t="s">
        <v>3542</v>
      </c>
      <c r="C311" s="613" t="s">
        <v>3939</v>
      </c>
      <c r="D311" s="613" t="s">
        <v>4057</v>
      </c>
      <c r="E311" s="613" t="s">
        <v>2123</v>
      </c>
      <c r="F311" s="616"/>
      <c r="G311" s="616"/>
      <c r="H311" s="616"/>
      <c r="I311" s="616"/>
      <c r="J311" s="616"/>
      <c r="K311" s="616"/>
      <c r="L311" s="616"/>
      <c r="M311" s="616"/>
      <c r="N311" s="616">
        <v>0.60000000000000009</v>
      </c>
      <c r="O311" s="616">
        <v>350.37</v>
      </c>
      <c r="P311" s="637"/>
      <c r="Q311" s="617">
        <v>583.94999999999993</v>
      </c>
    </row>
    <row r="312" spans="1:17" ht="14.4" customHeight="1" x14ac:dyDescent="0.3">
      <c r="A312" s="612" t="s">
        <v>513</v>
      </c>
      <c r="B312" s="613" t="s">
        <v>3542</v>
      </c>
      <c r="C312" s="613" t="s">
        <v>3939</v>
      </c>
      <c r="D312" s="613" t="s">
        <v>4058</v>
      </c>
      <c r="E312" s="613" t="s">
        <v>2281</v>
      </c>
      <c r="F312" s="616"/>
      <c r="G312" s="616"/>
      <c r="H312" s="616"/>
      <c r="I312" s="616"/>
      <c r="J312" s="616"/>
      <c r="K312" s="616"/>
      <c r="L312" s="616"/>
      <c r="M312" s="616"/>
      <c r="N312" s="616">
        <v>0.2</v>
      </c>
      <c r="O312" s="616">
        <v>184.97</v>
      </c>
      <c r="P312" s="637"/>
      <c r="Q312" s="617">
        <v>924.84999999999991</v>
      </c>
    </row>
    <row r="313" spans="1:17" ht="14.4" customHeight="1" x14ac:dyDescent="0.3">
      <c r="A313" s="612" t="s">
        <v>513</v>
      </c>
      <c r="B313" s="613" t="s">
        <v>3542</v>
      </c>
      <c r="C313" s="613" t="s">
        <v>3939</v>
      </c>
      <c r="D313" s="613" t="s">
        <v>4059</v>
      </c>
      <c r="E313" s="613" t="s">
        <v>2284</v>
      </c>
      <c r="F313" s="616"/>
      <c r="G313" s="616"/>
      <c r="H313" s="616"/>
      <c r="I313" s="616"/>
      <c r="J313" s="616"/>
      <c r="K313" s="616"/>
      <c r="L313" s="616"/>
      <c r="M313" s="616"/>
      <c r="N313" s="616">
        <v>11.6</v>
      </c>
      <c r="O313" s="616">
        <v>37859.32</v>
      </c>
      <c r="P313" s="637"/>
      <c r="Q313" s="617">
        <v>3263.7344827586207</v>
      </c>
    </row>
    <row r="314" spans="1:17" ht="14.4" customHeight="1" x14ac:dyDescent="0.3">
      <c r="A314" s="612" t="s">
        <v>513</v>
      </c>
      <c r="B314" s="613" t="s">
        <v>3542</v>
      </c>
      <c r="C314" s="613" t="s">
        <v>4060</v>
      </c>
      <c r="D314" s="613" t="s">
        <v>4061</v>
      </c>
      <c r="E314" s="613" t="s">
        <v>4062</v>
      </c>
      <c r="F314" s="616">
        <v>2</v>
      </c>
      <c r="G314" s="616">
        <v>2431.6999999999998</v>
      </c>
      <c r="H314" s="616">
        <v>1</v>
      </c>
      <c r="I314" s="616">
        <v>1215.8499999999999</v>
      </c>
      <c r="J314" s="616">
        <v>8</v>
      </c>
      <c r="K314" s="616">
        <v>9726.8000000000011</v>
      </c>
      <c r="L314" s="616">
        <v>4.0000000000000009</v>
      </c>
      <c r="M314" s="616">
        <v>1215.8500000000001</v>
      </c>
      <c r="N314" s="616">
        <v>2</v>
      </c>
      <c r="O314" s="616">
        <v>2431.6999999999998</v>
      </c>
      <c r="P314" s="637">
        <v>1</v>
      </c>
      <c r="Q314" s="617">
        <v>1215.8499999999999</v>
      </c>
    </row>
    <row r="315" spans="1:17" ht="14.4" customHeight="1" x14ac:dyDescent="0.3">
      <c r="A315" s="612" t="s">
        <v>513</v>
      </c>
      <c r="B315" s="613" t="s">
        <v>3542</v>
      </c>
      <c r="C315" s="613" t="s">
        <v>4060</v>
      </c>
      <c r="D315" s="613" t="s">
        <v>4063</v>
      </c>
      <c r="E315" s="613" t="s">
        <v>4064</v>
      </c>
      <c r="F315" s="616">
        <v>439</v>
      </c>
      <c r="G315" s="616">
        <v>818989.62000000011</v>
      </c>
      <c r="H315" s="616">
        <v>1</v>
      </c>
      <c r="I315" s="616">
        <v>1865.5800000000002</v>
      </c>
      <c r="J315" s="616">
        <v>1082</v>
      </c>
      <c r="K315" s="616">
        <v>1999901.7600000002</v>
      </c>
      <c r="L315" s="616">
        <v>2.4419134396355351</v>
      </c>
      <c r="M315" s="616">
        <v>1848.3380406654346</v>
      </c>
      <c r="N315" s="616">
        <v>1210</v>
      </c>
      <c r="O315" s="616">
        <v>2257351.8000000003</v>
      </c>
      <c r="P315" s="637">
        <v>2.7562642369020502</v>
      </c>
      <c r="Q315" s="617">
        <v>1865.5800000000002</v>
      </c>
    </row>
    <row r="316" spans="1:17" ht="14.4" customHeight="1" x14ac:dyDescent="0.3">
      <c r="A316" s="612" t="s">
        <v>513</v>
      </c>
      <c r="B316" s="613" t="s">
        <v>3542</v>
      </c>
      <c r="C316" s="613" t="s">
        <v>4060</v>
      </c>
      <c r="D316" s="613" t="s">
        <v>4065</v>
      </c>
      <c r="E316" s="613" t="s">
        <v>4066</v>
      </c>
      <c r="F316" s="616">
        <v>6</v>
      </c>
      <c r="G316" s="616">
        <v>16372.26</v>
      </c>
      <c r="H316" s="616">
        <v>1</v>
      </c>
      <c r="I316" s="616">
        <v>2728.71</v>
      </c>
      <c r="J316" s="616">
        <v>28</v>
      </c>
      <c r="K316" s="616">
        <v>76403.88</v>
      </c>
      <c r="L316" s="616">
        <v>4.666666666666667</v>
      </c>
      <c r="M316" s="616">
        <v>2728.71</v>
      </c>
      <c r="N316" s="616">
        <v>51</v>
      </c>
      <c r="O316" s="616">
        <v>128987.04999999999</v>
      </c>
      <c r="P316" s="637">
        <v>7.8783900328971068</v>
      </c>
      <c r="Q316" s="617">
        <v>2529.1578431372545</v>
      </c>
    </row>
    <row r="317" spans="1:17" ht="14.4" customHeight="1" x14ac:dyDescent="0.3">
      <c r="A317" s="612" t="s">
        <v>513</v>
      </c>
      <c r="B317" s="613" t="s">
        <v>3542</v>
      </c>
      <c r="C317" s="613" t="s">
        <v>4060</v>
      </c>
      <c r="D317" s="613" t="s">
        <v>4067</v>
      </c>
      <c r="E317" s="613" t="s">
        <v>4066</v>
      </c>
      <c r="F317" s="616"/>
      <c r="G317" s="616"/>
      <c r="H317" s="616"/>
      <c r="I317" s="616"/>
      <c r="J317" s="616"/>
      <c r="K317" s="616"/>
      <c r="L317" s="616"/>
      <c r="M317" s="616"/>
      <c r="N317" s="616">
        <v>1</v>
      </c>
      <c r="O317" s="616">
        <v>1469.22</v>
      </c>
      <c r="P317" s="637"/>
      <c r="Q317" s="617">
        <v>1469.22</v>
      </c>
    </row>
    <row r="318" spans="1:17" ht="14.4" customHeight="1" x14ac:dyDescent="0.3">
      <c r="A318" s="612" t="s">
        <v>513</v>
      </c>
      <c r="B318" s="613" t="s">
        <v>3542</v>
      </c>
      <c r="C318" s="613" t="s">
        <v>4060</v>
      </c>
      <c r="D318" s="613" t="s">
        <v>4068</v>
      </c>
      <c r="E318" s="613" t="s">
        <v>4069</v>
      </c>
      <c r="F318" s="616">
        <v>6</v>
      </c>
      <c r="G318" s="616">
        <v>11193.48</v>
      </c>
      <c r="H318" s="616">
        <v>1</v>
      </c>
      <c r="I318" s="616">
        <v>1865.58</v>
      </c>
      <c r="J318" s="616">
        <v>13</v>
      </c>
      <c r="K318" s="616">
        <v>24252.539999999997</v>
      </c>
      <c r="L318" s="616">
        <v>2.1666666666666665</v>
      </c>
      <c r="M318" s="616">
        <v>1865.5799999999997</v>
      </c>
      <c r="N318" s="616">
        <v>9</v>
      </c>
      <c r="O318" s="616">
        <v>16790.22</v>
      </c>
      <c r="P318" s="637">
        <v>1.5000000000000002</v>
      </c>
      <c r="Q318" s="617">
        <v>1865.5800000000002</v>
      </c>
    </row>
    <row r="319" spans="1:17" ht="14.4" customHeight="1" x14ac:dyDescent="0.3">
      <c r="A319" s="612" t="s">
        <v>513</v>
      </c>
      <c r="B319" s="613" t="s">
        <v>3542</v>
      </c>
      <c r="C319" s="613" t="s">
        <v>4060</v>
      </c>
      <c r="D319" s="613" t="s">
        <v>4070</v>
      </c>
      <c r="E319" s="613" t="s">
        <v>4071</v>
      </c>
      <c r="F319" s="616"/>
      <c r="G319" s="616"/>
      <c r="H319" s="616"/>
      <c r="I319" s="616"/>
      <c r="J319" s="616">
        <v>1</v>
      </c>
      <c r="K319" s="616">
        <v>8191.63</v>
      </c>
      <c r="L319" s="616"/>
      <c r="M319" s="616">
        <v>8191.63</v>
      </c>
      <c r="N319" s="616"/>
      <c r="O319" s="616"/>
      <c r="P319" s="637"/>
      <c r="Q319" s="617"/>
    </row>
    <row r="320" spans="1:17" ht="14.4" customHeight="1" x14ac:dyDescent="0.3">
      <c r="A320" s="612" t="s">
        <v>513</v>
      </c>
      <c r="B320" s="613" t="s">
        <v>3542</v>
      </c>
      <c r="C320" s="613" t="s">
        <v>4060</v>
      </c>
      <c r="D320" s="613" t="s">
        <v>4072</v>
      </c>
      <c r="E320" s="613" t="s">
        <v>4073</v>
      </c>
      <c r="F320" s="616">
        <v>3</v>
      </c>
      <c r="G320" s="616">
        <v>24223.079999999998</v>
      </c>
      <c r="H320" s="616">
        <v>1</v>
      </c>
      <c r="I320" s="616">
        <v>8074.36</v>
      </c>
      <c r="J320" s="616">
        <v>15</v>
      </c>
      <c r="K320" s="616">
        <v>121115.40000000001</v>
      </c>
      <c r="L320" s="616">
        <v>5.0000000000000009</v>
      </c>
      <c r="M320" s="616">
        <v>8074.3600000000006</v>
      </c>
      <c r="N320" s="616">
        <v>54</v>
      </c>
      <c r="O320" s="616">
        <v>436015.43999999994</v>
      </c>
      <c r="P320" s="637">
        <v>18</v>
      </c>
      <c r="Q320" s="617">
        <v>8074.3599999999988</v>
      </c>
    </row>
    <row r="321" spans="1:17" ht="14.4" customHeight="1" x14ac:dyDescent="0.3">
      <c r="A321" s="612" t="s">
        <v>513</v>
      </c>
      <c r="B321" s="613" t="s">
        <v>3542</v>
      </c>
      <c r="C321" s="613" t="s">
        <v>4060</v>
      </c>
      <c r="D321" s="613" t="s">
        <v>4074</v>
      </c>
      <c r="E321" s="613" t="s">
        <v>4075</v>
      </c>
      <c r="F321" s="616">
        <v>27</v>
      </c>
      <c r="G321" s="616">
        <v>261524.7</v>
      </c>
      <c r="H321" s="616">
        <v>1</v>
      </c>
      <c r="I321" s="616">
        <v>9686.1</v>
      </c>
      <c r="J321" s="616">
        <v>57</v>
      </c>
      <c r="K321" s="616">
        <v>532735.5</v>
      </c>
      <c r="L321" s="616">
        <v>2.0370370370370368</v>
      </c>
      <c r="M321" s="616">
        <v>9346.2368421052633</v>
      </c>
      <c r="N321" s="616">
        <v>83</v>
      </c>
      <c r="O321" s="616">
        <v>803946.29999999993</v>
      </c>
      <c r="P321" s="637">
        <v>3.0740740740740735</v>
      </c>
      <c r="Q321" s="617">
        <v>9686.0999999999985</v>
      </c>
    </row>
    <row r="322" spans="1:17" ht="14.4" customHeight="1" x14ac:dyDescent="0.3">
      <c r="A322" s="612" t="s">
        <v>513</v>
      </c>
      <c r="B322" s="613" t="s">
        <v>3542</v>
      </c>
      <c r="C322" s="613" t="s">
        <v>4060</v>
      </c>
      <c r="D322" s="613" t="s">
        <v>4076</v>
      </c>
      <c r="E322" s="613" t="s">
        <v>4077</v>
      </c>
      <c r="F322" s="616">
        <v>165</v>
      </c>
      <c r="G322" s="616">
        <v>152719.05000000002</v>
      </c>
      <c r="H322" s="616">
        <v>1</v>
      </c>
      <c r="I322" s="616">
        <v>925.57</v>
      </c>
      <c r="J322" s="616">
        <v>495</v>
      </c>
      <c r="K322" s="616">
        <v>450752.58999999997</v>
      </c>
      <c r="L322" s="616">
        <v>2.9515151515151508</v>
      </c>
      <c r="M322" s="616">
        <v>910.61129292929286</v>
      </c>
      <c r="N322" s="616">
        <v>582</v>
      </c>
      <c r="O322" s="616">
        <v>538681.74</v>
      </c>
      <c r="P322" s="637">
        <v>3.5272727272727269</v>
      </c>
      <c r="Q322" s="617">
        <v>925.56999999999994</v>
      </c>
    </row>
    <row r="323" spans="1:17" ht="14.4" customHeight="1" x14ac:dyDescent="0.3">
      <c r="A323" s="612" t="s">
        <v>513</v>
      </c>
      <c r="B323" s="613" t="s">
        <v>3542</v>
      </c>
      <c r="C323" s="613" t="s">
        <v>4060</v>
      </c>
      <c r="D323" s="613" t="s">
        <v>4078</v>
      </c>
      <c r="E323" s="613" t="s">
        <v>4079</v>
      </c>
      <c r="F323" s="616"/>
      <c r="G323" s="616"/>
      <c r="H323" s="616"/>
      <c r="I323" s="616"/>
      <c r="J323" s="616">
        <v>2</v>
      </c>
      <c r="K323" s="616">
        <v>28927.34</v>
      </c>
      <c r="L323" s="616"/>
      <c r="M323" s="616">
        <v>14463.67</v>
      </c>
      <c r="N323" s="616">
        <v>1</v>
      </c>
      <c r="O323" s="616">
        <v>14463.67</v>
      </c>
      <c r="P323" s="637"/>
      <c r="Q323" s="617">
        <v>14463.67</v>
      </c>
    </row>
    <row r="324" spans="1:17" ht="14.4" customHeight="1" x14ac:dyDescent="0.3">
      <c r="A324" s="612" t="s">
        <v>513</v>
      </c>
      <c r="B324" s="613" t="s">
        <v>3542</v>
      </c>
      <c r="C324" s="613" t="s">
        <v>4060</v>
      </c>
      <c r="D324" s="613" t="s">
        <v>4080</v>
      </c>
      <c r="E324" s="613" t="s">
        <v>4081</v>
      </c>
      <c r="F324" s="616"/>
      <c r="G324" s="616"/>
      <c r="H324" s="616"/>
      <c r="I324" s="616"/>
      <c r="J324" s="616">
        <v>24</v>
      </c>
      <c r="K324" s="616">
        <v>5728.32</v>
      </c>
      <c r="L324" s="616"/>
      <c r="M324" s="616">
        <v>238.67999999999998</v>
      </c>
      <c r="N324" s="616">
        <v>74</v>
      </c>
      <c r="O324" s="616">
        <v>17662.32</v>
      </c>
      <c r="P324" s="637"/>
      <c r="Q324" s="617">
        <v>238.68</v>
      </c>
    </row>
    <row r="325" spans="1:17" ht="14.4" customHeight="1" x14ac:dyDescent="0.3">
      <c r="A325" s="612" t="s">
        <v>513</v>
      </c>
      <c r="B325" s="613" t="s">
        <v>3542</v>
      </c>
      <c r="C325" s="613" t="s">
        <v>4082</v>
      </c>
      <c r="D325" s="613" t="s">
        <v>4083</v>
      </c>
      <c r="E325" s="613" t="s">
        <v>4084</v>
      </c>
      <c r="F325" s="616">
        <v>7</v>
      </c>
      <c r="G325" s="616">
        <v>2309.86</v>
      </c>
      <c r="H325" s="616">
        <v>1</v>
      </c>
      <c r="I325" s="616">
        <v>329.98</v>
      </c>
      <c r="J325" s="616">
        <v>8</v>
      </c>
      <c r="K325" s="616">
        <v>2639.84</v>
      </c>
      <c r="L325" s="616">
        <v>1.1428571428571428</v>
      </c>
      <c r="M325" s="616">
        <v>329.98</v>
      </c>
      <c r="N325" s="616">
        <v>27</v>
      </c>
      <c r="O325" s="616">
        <v>8909.4599999999991</v>
      </c>
      <c r="P325" s="637">
        <v>3.8571428571428568</v>
      </c>
      <c r="Q325" s="617">
        <v>329.97999999999996</v>
      </c>
    </row>
    <row r="326" spans="1:17" ht="14.4" customHeight="1" x14ac:dyDescent="0.3">
      <c r="A326" s="612" t="s">
        <v>513</v>
      </c>
      <c r="B326" s="613" t="s">
        <v>3542</v>
      </c>
      <c r="C326" s="613" t="s">
        <v>4082</v>
      </c>
      <c r="D326" s="613" t="s">
        <v>4085</v>
      </c>
      <c r="E326" s="613" t="s">
        <v>4084</v>
      </c>
      <c r="F326" s="616"/>
      <c r="G326" s="616"/>
      <c r="H326" s="616"/>
      <c r="I326" s="616"/>
      <c r="J326" s="616">
        <v>6</v>
      </c>
      <c r="K326" s="616">
        <v>2600.46</v>
      </c>
      <c r="L326" s="616"/>
      <c r="M326" s="616">
        <v>433.41</v>
      </c>
      <c r="N326" s="616">
        <v>5</v>
      </c>
      <c r="O326" s="616">
        <v>2167.0500000000002</v>
      </c>
      <c r="P326" s="637"/>
      <c r="Q326" s="617">
        <v>433.41</v>
      </c>
    </row>
    <row r="327" spans="1:17" ht="14.4" customHeight="1" x14ac:dyDescent="0.3">
      <c r="A327" s="612" t="s">
        <v>513</v>
      </c>
      <c r="B327" s="613" t="s">
        <v>3542</v>
      </c>
      <c r="C327" s="613" t="s">
        <v>4082</v>
      </c>
      <c r="D327" s="613" t="s">
        <v>4086</v>
      </c>
      <c r="E327" s="613" t="s">
        <v>4087</v>
      </c>
      <c r="F327" s="616">
        <v>1</v>
      </c>
      <c r="G327" s="616">
        <v>1435.36</v>
      </c>
      <c r="H327" s="616">
        <v>1</v>
      </c>
      <c r="I327" s="616">
        <v>1435.36</v>
      </c>
      <c r="J327" s="616">
        <v>1</v>
      </c>
      <c r="K327" s="616">
        <v>1435.36</v>
      </c>
      <c r="L327" s="616">
        <v>1</v>
      </c>
      <c r="M327" s="616">
        <v>1435.36</v>
      </c>
      <c r="N327" s="616">
        <v>2</v>
      </c>
      <c r="O327" s="616">
        <v>2870.72</v>
      </c>
      <c r="P327" s="637">
        <v>2</v>
      </c>
      <c r="Q327" s="617">
        <v>1435.36</v>
      </c>
    </row>
    <row r="328" spans="1:17" ht="14.4" customHeight="1" x14ac:dyDescent="0.3">
      <c r="A328" s="612" t="s">
        <v>513</v>
      </c>
      <c r="B328" s="613" t="s">
        <v>3542</v>
      </c>
      <c r="C328" s="613" t="s">
        <v>4082</v>
      </c>
      <c r="D328" s="613" t="s">
        <v>4088</v>
      </c>
      <c r="E328" s="613" t="s">
        <v>4089</v>
      </c>
      <c r="F328" s="616"/>
      <c r="G328" s="616"/>
      <c r="H328" s="616"/>
      <c r="I328" s="616"/>
      <c r="J328" s="616">
        <v>1</v>
      </c>
      <c r="K328" s="616">
        <v>87.05</v>
      </c>
      <c r="L328" s="616"/>
      <c r="M328" s="616">
        <v>87.05</v>
      </c>
      <c r="N328" s="616"/>
      <c r="O328" s="616"/>
      <c r="P328" s="637"/>
      <c r="Q328" s="617"/>
    </row>
    <row r="329" spans="1:17" ht="14.4" customHeight="1" x14ac:dyDescent="0.3">
      <c r="A329" s="612" t="s">
        <v>513</v>
      </c>
      <c r="B329" s="613" t="s">
        <v>3542</v>
      </c>
      <c r="C329" s="613" t="s">
        <v>4082</v>
      </c>
      <c r="D329" s="613" t="s">
        <v>4090</v>
      </c>
      <c r="E329" s="613" t="s">
        <v>4091</v>
      </c>
      <c r="F329" s="616">
        <v>1.3</v>
      </c>
      <c r="G329" s="616">
        <v>1251.5999999999999</v>
      </c>
      <c r="H329" s="616">
        <v>1</v>
      </c>
      <c r="I329" s="616">
        <v>962.76923076923072</v>
      </c>
      <c r="J329" s="616">
        <v>0.89999999999999991</v>
      </c>
      <c r="K329" s="616">
        <v>866.48</v>
      </c>
      <c r="L329" s="616">
        <v>0.69229785874081184</v>
      </c>
      <c r="M329" s="616">
        <v>962.7555555555557</v>
      </c>
      <c r="N329" s="616">
        <v>0.8</v>
      </c>
      <c r="O329" s="616">
        <v>770.22</v>
      </c>
      <c r="P329" s="637">
        <v>0.61538830297219571</v>
      </c>
      <c r="Q329" s="617">
        <v>962.77499999999998</v>
      </c>
    </row>
    <row r="330" spans="1:17" ht="14.4" customHeight="1" x14ac:dyDescent="0.3">
      <c r="A330" s="612" t="s">
        <v>513</v>
      </c>
      <c r="B330" s="613" t="s">
        <v>3542</v>
      </c>
      <c r="C330" s="613" t="s">
        <v>4082</v>
      </c>
      <c r="D330" s="613" t="s">
        <v>4092</v>
      </c>
      <c r="E330" s="613" t="s">
        <v>4091</v>
      </c>
      <c r="F330" s="616"/>
      <c r="G330" s="616"/>
      <c r="H330" s="616"/>
      <c r="I330" s="616"/>
      <c r="J330" s="616">
        <v>0.7</v>
      </c>
      <c r="K330" s="616">
        <v>80.22</v>
      </c>
      <c r="L330" s="616"/>
      <c r="M330" s="616">
        <v>114.60000000000001</v>
      </c>
      <c r="N330" s="616"/>
      <c r="O330" s="616"/>
      <c r="P330" s="637"/>
      <c r="Q330" s="617"/>
    </row>
    <row r="331" spans="1:17" ht="14.4" customHeight="1" x14ac:dyDescent="0.3">
      <c r="A331" s="612" t="s">
        <v>513</v>
      </c>
      <c r="B331" s="613" t="s">
        <v>3542</v>
      </c>
      <c r="C331" s="613" t="s">
        <v>4082</v>
      </c>
      <c r="D331" s="613" t="s">
        <v>4093</v>
      </c>
      <c r="E331" s="613" t="s">
        <v>4091</v>
      </c>
      <c r="F331" s="616">
        <v>2.7</v>
      </c>
      <c r="G331" s="616">
        <v>1699.87</v>
      </c>
      <c r="H331" s="616">
        <v>1</v>
      </c>
      <c r="I331" s="616">
        <v>629.58148148148143</v>
      </c>
      <c r="J331" s="616">
        <v>3.1</v>
      </c>
      <c r="K331" s="616">
        <v>1951.69</v>
      </c>
      <c r="L331" s="616">
        <v>1.1481407401742487</v>
      </c>
      <c r="M331" s="616">
        <v>629.57741935483875</v>
      </c>
      <c r="N331" s="616">
        <v>3.7</v>
      </c>
      <c r="O331" s="616">
        <v>2329.46</v>
      </c>
      <c r="P331" s="637">
        <v>1.370375381646832</v>
      </c>
      <c r="Q331" s="617">
        <v>629.58378378378382</v>
      </c>
    </row>
    <row r="332" spans="1:17" ht="14.4" customHeight="1" x14ac:dyDescent="0.3">
      <c r="A332" s="612" t="s">
        <v>513</v>
      </c>
      <c r="B332" s="613" t="s">
        <v>3542</v>
      </c>
      <c r="C332" s="613" t="s">
        <v>4082</v>
      </c>
      <c r="D332" s="613" t="s">
        <v>4094</v>
      </c>
      <c r="E332" s="613" t="s">
        <v>4095</v>
      </c>
      <c r="F332" s="616"/>
      <c r="G332" s="616"/>
      <c r="H332" s="616"/>
      <c r="I332" s="616"/>
      <c r="J332" s="616">
        <v>1</v>
      </c>
      <c r="K332" s="616">
        <v>687</v>
      </c>
      <c r="L332" s="616"/>
      <c r="M332" s="616">
        <v>687</v>
      </c>
      <c r="N332" s="616">
        <v>4</v>
      </c>
      <c r="O332" s="616">
        <v>2748</v>
      </c>
      <c r="P332" s="637"/>
      <c r="Q332" s="617">
        <v>687</v>
      </c>
    </row>
    <row r="333" spans="1:17" ht="14.4" customHeight="1" x14ac:dyDescent="0.3">
      <c r="A333" s="612" t="s">
        <v>513</v>
      </c>
      <c r="B333" s="613" t="s">
        <v>3542</v>
      </c>
      <c r="C333" s="613" t="s">
        <v>4082</v>
      </c>
      <c r="D333" s="613" t="s">
        <v>4096</v>
      </c>
      <c r="E333" s="613" t="s">
        <v>4097</v>
      </c>
      <c r="F333" s="616"/>
      <c r="G333" s="616"/>
      <c r="H333" s="616"/>
      <c r="I333" s="616"/>
      <c r="J333" s="616">
        <v>6</v>
      </c>
      <c r="K333" s="616">
        <v>15387</v>
      </c>
      <c r="L333" s="616"/>
      <c r="M333" s="616">
        <v>2564.5</v>
      </c>
      <c r="N333" s="616"/>
      <c r="O333" s="616"/>
      <c r="P333" s="637"/>
      <c r="Q333" s="617"/>
    </row>
    <row r="334" spans="1:17" ht="14.4" customHeight="1" x14ac:dyDescent="0.3">
      <c r="A334" s="612" t="s">
        <v>513</v>
      </c>
      <c r="B334" s="613" t="s">
        <v>3542</v>
      </c>
      <c r="C334" s="613" t="s">
        <v>4082</v>
      </c>
      <c r="D334" s="613" t="s">
        <v>4098</v>
      </c>
      <c r="E334" s="613" t="s">
        <v>4099</v>
      </c>
      <c r="F334" s="616"/>
      <c r="G334" s="616"/>
      <c r="H334" s="616"/>
      <c r="I334" s="616"/>
      <c r="J334" s="616">
        <v>2</v>
      </c>
      <c r="K334" s="616">
        <v>3887.8</v>
      </c>
      <c r="L334" s="616"/>
      <c r="M334" s="616">
        <v>1943.9</v>
      </c>
      <c r="N334" s="616"/>
      <c r="O334" s="616"/>
      <c r="P334" s="637"/>
      <c r="Q334" s="617"/>
    </row>
    <row r="335" spans="1:17" ht="14.4" customHeight="1" x14ac:dyDescent="0.3">
      <c r="A335" s="612" t="s">
        <v>513</v>
      </c>
      <c r="B335" s="613" t="s">
        <v>3542</v>
      </c>
      <c r="C335" s="613" t="s">
        <v>4082</v>
      </c>
      <c r="D335" s="613" t="s">
        <v>4100</v>
      </c>
      <c r="E335" s="613" t="s">
        <v>4101</v>
      </c>
      <c r="F335" s="616"/>
      <c r="G335" s="616"/>
      <c r="H335" s="616"/>
      <c r="I335" s="616"/>
      <c r="J335" s="616">
        <v>2</v>
      </c>
      <c r="K335" s="616">
        <v>3887.8</v>
      </c>
      <c r="L335" s="616"/>
      <c r="M335" s="616">
        <v>1943.9</v>
      </c>
      <c r="N335" s="616"/>
      <c r="O335" s="616"/>
      <c r="P335" s="637"/>
      <c r="Q335" s="617"/>
    </row>
    <row r="336" spans="1:17" ht="14.4" customHeight="1" x14ac:dyDescent="0.3">
      <c r="A336" s="612" t="s">
        <v>513</v>
      </c>
      <c r="B336" s="613" t="s">
        <v>3542</v>
      </c>
      <c r="C336" s="613" t="s">
        <v>4082</v>
      </c>
      <c r="D336" s="613" t="s">
        <v>4102</v>
      </c>
      <c r="E336" s="613" t="s">
        <v>4103</v>
      </c>
      <c r="F336" s="616"/>
      <c r="G336" s="616"/>
      <c r="H336" s="616"/>
      <c r="I336" s="616"/>
      <c r="J336" s="616">
        <v>4</v>
      </c>
      <c r="K336" s="616">
        <v>1998.12</v>
      </c>
      <c r="L336" s="616"/>
      <c r="M336" s="616">
        <v>499.53</v>
      </c>
      <c r="N336" s="616">
        <v>3</v>
      </c>
      <c r="O336" s="616">
        <v>1498.59</v>
      </c>
      <c r="P336" s="637"/>
      <c r="Q336" s="617">
        <v>499.53</v>
      </c>
    </row>
    <row r="337" spans="1:17" ht="14.4" customHeight="1" x14ac:dyDescent="0.3">
      <c r="A337" s="612" t="s">
        <v>513</v>
      </c>
      <c r="B337" s="613" t="s">
        <v>3542</v>
      </c>
      <c r="C337" s="613" t="s">
        <v>4082</v>
      </c>
      <c r="D337" s="613" t="s">
        <v>4104</v>
      </c>
      <c r="E337" s="613" t="s">
        <v>4105</v>
      </c>
      <c r="F337" s="616"/>
      <c r="G337" s="616"/>
      <c r="H337" s="616"/>
      <c r="I337" s="616"/>
      <c r="J337" s="616">
        <v>1</v>
      </c>
      <c r="K337" s="616">
        <v>9657.8700000000008</v>
      </c>
      <c r="L337" s="616"/>
      <c r="M337" s="616">
        <v>9657.8700000000008</v>
      </c>
      <c r="N337" s="616">
        <v>1</v>
      </c>
      <c r="O337" s="616">
        <v>9657.8700000000008</v>
      </c>
      <c r="P337" s="637"/>
      <c r="Q337" s="617">
        <v>9657.8700000000008</v>
      </c>
    </row>
    <row r="338" spans="1:17" ht="14.4" customHeight="1" x14ac:dyDescent="0.3">
      <c r="A338" s="612" t="s">
        <v>513</v>
      </c>
      <c r="B338" s="613" t="s">
        <v>3542</v>
      </c>
      <c r="C338" s="613" t="s">
        <v>4082</v>
      </c>
      <c r="D338" s="613" t="s">
        <v>4106</v>
      </c>
      <c r="E338" s="613" t="s">
        <v>4089</v>
      </c>
      <c r="F338" s="616"/>
      <c r="G338" s="616"/>
      <c r="H338" s="616"/>
      <c r="I338" s="616"/>
      <c r="J338" s="616">
        <v>6</v>
      </c>
      <c r="K338" s="616">
        <v>414.12</v>
      </c>
      <c r="L338" s="616"/>
      <c r="M338" s="616">
        <v>69.02</v>
      </c>
      <c r="N338" s="616"/>
      <c r="O338" s="616"/>
      <c r="P338" s="637"/>
      <c r="Q338" s="617"/>
    </row>
    <row r="339" spans="1:17" ht="14.4" customHeight="1" x14ac:dyDescent="0.3">
      <c r="A339" s="612" t="s">
        <v>513</v>
      </c>
      <c r="B339" s="613" t="s">
        <v>3542</v>
      </c>
      <c r="C339" s="613" t="s">
        <v>4082</v>
      </c>
      <c r="D339" s="613" t="s">
        <v>4107</v>
      </c>
      <c r="E339" s="613" t="s">
        <v>4108</v>
      </c>
      <c r="F339" s="616"/>
      <c r="G339" s="616"/>
      <c r="H339" s="616"/>
      <c r="I339" s="616"/>
      <c r="J339" s="616"/>
      <c r="K339" s="616"/>
      <c r="L339" s="616"/>
      <c r="M339" s="616"/>
      <c r="N339" s="616">
        <v>24</v>
      </c>
      <c r="O339" s="616">
        <v>5760</v>
      </c>
      <c r="P339" s="637"/>
      <c r="Q339" s="617">
        <v>240</v>
      </c>
    </row>
    <row r="340" spans="1:17" ht="14.4" customHeight="1" x14ac:dyDescent="0.3">
      <c r="A340" s="612" t="s">
        <v>513</v>
      </c>
      <c r="B340" s="613" t="s">
        <v>3542</v>
      </c>
      <c r="C340" s="613" t="s">
        <v>4082</v>
      </c>
      <c r="D340" s="613" t="s">
        <v>4109</v>
      </c>
      <c r="E340" s="613" t="s">
        <v>4108</v>
      </c>
      <c r="F340" s="616"/>
      <c r="G340" s="616"/>
      <c r="H340" s="616"/>
      <c r="I340" s="616"/>
      <c r="J340" s="616"/>
      <c r="K340" s="616"/>
      <c r="L340" s="616"/>
      <c r="M340" s="616"/>
      <c r="N340" s="616">
        <v>1.31</v>
      </c>
      <c r="O340" s="616">
        <v>1592.96</v>
      </c>
      <c r="P340" s="637"/>
      <c r="Q340" s="617">
        <v>1216</v>
      </c>
    </row>
    <row r="341" spans="1:17" ht="14.4" customHeight="1" x14ac:dyDescent="0.3">
      <c r="A341" s="612" t="s">
        <v>513</v>
      </c>
      <c r="B341" s="613" t="s">
        <v>3542</v>
      </c>
      <c r="C341" s="613" t="s">
        <v>4082</v>
      </c>
      <c r="D341" s="613" t="s">
        <v>4110</v>
      </c>
      <c r="E341" s="613" t="s">
        <v>4111</v>
      </c>
      <c r="F341" s="616"/>
      <c r="G341" s="616"/>
      <c r="H341" s="616"/>
      <c r="I341" s="616"/>
      <c r="J341" s="616">
        <v>1</v>
      </c>
      <c r="K341" s="616">
        <v>5440.91</v>
      </c>
      <c r="L341" s="616"/>
      <c r="M341" s="616">
        <v>5440.91</v>
      </c>
      <c r="N341" s="616"/>
      <c r="O341" s="616"/>
      <c r="P341" s="637"/>
      <c r="Q341" s="617"/>
    </row>
    <row r="342" spans="1:17" ht="14.4" customHeight="1" x14ac:dyDescent="0.3">
      <c r="A342" s="612" t="s">
        <v>513</v>
      </c>
      <c r="B342" s="613" t="s">
        <v>3542</v>
      </c>
      <c r="C342" s="613" t="s">
        <v>4082</v>
      </c>
      <c r="D342" s="613" t="s">
        <v>4112</v>
      </c>
      <c r="E342" s="613" t="s">
        <v>4113</v>
      </c>
      <c r="F342" s="616"/>
      <c r="G342" s="616"/>
      <c r="H342" s="616"/>
      <c r="I342" s="616"/>
      <c r="J342" s="616">
        <v>3</v>
      </c>
      <c r="K342" s="616">
        <v>20498.25</v>
      </c>
      <c r="L342" s="616"/>
      <c r="M342" s="616">
        <v>6832.75</v>
      </c>
      <c r="N342" s="616">
        <v>2</v>
      </c>
      <c r="O342" s="616">
        <v>13665.5</v>
      </c>
      <c r="P342" s="637"/>
      <c r="Q342" s="617">
        <v>6832.75</v>
      </c>
    </row>
    <row r="343" spans="1:17" ht="14.4" customHeight="1" x14ac:dyDescent="0.3">
      <c r="A343" s="612" t="s">
        <v>513</v>
      </c>
      <c r="B343" s="613" t="s">
        <v>3542</v>
      </c>
      <c r="C343" s="613" t="s">
        <v>4082</v>
      </c>
      <c r="D343" s="613" t="s">
        <v>4114</v>
      </c>
      <c r="E343" s="613" t="s">
        <v>4115</v>
      </c>
      <c r="F343" s="616"/>
      <c r="G343" s="616"/>
      <c r="H343" s="616"/>
      <c r="I343" s="616"/>
      <c r="J343" s="616">
        <v>4</v>
      </c>
      <c r="K343" s="616">
        <v>20333.439999999999</v>
      </c>
      <c r="L343" s="616"/>
      <c r="M343" s="616">
        <v>5083.3599999999997</v>
      </c>
      <c r="N343" s="616">
        <v>1</v>
      </c>
      <c r="O343" s="616">
        <v>5083.3599999999997</v>
      </c>
      <c r="P343" s="637"/>
      <c r="Q343" s="617">
        <v>5083.3599999999997</v>
      </c>
    </row>
    <row r="344" spans="1:17" ht="14.4" customHeight="1" x14ac:dyDescent="0.3">
      <c r="A344" s="612" t="s">
        <v>513</v>
      </c>
      <c r="B344" s="613" t="s">
        <v>3542</v>
      </c>
      <c r="C344" s="613" t="s">
        <v>4082</v>
      </c>
      <c r="D344" s="613" t="s">
        <v>4116</v>
      </c>
      <c r="E344" s="613" t="s">
        <v>4117</v>
      </c>
      <c r="F344" s="616"/>
      <c r="G344" s="616"/>
      <c r="H344" s="616"/>
      <c r="I344" s="616"/>
      <c r="J344" s="616">
        <v>4</v>
      </c>
      <c r="K344" s="616">
        <v>26282.2</v>
      </c>
      <c r="L344" s="616"/>
      <c r="M344" s="616">
        <v>6570.55</v>
      </c>
      <c r="N344" s="616">
        <v>3</v>
      </c>
      <c r="O344" s="616">
        <v>19711.650000000001</v>
      </c>
      <c r="P344" s="637"/>
      <c r="Q344" s="617">
        <v>6570.55</v>
      </c>
    </row>
    <row r="345" spans="1:17" ht="14.4" customHeight="1" x14ac:dyDescent="0.3">
      <c r="A345" s="612" t="s">
        <v>513</v>
      </c>
      <c r="B345" s="613" t="s">
        <v>3542</v>
      </c>
      <c r="C345" s="613" t="s">
        <v>4082</v>
      </c>
      <c r="D345" s="613" t="s">
        <v>4118</v>
      </c>
      <c r="E345" s="613" t="s">
        <v>4119</v>
      </c>
      <c r="F345" s="616"/>
      <c r="G345" s="616"/>
      <c r="H345" s="616"/>
      <c r="I345" s="616"/>
      <c r="J345" s="616"/>
      <c r="K345" s="616"/>
      <c r="L345" s="616"/>
      <c r="M345" s="616"/>
      <c r="N345" s="616">
        <v>1</v>
      </c>
      <c r="O345" s="616">
        <v>713.02</v>
      </c>
      <c r="P345" s="637"/>
      <c r="Q345" s="617">
        <v>713.02</v>
      </c>
    </row>
    <row r="346" spans="1:17" ht="14.4" customHeight="1" x14ac:dyDescent="0.3">
      <c r="A346" s="612" t="s">
        <v>513</v>
      </c>
      <c r="B346" s="613" t="s">
        <v>3542</v>
      </c>
      <c r="C346" s="613" t="s">
        <v>4082</v>
      </c>
      <c r="D346" s="613" t="s">
        <v>4120</v>
      </c>
      <c r="E346" s="613" t="s">
        <v>4121</v>
      </c>
      <c r="F346" s="616"/>
      <c r="G346" s="616"/>
      <c r="H346" s="616"/>
      <c r="I346" s="616"/>
      <c r="J346" s="616"/>
      <c r="K346" s="616"/>
      <c r="L346" s="616"/>
      <c r="M346" s="616"/>
      <c r="N346" s="616">
        <v>1</v>
      </c>
      <c r="O346" s="616">
        <v>230.07</v>
      </c>
      <c r="P346" s="637"/>
      <c r="Q346" s="617">
        <v>230.07</v>
      </c>
    </row>
    <row r="347" spans="1:17" ht="14.4" customHeight="1" x14ac:dyDescent="0.3">
      <c r="A347" s="612" t="s">
        <v>513</v>
      </c>
      <c r="B347" s="613" t="s">
        <v>3542</v>
      </c>
      <c r="C347" s="613" t="s">
        <v>4082</v>
      </c>
      <c r="D347" s="613" t="s">
        <v>4122</v>
      </c>
      <c r="E347" s="613" t="s">
        <v>4123</v>
      </c>
      <c r="F347" s="616"/>
      <c r="G347" s="616"/>
      <c r="H347" s="616"/>
      <c r="I347" s="616"/>
      <c r="J347" s="616">
        <v>1</v>
      </c>
      <c r="K347" s="616">
        <v>265.31</v>
      </c>
      <c r="L347" s="616"/>
      <c r="M347" s="616">
        <v>265.31</v>
      </c>
      <c r="N347" s="616"/>
      <c r="O347" s="616"/>
      <c r="P347" s="637"/>
      <c r="Q347" s="617"/>
    </row>
    <row r="348" spans="1:17" ht="14.4" customHeight="1" x14ac:dyDescent="0.3">
      <c r="A348" s="612" t="s">
        <v>513</v>
      </c>
      <c r="B348" s="613" t="s">
        <v>3542</v>
      </c>
      <c r="C348" s="613" t="s">
        <v>4082</v>
      </c>
      <c r="D348" s="613" t="s">
        <v>4124</v>
      </c>
      <c r="E348" s="613" t="s">
        <v>4125</v>
      </c>
      <c r="F348" s="616"/>
      <c r="G348" s="616"/>
      <c r="H348" s="616"/>
      <c r="I348" s="616"/>
      <c r="J348" s="616"/>
      <c r="K348" s="616"/>
      <c r="L348" s="616"/>
      <c r="M348" s="616"/>
      <c r="N348" s="616">
        <v>1</v>
      </c>
      <c r="O348" s="616">
        <v>518.17999999999995</v>
      </c>
      <c r="P348" s="637"/>
      <c r="Q348" s="617">
        <v>518.17999999999995</v>
      </c>
    </row>
    <row r="349" spans="1:17" ht="14.4" customHeight="1" x14ac:dyDescent="0.3">
      <c r="A349" s="612" t="s">
        <v>513</v>
      </c>
      <c r="B349" s="613" t="s">
        <v>3542</v>
      </c>
      <c r="C349" s="613" t="s">
        <v>4082</v>
      </c>
      <c r="D349" s="613" t="s">
        <v>4126</v>
      </c>
      <c r="E349" s="613" t="s">
        <v>4127</v>
      </c>
      <c r="F349" s="616"/>
      <c r="G349" s="616"/>
      <c r="H349" s="616"/>
      <c r="I349" s="616"/>
      <c r="J349" s="616">
        <v>3</v>
      </c>
      <c r="K349" s="616">
        <v>273.60000000000002</v>
      </c>
      <c r="L349" s="616"/>
      <c r="M349" s="616">
        <v>91.2</v>
      </c>
      <c r="N349" s="616"/>
      <c r="O349" s="616"/>
      <c r="P349" s="637"/>
      <c r="Q349" s="617"/>
    </row>
    <row r="350" spans="1:17" ht="14.4" customHeight="1" x14ac:dyDescent="0.3">
      <c r="A350" s="612" t="s">
        <v>513</v>
      </c>
      <c r="B350" s="613" t="s">
        <v>3542</v>
      </c>
      <c r="C350" s="613" t="s">
        <v>4082</v>
      </c>
      <c r="D350" s="613" t="s">
        <v>4128</v>
      </c>
      <c r="E350" s="613" t="s">
        <v>4089</v>
      </c>
      <c r="F350" s="616"/>
      <c r="G350" s="616"/>
      <c r="H350" s="616"/>
      <c r="I350" s="616"/>
      <c r="J350" s="616"/>
      <c r="K350" s="616"/>
      <c r="L350" s="616"/>
      <c r="M350" s="616"/>
      <c r="N350" s="616">
        <v>1</v>
      </c>
      <c r="O350" s="616">
        <v>96.38</v>
      </c>
      <c r="P350" s="637"/>
      <c r="Q350" s="617">
        <v>96.38</v>
      </c>
    </row>
    <row r="351" spans="1:17" ht="14.4" customHeight="1" x14ac:dyDescent="0.3">
      <c r="A351" s="612" t="s">
        <v>513</v>
      </c>
      <c r="B351" s="613" t="s">
        <v>3542</v>
      </c>
      <c r="C351" s="613" t="s">
        <v>4082</v>
      </c>
      <c r="D351" s="613" t="s">
        <v>4129</v>
      </c>
      <c r="E351" s="613" t="s">
        <v>4089</v>
      </c>
      <c r="F351" s="616"/>
      <c r="G351" s="616"/>
      <c r="H351" s="616"/>
      <c r="I351" s="616"/>
      <c r="J351" s="616">
        <v>9</v>
      </c>
      <c r="K351" s="616">
        <v>1091.25</v>
      </c>
      <c r="L351" s="616"/>
      <c r="M351" s="616">
        <v>121.25</v>
      </c>
      <c r="N351" s="616">
        <v>2</v>
      </c>
      <c r="O351" s="616">
        <v>242.5</v>
      </c>
      <c r="P351" s="637"/>
      <c r="Q351" s="617">
        <v>121.25</v>
      </c>
    </row>
    <row r="352" spans="1:17" ht="14.4" customHeight="1" x14ac:dyDescent="0.3">
      <c r="A352" s="612" t="s">
        <v>513</v>
      </c>
      <c r="B352" s="613" t="s">
        <v>3542</v>
      </c>
      <c r="C352" s="613" t="s">
        <v>4082</v>
      </c>
      <c r="D352" s="613" t="s">
        <v>4130</v>
      </c>
      <c r="E352" s="613" t="s">
        <v>4089</v>
      </c>
      <c r="F352" s="616"/>
      <c r="G352" s="616"/>
      <c r="H352" s="616"/>
      <c r="I352" s="616"/>
      <c r="J352" s="616"/>
      <c r="K352" s="616"/>
      <c r="L352" s="616"/>
      <c r="M352" s="616"/>
      <c r="N352" s="616">
        <v>6</v>
      </c>
      <c r="O352" s="616">
        <v>621.84</v>
      </c>
      <c r="P352" s="637"/>
      <c r="Q352" s="617">
        <v>103.64</v>
      </c>
    </row>
    <row r="353" spans="1:17" ht="14.4" customHeight="1" x14ac:dyDescent="0.3">
      <c r="A353" s="612" t="s">
        <v>513</v>
      </c>
      <c r="B353" s="613" t="s">
        <v>3542</v>
      </c>
      <c r="C353" s="613" t="s">
        <v>4082</v>
      </c>
      <c r="D353" s="613" t="s">
        <v>4131</v>
      </c>
      <c r="E353" s="613" t="s">
        <v>4089</v>
      </c>
      <c r="F353" s="616"/>
      <c r="G353" s="616"/>
      <c r="H353" s="616"/>
      <c r="I353" s="616"/>
      <c r="J353" s="616"/>
      <c r="K353" s="616"/>
      <c r="L353" s="616"/>
      <c r="M353" s="616"/>
      <c r="N353" s="616">
        <v>10</v>
      </c>
      <c r="O353" s="616">
        <v>901.6</v>
      </c>
      <c r="P353" s="637"/>
      <c r="Q353" s="617">
        <v>90.16</v>
      </c>
    </row>
    <row r="354" spans="1:17" ht="14.4" customHeight="1" x14ac:dyDescent="0.3">
      <c r="A354" s="612" t="s">
        <v>513</v>
      </c>
      <c r="B354" s="613" t="s">
        <v>3542</v>
      </c>
      <c r="C354" s="613" t="s">
        <v>4082</v>
      </c>
      <c r="D354" s="613" t="s">
        <v>4132</v>
      </c>
      <c r="E354" s="613" t="s">
        <v>4133</v>
      </c>
      <c r="F354" s="616">
        <v>2</v>
      </c>
      <c r="G354" s="616">
        <v>8904.1200000000008</v>
      </c>
      <c r="H354" s="616">
        <v>1</v>
      </c>
      <c r="I354" s="616">
        <v>4452.0600000000004</v>
      </c>
      <c r="J354" s="616"/>
      <c r="K354" s="616"/>
      <c r="L354" s="616"/>
      <c r="M354" s="616"/>
      <c r="N354" s="616"/>
      <c r="O354" s="616"/>
      <c r="P354" s="637"/>
      <c r="Q354" s="617"/>
    </row>
    <row r="355" spans="1:17" ht="14.4" customHeight="1" x14ac:dyDescent="0.3">
      <c r="A355" s="612" t="s">
        <v>513</v>
      </c>
      <c r="B355" s="613" t="s">
        <v>3542</v>
      </c>
      <c r="C355" s="613" t="s">
        <v>4082</v>
      </c>
      <c r="D355" s="613" t="s">
        <v>4134</v>
      </c>
      <c r="E355" s="613" t="s">
        <v>4135</v>
      </c>
      <c r="F355" s="616"/>
      <c r="G355" s="616"/>
      <c r="H355" s="616"/>
      <c r="I355" s="616"/>
      <c r="J355" s="616"/>
      <c r="K355" s="616"/>
      <c r="L355" s="616"/>
      <c r="M355" s="616"/>
      <c r="N355" s="616">
        <v>2</v>
      </c>
      <c r="O355" s="616">
        <v>2495.56</v>
      </c>
      <c r="P355" s="637"/>
      <c r="Q355" s="617">
        <v>1247.78</v>
      </c>
    </row>
    <row r="356" spans="1:17" ht="14.4" customHeight="1" x14ac:dyDescent="0.3">
      <c r="A356" s="612" t="s">
        <v>513</v>
      </c>
      <c r="B356" s="613" t="s">
        <v>3542</v>
      </c>
      <c r="C356" s="613" t="s">
        <v>4082</v>
      </c>
      <c r="D356" s="613" t="s">
        <v>4136</v>
      </c>
      <c r="E356" s="613" t="s">
        <v>4135</v>
      </c>
      <c r="F356" s="616"/>
      <c r="G356" s="616"/>
      <c r="H356" s="616"/>
      <c r="I356" s="616"/>
      <c r="J356" s="616"/>
      <c r="K356" s="616"/>
      <c r="L356" s="616"/>
      <c r="M356" s="616"/>
      <c r="N356" s="616">
        <v>2</v>
      </c>
      <c r="O356" s="616">
        <v>2843.78</v>
      </c>
      <c r="P356" s="637"/>
      <c r="Q356" s="617">
        <v>1421.89</v>
      </c>
    </row>
    <row r="357" spans="1:17" ht="14.4" customHeight="1" x14ac:dyDescent="0.3">
      <c r="A357" s="612" t="s">
        <v>513</v>
      </c>
      <c r="B357" s="613" t="s">
        <v>3542</v>
      </c>
      <c r="C357" s="613" t="s">
        <v>4082</v>
      </c>
      <c r="D357" s="613" t="s">
        <v>4137</v>
      </c>
      <c r="E357" s="613" t="s">
        <v>4135</v>
      </c>
      <c r="F357" s="616"/>
      <c r="G357" s="616"/>
      <c r="H357" s="616"/>
      <c r="I357" s="616"/>
      <c r="J357" s="616"/>
      <c r="K357" s="616"/>
      <c r="L357" s="616"/>
      <c r="M357" s="616"/>
      <c r="N357" s="616">
        <v>1</v>
      </c>
      <c r="O357" s="616">
        <v>1656.11</v>
      </c>
      <c r="P357" s="637"/>
      <c r="Q357" s="617">
        <v>1656.11</v>
      </c>
    </row>
    <row r="358" spans="1:17" ht="14.4" customHeight="1" x14ac:dyDescent="0.3">
      <c r="A358" s="612" t="s">
        <v>513</v>
      </c>
      <c r="B358" s="613" t="s">
        <v>3542</v>
      </c>
      <c r="C358" s="613" t="s">
        <v>4082</v>
      </c>
      <c r="D358" s="613" t="s">
        <v>4138</v>
      </c>
      <c r="E358" s="613" t="s">
        <v>4139</v>
      </c>
      <c r="F358" s="616"/>
      <c r="G358" s="616"/>
      <c r="H358" s="616"/>
      <c r="I358" s="616"/>
      <c r="J358" s="616"/>
      <c r="K358" s="616"/>
      <c r="L358" s="616"/>
      <c r="M358" s="616"/>
      <c r="N358" s="616">
        <v>2</v>
      </c>
      <c r="O358" s="616">
        <v>2839.64</v>
      </c>
      <c r="P358" s="637"/>
      <c r="Q358" s="617">
        <v>1419.82</v>
      </c>
    </row>
    <row r="359" spans="1:17" ht="14.4" customHeight="1" x14ac:dyDescent="0.3">
      <c r="A359" s="612" t="s">
        <v>513</v>
      </c>
      <c r="B359" s="613" t="s">
        <v>3542</v>
      </c>
      <c r="C359" s="613" t="s">
        <v>4082</v>
      </c>
      <c r="D359" s="613" t="s">
        <v>4140</v>
      </c>
      <c r="E359" s="613" t="s">
        <v>4139</v>
      </c>
      <c r="F359" s="616">
        <v>1</v>
      </c>
      <c r="G359" s="616">
        <v>1547.29</v>
      </c>
      <c r="H359" s="616">
        <v>1</v>
      </c>
      <c r="I359" s="616">
        <v>1547.29</v>
      </c>
      <c r="J359" s="616"/>
      <c r="K359" s="616"/>
      <c r="L359" s="616"/>
      <c r="M359" s="616"/>
      <c r="N359" s="616">
        <v>2</v>
      </c>
      <c r="O359" s="616">
        <v>3094.58</v>
      </c>
      <c r="P359" s="637">
        <v>2</v>
      </c>
      <c r="Q359" s="617">
        <v>1547.29</v>
      </c>
    </row>
    <row r="360" spans="1:17" ht="14.4" customHeight="1" x14ac:dyDescent="0.3">
      <c r="A360" s="612" t="s">
        <v>513</v>
      </c>
      <c r="B360" s="613" t="s">
        <v>3542</v>
      </c>
      <c r="C360" s="613" t="s">
        <v>4082</v>
      </c>
      <c r="D360" s="613" t="s">
        <v>4141</v>
      </c>
      <c r="E360" s="613" t="s">
        <v>4142</v>
      </c>
      <c r="F360" s="616"/>
      <c r="G360" s="616"/>
      <c r="H360" s="616"/>
      <c r="I360" s="616"/>
      <c r="J360" s="616"/>
      <c r="K360" s="616"/>
      <c r="L360" s="616"/>
      <c r="M360" s="616"/>
      <c r="N360" s="616">
        <v>7</v>
      </c>
      <c r="O360" s="616">
        <v>13203.26</v>
      </c>
      <c r="P360" s="637"/>
      <c r="Q360" s="617">
        <v>1886.18</v>
      </c>
    </row>
    <row r="361" spans="1:17" ht="14.4" customHeight="1" x14ac:dyDescent="0.3">
      <c r="A361" s="612" t="s">
        <v>513</v>
      </c>
      <c r="B361" s="613" t="s">
        <v>3542</v>
      </c>
      <c r="C361" s="613" t="s">
        <v>4082</v>
      </c>
      <c r="D361" s="613" t="s">
        <v>4143</v>
      </c>
      <c r="E361" s="613" t="s">
        <v>4142</v>
      </c>
      <c r="F361" s="616"/>
      <c r="G361" s="616"/>
      <c r="H361" s="616"/>
      <c r="I361" s="616"/>
      <c r="J361" s="616"/>
      <c r="K361" s="616"/>
      <c r="L361" s="616"/>
      <c r="M361" s="616"/>
      <c r="N361" s="616">
        <v>2</v>
      </c>
      <c r="O361" s="616">
        <v>4068.76</v>
      </c>
      <c r="P361" s="637"/>
      <c r="Q361" s="617">
        <v>2034.38</v>
      </c>
    </row>
    <row r="362" spans="1:17" ht="14.4" customHeight="1" x14ac:dyDescent="0.3">
      <c r="A362" s="612" t="s">
        <v>513</v>
      </c>
      <c r="B362" s="613" t="s">
        <v>3542</v>
      </c>
      <c r="C362" s="613" t="s">
        <v>4082</v>
      </c>
      <c r="D362" s="613" t="s">
        <v>4144</v>
      </c>
      <c r="E362" s="613" t="s">
        <v>4142</v>
      </c>
      <c r="F362" s="616"/>
      <c r="G362" s="616"/>
      <c r="H362" s="616"/>
      <c r="I362" s="616"/>
      <c r="J362" s="616"/>
      <c r="K362" s="616"/>
      <c r="L362" s="616"/>
      <c r="M362" s="616"/>
      <c r="N362" s="616">
        <v>2</v>
      </c>
      <c r="O362" s="616">
        <v>4456.3599999999997</v>
      </c>
      <c r="P362" s="637"/>
      <c r="Q362" s="617">
        <v>2228.1799999999998</v>
      </c>
    </row>
    <row r="363" spans="1:17" ht="14.4" customHeight="1" x14ac:dyDescent="0.3">
      <c r="A363" s="612" t="s">
        <v>513</v>
      </c>
      <c r="B363" s="613" t="s">
        <v>3542</v>
      </c>
      <c r="C363" s="613" t="s">
        <v>4082</v>
      </c>
      <c r="D363" s="613" t="s">
        <v>4145</v>
      </c>
      <c r="E363" s="613" t="s">
        <v>4146</v>
      </c>
      <c r="F363" s="616">
        <v>1</v>
      </c>
      <c r="G363" s="616">
        <v>4834.6400000000003</v>
      </c>
      <c r="H363" s="616">
        <v>1</v>
      </c>
      <c r="I363" s="616">
        <v>4834.6400000000003</v>
      </c>
      <c r="J363" s="616">
        <v>1</v>
      </c>
      <c r="K363" s="616">
        <v>4834.6400000000003</v>
      </c>
      <c r="L363" s="616">
        <v>1</v>
      </c>
      <c r="M363" s="616">
        <v>4834.6400000000003</v>
      </c>
      <c r="N363" s="616"/>
      <c r="O363" s="616"/>
      <c r="P363" s="637"/>
      <c r="Q363" s="617"/>
    </row>
    <row r="364" spans="1:17" ht="14.4" customHeight="1" x14ac:dyDescent="0.3">
      <c r="A364" s="612" t="s">
        <v>513</v>
      </c>
      <c r="B364" s="613" t="s">
        <v>3542</v>
      </c>
      <c r="C364" s="613" t="s">
        <v>4082</v>
      </c>
      <c r="D364" s="613" t="s">
        <v>4147</v>
      </c>
      <c r="E364" s="613" t="s">
        <v>4148</v>
      </c>
      <c r="F364" s="616"/>
      <c r="G364" s="616"/>
      <c r="H364" s="616"/>
      <c r="I364" s="616"/>
      <c r="J364" s="616">
        <v>1</v>
      </c>
      <c r="K364" s="616">
        <v>5082.22</v>
      </c>
      <c r="L364" s="616"/>
      <c r="M364" s="616">
        <v>5082.22</v>
      </c>
      <c r="N364" s="616"/>
      <c r="O364" s="616"/>
      <c r="P364" s="637"/>
      <c r="Q364" s="617"/>
    </row>
    <row r="365" spans="1:17" ht="14.4" customHeight="1" x14ac:dyDescent="0.3">
      <c r="A365" s="612" t="s">
        <v>513</v>
      </c>
      <c r="B365" s="613" t="s">
        <v>3542</v>
      </c>
      <c r="C365" s="613" t="s">
        <v>4082</v>
      </c>
      <c r="D365" s="613" t="s">
        <v>4149</v>
      </c>
      <c r="E365" s="613" t="s">
        <v>4150</v>
      </c>
      <c r="F365" s="616"/>
      <c r="G365" s="616"/>
      <c r="H365" s="616"/>
      <c r="I365" s="616"/>
      <c r="J365" s="616">
        <v>6</v>
      </c>
      <c r="K365" s="616">
        <v>4735.74</v>
      </c>
      <c r="L365" s="616"/>
      <c r="M365" s="616">
        <v>789.29</v>
      </c>
      <c r="N365" s="616">
        <v>8</v>
      </c>
      <c r="O365" s="616">
        <v>6314.32</v>
      </c>
      <c r="P365" s="637"/>
      <c r="Q365" s="617">
        <v>789.29</v>
      </c>
    </row>
    <row r="366" spans="1:17" ht="14.4" customHeight="1" x14ac:dyDescent="0.3">
      <c r="A366" s="612" t="s">
        <v>513</v>
      </c>
      <c r="B366" s="613" t="s">
        <v>3542</v>
      </c>
      <c r="C366" s="613" t="s">
        <v>4082</v>
      </c>
      <c r="D366" s="613" t="s">
        <v>4151</v>
      </c>
      <c r="E366" s="613" t="s">
        <v>4152</v>
      </c>
      <c r="F366" s="616"/>
      <c r="G366" s="616"/>
      <c r="H366" s="616"/>
      <c r="I366" s="616"/>
      <c r="J366" s="616">
        <v>1</v>
      </c>
      <c r="K366" s="616">
        <v>2603.5500000000002</v>
      </c>
      <c r="L366" s="616"/>
      <c r="M366" s="616">
        <v>2603.5500000000002</v>
      </c>
      <c r="N366" s="616"/>
      <c r="O366" s="616"/>
      <c r="P366" s="637"/>
      <c r="Q366" s="617"/>
    </row>
    <row r="367" spans="1:17" ht="14.4" customHeight="1" x14ac:dyDescent="0.3">
      <c r="A367" s="612" t="s">
        <v>513</v>
      </c>
      <c r="B367" s="613" t="s">
        <v>3542</v>
      </c>
      <c r="C367" s="613" t="s">
        <v>4082</v>
      </c>
      <c r="D367" s="613" t="s">
        <v>4153</v>
      </c>
      <c r="E367" s="613" t="s">
        <v>4142</v>
      </c>
      <c r="F367" s="616"/>
      <c r="G367" s="616"/>
      <c r="H367" s="616"/>
      <c r="I367" s="616"/>
      <c r="J367" s="616"/>
      <c r="K367" s="616"/>
      <c r="L367" s="616"/>
      <c r="M367" s="616"/>
      <c r="N367" s="616">
        <v>8</v>
      </c>
      <c r="O367" s="616">
        <v>19831.84</v>
      </c>
      <c r="P367" s="637"/>
      <c r="Q367" s="617">
        <v>2478.98</v>
      </c>
    </row>
    <row r="368" spans="1:17" ht="14.4" customHeight="1" x14ac:dyDescent="0.3">
      <c r="A368" s="612" t="s">
        <v>513</v>
      </c>
      <c r="B368" s="613" t="s">
        <v>3542</v>
      </c>
      <c r="C368" s="613" t="s">
        <v>4082</v>
      </c>
      <c r="D368" s="613" t="s">
        <v>4154</v>
      </c>
      <c r="E368" s="613" t="s">
        <v>4155</v>
      </c>
      <c r="F368" s="616">
        <v>1</v>
      </c>
      <c r="G368" s="616">
        <v>12640.53</v>
      </c>
      <c r="H368" s="616">
        <v>1</v>
      </c>
      <c r="I368" s="616">
        <v>12640.53</v>
      </c>
      <c r="J368" s="616"/>
      <c r="K368" s="616"/>
      <c r="L368" s="616"/>
      <c r="M368" s="616"/>
      <c r="N368" s="616">
        <v>1</v>
      </c>
      <c r="O368" s="616">
        <v>12640.53</v>
      </c>
      <c r="P368" s="637">
        <v>1</v>
      </c>
      <c r="Q368" s="617">
        <v>12640.53</v>
      </c>
    </row>
    <row r="369" spans="1:17" ht="14.4" customHeight="1" x14ac:dyDescent="0.3">
      <c r="A369" s="612" t="s">
        <v>513</v>
      </c>
      <c r="B369" s="613" t="s">
        <v>3542</v>
      </c>
      <c r="C369" s="613" t="s">
        <v>4082</v>
      </c>
      <c r="D369" s="613" t="s">
        <v>4156</v>
      </c>
      <c r="E369" s="613" t="s">
        <v>4157</v>
      </c>
      <c r="F369" s="616"/>
      <c r="G369" s="616"/>
      <c r="H369" s="616"/>
      <c r="I369" s="616"/>
      <c r="J369" s="616"/>
      <c r="K369" s="616"/>
      <c r="L369" s="616"/>
      <c r="M369" s="616"/>
      <c r="N369" s="616">
        <v>1</v>
      </c>
      <c r="O369" s="616">
        <v>10628.95</v>
      </c>
      <c r="P369" s="637"/>
      <c r="Q369" s="617">
        <v>10628.95</v>
      </c>
    </row>
    <row r="370" spans="1:17" ht="14.4" customHeight="1" x14ac:dyDescent="0.3">
      <c r="A370" s="612" t="s">
        <v>513</v>
      </c>
      <c r="B370" s="613" t="s">
        <v>3542</v>
      </c>
      <c r="C370" s="613" t="s">
        <v>4082</v>
      </c>
      <c r="D370" s="613" t="s">
        <v>4158</v>
      </c>
      <c r="E370" s="613" t="s">
        <v>4159</v>
      </c>
      <c r="F370" s="616">
        <v>9</v>
      </c>
      <c r="G370" s="616">
        <v>9264.7800000000007</v>
      </c>
      <c r="H370" s="616">
        <v>1</v>
      </c>
      <c r="I370" s="616">
        <v>1029.42</v>
      </c>
      <c r="J370" s="616"/>
      <c r="K370" s="616"/>
      <c r="L370" s="616"/>
      <c r="M370" s="616"/>
      <c r="N370" s="616">
        <v>3</v>
      </c>
      <c r="O370" s="616">
        <v>3088.26</v>
      </c>
      <c r="P370" s="637">
        <v>0.33333333333333331</v>
      </c>
      <c r="Q370" s="617">
        <v>1029.42</v>
      </c>
    </row>
    <row r="371" spans="1:17" ht="14.4" customHeight="1" x14ac:dyDescent="0.3">
      <c r="A371" s="612" t="s">
        <v>513</v>
      </c>
      <c r="B371" s="613" t="s">
        <v>3542</v>
      </c>
      <c r="C371" s="613" t="s">
        <v>4082</v>
      </c>
      <c r="D371" s="613" t="s">
        <v>4160</v>
      </c>
      <c r="E371" s="613" t="s">
        <v>4161</v>
      </c>
      <c r="F371" s="616">
        <v>2</v>
      </c>
      <c r="G371" s="616">
        <v>57900</v>
      </c>
      <c r="H371" s="616">
        <v>1</v>
      </c>
      <c r="I371" s="616">
        <v>28950</v>
      </c>
      <c r="J371" s="616"/>
      <c r="K371" s="616"/>
      <c r="L371" s="616"/>
      <c r="M371" s="616"/>
      <c r="N371" s="616">
        <v>1</v>
      </c>
      <c r="O371" s="616">
        <v>28950</v>
      </c>
      <c r="P371" s="637">
        <v>0.5</v>
      </c>
      <c r="Q371" s="617">
        <v>28950</v>
      </c>
    </row>
    <row r="372" spans="1:17" ht="14.4" customHeight="1" x14ac:dyDescent="0.3">
      <c r="A372" s="612" t="s">
        <v>513</v>
      </c>
      <c r="B372" s="613" t="s">
        <v>3542</v>
      </c>
      <c r="C372" s="613" t="s">
        <v>4082</v>
      </c>
      <c r="D372" s="613" t="s">
        <v>4162</v>
      </c>
      <c r="E372" s="613" t="s">
        <v>4163</v>
      </c>
      <c r="F372" s="616"/>
      <c r="G372" s="616"/>
      <c r="H372" s="616"/>
      <c r="I372" s="616"/>
      <c r="J372" s="616">
        <v>1</v>
      </c>
      <c r="K372" s="616">
        <v>68578</v>
      </c>
      <c r="L372" s="616"/>
      <c r="M372" s="616">
        <v>68578</v>
      </c>
      <c r="N372" s="616"/>
      <c r="O372" s="616"/>
      <c r="P372" s="637"/>
      <c r="Q372" s="617"/>
    </row>
    <row r="373" spans="1:17" ht="14.4" customHeight="1" x14ac:dyDescent="0.3">
      <c r="A373" s="612" t="s">
        <v>513</v>
      </c>
      <c r="B373" s="613" t="s">
        <v>3542</v>
      </c>
      <c r="C373" s="613" t="s">
        <v>4082</v>
      </c>
      <c r="D373" s="613" t="s">
        <v>4164</v>
      </c>
      <c r="E373" s="613" t="s">
        <v>4165</v>
      </c>
      <c r="F373" s="616">
        <v>1</v>
      </c>
      <c r="G373" s="616">
        <v>1707.31</v>
      </c>
      <c r="H373" s="616">
        <v>1</v>
      </c>
      <c r="I373" s="616">
        <v>1707.31</v>
      </c>
      <c r="J373" s="616"/>
      <c r="K373" s="616"/>
      <c r="L373" s="616"/>
      <c r="M373" s="616"/>
      <c r="N373" s="616"/>
      <c r="O373" s="616"/>
      <c r="P373" s="637"/>
      <c r="Q373" s="617"/>
    </row>
    <row r="374" spans="1:17" ht="14.4" customHeight="1" x14ac:dyDescent="0.3">
      <c r="A374" s="612" t="s">
        <v>513</v>
      </c>
      <c r="B374" s="613" t="s">
        <v>3542</v>
      </c>
      <c r="C374" s="613" t="s">
        <v>4082</v>
      </c>
      <c r="D374" s="613" t="s">
        <v>4166</v>
      </c>
      <c r="E374" s="613" t="s">
        <v>4167</v>
      </c>
      <c r="F374" s="616">
        <v>1</v>
      </c>
      <c r="G374" s="616">
        <v>4492.6899999999996</v>
      </c>
      <c r="H374" s="616">
        <v>1</v>
      </c>
      <c r="I374" s="616">
        <v>4492.6899999999996</v>
      </c>
      <c r="J374" s="616"/>
      <c r="K374" s="616"/>
      <c r="L374" s="616"/>
      <c r="M374" s="616"/>
      <c r="N374" s="616"/>
      <c r="O374" s="616"/>
      <c r="P374" s="637"/>
      <c r="Q374" s="617"/>
    </row>
    <row r="375" spans="1:17" ht="14.4" customHeight="1" x14ac:dyDescent="0.3">
      <c r="A375" s="612" t="s">
        <v>513</v>
      </c>
      <c r="B375" s="613" t="s">
        <v>3542</v>
      </c>
      <c r="C375" s="613" t="s">
        <v>4082</v>
      </c>
      <c r="D375" s="613" t="s">
        <v>4168</v>
      </c>
      <c r="E375" s="613" t="s">
        <v>4169</v>
      </c>
      <c r="F375" s="616"/>
      <c r="G375" s="616"/>
      <c r="H375" s="616"/>
      <c r="I375" s="616"/>
      <c r="J375" s="616">
        <v>1</v>
      </c>
      <c r="K375" s="616">
        <v>15998.9</v>
      </c>
      <c r="L375" s="616"/>
      <c r="M375" s="616">
        <v>15998.9</v>
      </c>
      <c r="N375" s="616"/>
      <c r="O375" s="616"/>
      <c r="P375" s="637"/>
      <c r="Q375" s="617"/>
    </row>
    <row r="376" spans="1:17" ht="14.4" customHeight="1" x14ac:dyDescent="0.3">
      <c r="A376" s="612" t="s">
        <v>513</v>
      </c>
      <c r="B376" s="613" t="s">
        <v>3542</v>
      </c>
      <c r="C376" s="613" t="s">
        <v>4082</v>
      </c>
      <c r="D376" s="613" t="s">
        <v>4170</v>
      </c>
      <c r="E376" s="613" t="s">
        <v>4171</v>
      </c>
      <c r="F376" s="616">
        <v>1</v>
      </c>
      <c r="G376" s="616">
        <v>11201.4</v>
      </c>
      <c r="H376" s="616">
        <v>1</v>
      </c>
      <c r="I376" s="616">
        <v>11201.4</v>
      </c>
      <c r="J376" s="616"/>
      <c r="K376" s="616"/>
      <c r="L376" s="616"/>
      <c r="M376" s="616"/>
      <c r="N376" s="616"/>
      <c r="O376" s="616"/>
      <c r="P376" s="637"/>
      <c r="Q376" s="617"/>
    </row>
    <row r="377" spans="1:17" ht="14.4" customHeight="1" x14ac:dyDescent="0.3">
      <c r="A377" s="612" t="s">
        <v>513</v>
      </c>
      <c r="B377" s="613" t="s">
        <v>3542</v>
      </c>
      <c r="C377" s="613" t="s">
        <v>4082</v>
      </c>
      <c r="D377" s="613" t="s">
        <v>4172</v>
      </c>
      <c r="E377" s="613" t="s">
        <v>4173</v>
      </c>
      <c r="F377" s="616"/>
      <c r="G377" s="616"/>
      <c r="H377" s="616"/>
      <c r="I377" s="616"/>
      <c r="J377" s="616">
        <v>1</v>
      </c>
      <c r="K377" s="616">
        <v>223.85</v>
      </c>
      <c r="L377" s="616"/>
      <c r="M377" s="616">
        <v>223.85</v>
      </c>
      <c r="N377" s="616">
        <v>3</v>
      </c>
      <c r="O377" s="616">
        <v>671.55</v>
      </c>
      <c r="P377" s="637"/>
      <c r="Q377" s="617">
        <v>223.85</v>
      </c>
    </row>
    <row r="378" spans="1:17" ht="14.4" customHeight="1" x14ac:dyDescent="0.3">
      <c r="A378" s="612" t="s">
        <v>513</v>
      </c>
      <c r="B378" s="613" t="s">
        <v>3542</v>
      </c>
      <c r="C378" s="613" t="s">
        <v>4082</v>
      </c>
      <c r="D378" s="613" t="s">
        <v>4174</v>
      </c>
      <c r="E378" s="613" t="s">
        <v>4175</v>
      </c>
      <c r="F378" s="616"/>
      <c r="G378" s="616"/>
      <c r="H378" s="616"/>
      <c r="I378" s="616"/>
      <c r="J378" s="616"/>
      <c r="K378" s="616"/>
      <c r="L378" s="616"/>
      <c r="M378" s="616"/>
      <c r="N378" s="616">
        <v>2</v>
      </c>
      <c r="O378" s="616">
        <v>817.48</v>
      </c>
      <c r="P378" s="637"/>
      <c r="Q378" s="617">
        <v>408.74</v>
      </c>
    </row>
    <row r="379" spans="1:17" ht="14.4" customHeight="1" x14ac:dyDescent="0.3">
      <c r="A379" s="612" t="s">
        <v>513</v>
      </c>
      <c r="B379" s="613" t="s">
        <v>3542</v>
      </c>
      <c r="C379" s="613" t="s">
        <v>4082</v>
      </c>
      <c r="D379" s="613" t="s">
        <v>4176</v>
      </c>
      <c r="E379" s="613" t="s">
        <v>4177</v>
      </c>
      <c r="F379" s="616"/>
      <c r="G379" s="616"/>
      <c r="H379" s="616"/>
      <c r="I379" s="616"/>
      <c r="J379" s="616">
        <v>4</v>
      </c>
      <c r="K379" s="616">
        <v>14856.88</v>
      </c>
      <c r="L379" s="616"/>
      <c r="M379" s="616">
        <v>3714.22</v>
      </c>
      <c r="N379" s="616">
        <v>3</v>
      </c>
      <c r="O379" s="616">
        <v>11142.66</v>
      </c>
      <c r="P379" s="637"/>
      <c r="Q379" s="617">
        <v>3714.22</v>
      </c>
    </row>
    <row r="380" spans="1:17" ht="14.4" customHeight="1" x14ac:dyDescent="0.3">
      <c r="A380" s="612" t="s">
        <v>513</v>
      </c>
      <c r="B380" s="613" t="s">
        <v>3542</v>
      </c>
      <c r="C380" s="613" t="s">
        <v>4082</v>
      </c>
      <c r="D380" s="613" t="s">
        <v>4178</v>
      </c>
      <c r="E380" s="613" t="s">
        <v>4179</v>
      </c>
      <c r="F380" s="616">
        <v>1</v>
      </c>
      <c r="G380" s="616">
        <v>10124.24</v>
      </c>
      <c r="H380" s="616">
        <v>1</v>
      </c>
      <c r="I380" s="616">
        <v>10124.24</v>
      </c>
      <c r="J380" s="616">
        <v>2</v>
      </c>
      <c r="K380" s="616">
        <v>20248.48</v>
      </c>
      <c r="L380" s="616">
        <v>2</v>
      </c>
      <c r="M380" s="616">
        <v>10124.24</v>
      </c>
      <c r="N380" s="616"/>
      <c r="O380" s="616"/>
      <c r="P380" s="637"/>
      <c r="Q380" s="617"/>
    </row>
    <row r="381" spans="1:17" ht="14.4" customHeight="1" x14ac:dyDescent="0.3">
      <c r="A381" s="612" t="s">
        <v>513</v>
      </c>
      <c r="B381" s="613" t="s">
        <v>3542</v>
      </c>
      <c r="C381" s="613" t="s">
        <v>4082</v>
      </c>
      <c r="D381" s="613" t="s">
        <v>4180</v>
      </c>
      <c r="E381" s="613" t="s">
        <v>4181</v>
      </c>
      <c r="F381" s="616">
        <v>1</v>
      </c>
      <c r="G381" s="616">
        <v>6663.71</v>
      </c>
      <c r="H381" s="616">
        <v>1</v>
      </c>
      <c r="I381" s="616">
        <v>6663.71</v>
      </c>
      <c r="J381" s="616"/>
      <c r="K381" s="616"/>
      <c r="L381" s="616"/>
      <c r="M381" s="616"/>
      <c r="N381" s="616"/>
      <c r="O381" s="616"/>
      <c r="P381" s="637"/>
      <c r="Q381" s="617"/>
    </row>
    <row r="382" spans="1:17" ht="14.4" customHeight="1" x14ac:dyDescent="0.3">
      <c r="A382" s="612" t="s">
        <v>513</v>
      </c>
      <c r="B382" s="613" t="s">
        <v>3542</v>
      </c>
      <c r="C382" s="613" t="s">
        <v>4082</v>
      </c>
      <c r="D382" s="613" t="s">
        <v>4182</v>
      </c>
      <c r="E382" s="613" t="s">
        <v>4183</v>
      </c>
      <c r="F382" s="616"/>
      <c r="G382" s="616"/>
      <c r="H382" s="616"/>
      <c r="I382" s="616"/>
      <c r="J382" s="616"/>
      <c r="K382" s="616"/>
      <c r="L382" s="616"/>
      <c r="M382" s="616"/>
      <c r="N382" s="616">
        <v>1</v>
      </c>
      <c r="O382" s="616">
        <v>2156.67</v>
      </c>
      <c r="P382" s="637"/>
      <c r="Q382" s="617">
        <v>2156.67</v>
      </c>
    </row>
    <row r="383" spans="1:17" ht="14.4" customHeight="1" x14ac:dyDescent="0.3">
      <c r="A383" s="612" t="s">
        <v>513</v>
      </c>
      <c r="B383" s="613" t="s">
        <v>3542</v>
      </c>
      <c r="C383" s="613" t="s">
        <v>4082</v>
      </c>
      <c r="D383" s="613" t="s">
        <v>4184</v>
      </c>
      <c r="E383" s="613" t="s">
        <v>4185</v>
      </c>
      <c r="F383" s="616"/>
      <c r="G383" s="616"/>
      <c r="H383" s="616"/>
      <c r="I383" s="616"/>
      <c r="J383" s="616"/>
      <c r="K383" s="616"/>
      <c r="L383" s="616"/>
      <c r="M383" s="616"/>
      <c r="N383" s="616">
        <v>1</v>
      </c>
      <c r="O383" s="616">
        <v>3938.18</v>
      </c>
      <c r="P383" s="637"/>
      <c r="Q383" s="617">
        <v>3938.18</v>
      </c>
    </row>
    <row r="384" spans="1:17" ht="14.4" customHeight="1" x14ac:dyDescent="0.3">
      <c r="A384" s="612" t="s">
        <v>513</v>
      </c>
      <c r="B384" s="613" t="s">
        <v>3542</v>
      </c>
      <c r="C384" s="613" t="s">
        <v>4082</v>
      </c>
      <c r="D384" s="613" t="s">
        <v>4186</v>
      </c>
      <c r="E384" s="613" t="s">
        <v>4187</v>
      </c>
      <c r="F384" s="616"/>
      <c r="G384" s="616"/>
      <c r="H384" s="616"/>
      <c r="I384" s="616"/>
      <c r="J384" s="616"/>
      <c r="K384" s="616"/>
      <c r="L384" s="616"/>
      <c r="M384" s="616"/>
      <c r="N384" s="616">
        <v>3</v>
      </c>
      <c r="O384" s="616">
        <v>2220</v>
      </c>
      <c r="P384" s="637"/>
      <c r="Q384" s="617">
        <v>740</v>
      </c>
    </row>
    <row r="385" spans="1:17" ht="14.4" customHeight="1" x14ac:dyDescent="0.3">
      <c r="A385" s="612" t="s">
        <v>513</v>
      </c>
      <c r="B385" s="613" t="s">
        <v>3542</v>
      </c>
      <c r="C385" s="613" t="s">
        <v>4082</v>
      </c>
      <c r="D385" s="613" t="s">
        <v>4188</v>
      </c>
      <c r="E385" s="613" t="s">
        <v>4189</v>
      </c>
      <c r="F385" s="616"/>
      <c r="G385" s="616"/>
      <c r="H385" s="616"/>
      <c r="I385" s="616"/>
      <c r="J385" s="616"/>
      <c r="K385" s="616"/>
      <c r="L385" s="616"/>
      <c r="M385" s="616"/>
      <c r="N385" s="616">
        <v>1</v>
      </c>
      <c r="O385" s="616">
        <v>1796</v>
      </c>
      <c r="P385" s="637"/>
      <c r="Q385" s="617">
        <v>1796</v>
      </c>
    </row>
    <row r="386" spans="1:17" ht="14.4" customHeight="1" x14ac:dyDescent="0.3">
      <c r="A386" s="612" t="s">
        <v>513</v>
      </c>
      <c r="B386" s="613" t="s">
        <v>3542</v>
      </c>
      <c r="C386" s="613" t="s">
        <v>4082</v>
      </c>
      <c r="D386" s="613" t="s">
        <v>4190</v>
      </c>
      <c r="E386" s="613" t="s">
        <v>4191</v>
      </c>
      <c r="F386" s="616">
        <v>1</v>
      </c>
      <c r="G386" s="616">
        <v>1796</v>
      </c>
      <c r="H386" s="616">
        <v>1</v>
      </c>
      <c r="I386" s="616">
        <v>1796</v>
      </c>
      <c r="J386" s="616">
        <v>1</v>
      </c>
      <c r="K386" s="616">
        <v>1796</v>
      </c>
      <c r="L386" s="616">
        <v>1</v>
      </c>
      <c r="M386" s="616">
        <v>1796</v>
      </c>
      <c r="N386" s="616">
        <v>1</v>
      </c>
      <c r="O386" s="616">
        <v>1796</v>
      </c>
      <c r="P386" s="637">
        <v>1</v>
      </c>
      <c r="Q386" s="617">
        <v>1796</v>
      </c>
    </row>
    <row r="387" spans="1:17" ht="14.4" customHeight="1" x14ac:dyDescent="0.3">
      <c r="A387" s="612" t="s">
        <v>513</v>
      </c>
      <c r="B387" s="613" t="s">
        <v>3542</v>
      </c>
      <c r="C387" s="613" t="s">
        <v>4082</v>
      </c>
      <c r="D387" s="613" t="s">
        <v>4192</v>
      </c>
      <c r="E387" s="613" t="s">
        <v>4193</v>
      </c>
      <c r="F387" s="616"/>
      <c r="G387" s="616"/>
      <c r="H387" s="616"/>
      <c r="I387" s="616"/>
      <c r="J387" s="616">
        <v>1</v>
      </c>
      <c r="K387" s="616">
        <v>1796</v>
      </c>
      <c r="L387" s="616"/>
      <c r="M387" s="616">
        <v>1796</v>
      </c>
      <c r="N387" s="616"/>
      <c r="O387" s="616"/>
      <c r="P387" s="637"/>
      <c r="Q387" s="617"/>
    </row>
    <row r="388" spans="1:17" ht="14.4" customHeight="1" x14ac:dyDescent="0.3">
      <c r="A388" s="612" t="s">
        <v>513</v>
      </c>
      <c r="B388" s="613" t="s">
        <v>3542</v>
      </c>
      <c r="C388" s="613" t="s">
        <v>4082</v>
      </c>
      <c r="D388" s="613" t="s">
        <v>4194</v>
      </c>
      <c r="E388" s="613" t="s">
        <v>4195</v>
      </c>
      <c r="F388" s="616">
        <v>3</v>
      </c>
      <c r="G388" s="616">
        <v>5388</v>
      </c>
      <c r="H388" s="616">
        <v>1</v>
      </c>
      <c r="I388" s="616">
        <v>1796</v>
      </c>
      <c r="J388" s="616">
        <v>1</v>
      </c>
      <c r="K388" s="616">
        <v>1796</v>
      </c>
      <c r="L388" s="616">
        <v>0.33333333333333331</v>
      </c>
      <c r="M388" s="616">
        <v>1796</v>
      </c>
      <c r="N388" s="616">
        <v>3</v>
      </c>
      <c r="O388" s="616">
        <v>5388</v>
      </c>
      <c r="P388" s="637">
        <v>1</v>
      </c>
      <c r="Q388" s="617">
        <v>1796</v>
      </c>
    </row>
    <row r="389" spans="1:17" ht="14.4" customHeight="1" x14ac:dyDescent="0.3">
      <c r="A389" s="612" t="s">
        <v>513</v>
      </c>
      <c r="B389" s="613" t="s">
        <v>3542</v>
      </c>
      <c r="C389" s="613" t="s">
        <v>4082</v>
      </c>
      <c r="D389" s="613" t="s">
        <v>4196</v>
      </c>
      <c r="E389" s="613" t="s">
        <v>4197</v>
      </c>
      <c r="F389" s="616">
        <v>1</v>
      </c>
      <c r="G389" s="616">
        <v>1796</v>
      </c>
      <c r="H389" s="616">
        <v>1</v>
      </c>
      <c r="I389" s="616">
        <v>1796</v>
      </c>
      <c r="J389" s="616">
        <v>1</v>
      </c>
      <c r="K389" s="616">
        <v>1796</v>
      </c>
      <c r="L389" s="616">
        <v>1</v>
      </c>
      <c r="M389" s="616">
        <v>1796</v>
      </c>
      <c r="N389" s="616">
        <v>4</v>
      </c>
      <c r="O389" s="616">
        <v>7184</v>
      </c>
      <c r="P389" s="637">
        <v>4</v>
      </c>
      <c r="Q389" s="617">
        <v>1796</v>
      </c>
    </row>
    <row r="390" spans="1:17" ht="14.4" customHeight="1" x14ac:dyDescent="0.3">
      <c r="A390" s="612" t="s">
        <v>513</v>
      </c>
      <c r="B390" s="613" t="s">
        <v>3542</v>
      </c>
      <c r="C390" s="613" t="s">
        <v>4082</v>
      </c>
      <c r="D390" s="613" t="s">
        <v>4198</v>
      </c>
      <c r="E390" s="613" t="s">
        <v>4199</v>
      </c>
      <c r="F390" s="616">
        <v>1</v>
      </c>
      <c r="G390" s="616">
        <v>3360</v>
      </c>
      <c r="H390" s="616">
        <v>1</v>
      </c>
      <c r="I390" s="616">
        <v>3360</v>
      </c>
      <c r="J390" s="616"/>
      <c r="K390" s="616"/>
      <c r="L390" s="616"/>
      <c r="M390" s="616"/>
      <c r="N390" s="616">
        <v>3</v>
      </c>
      <c r="O390" s="616">
        <v>10080</v>
      </c>
      <c r="P390" s="637">
        <v>3</v>
      </c>
      <c r="Q390" s="617">
        <v>3360</v>
      </c>
    </row>
    <row r="391" spans="1:17" ht="14.4" customHeight="1" x14ac:dyDescent="0.3">
      <c r="A391" s="612" t="s">
        <v>513</v>
      </c>
      <c r="B391" s="613" t="s">
        <v>3542</v>
      </c>
      <c r="C391" s="613" t="s">
        <v>4082</v>
      </c>
      <c r="D391" s="613" t="s">
        <v>4200</v>
      </c>
      <c r="E391" s="613" t="s">
        <v>4201</v>
      </c>
      <c r="F391" s="616">
        <v>1</v>
      </c>
      <c r="G391" s="616">
        <v>3360</v>
      </c>
      <c r="H391" s="616">
        <v>1</v>
      </c>
      <c r="I391" s="616">
        <v>3360</v>
      </c>
      <c r="J391" s="616"/>
      <c r="K391" s="616"/>
      <c r="L391" s="616"/>
      <c r="M391" s="616"/>
      <c r="N391" s="616">
        <v>1</v>
      </c>
      <c r="O391" s="616">
        <v>3360</v>
      </c>
      <c r="P391" s="637">
        <v>1</v>
      </c>
      <c r="Q391" s="617">
        <v>3360</v>
      </c>
    </row>
    <row r="392" spans="1:17" ht="14.4" customHeight="1" x14ac:dyDescent="0.3">
      <c r="A392" s="612" t="s">
        <v>513</v>
      </c>
      <c r="B392" s="613" t="s">
        <v>3542</v>
      </c>
      <c r="C392" s="613" t="s">
        <v>4082</v>
      </c>
      <c r="D392" s="613" t="s">
        <v>4202</v>
      </c>
      <c r="E392" s="613" t="s">
        <v>4203</v>
      </c>
      <c r="F392" s="616"/>
      <c r="G392" s="616"/>
      <c r="H392" s="616"/>
      <c r="I392" s="616"/>
      <c r="J392" s="616">
        <v>1</v>
      </c>
      <c r="K392" s="616">
        <v>14706</v>
      </c>
      <c r="L392" s="616"/>
      <c r="M392" s="616">
        <v>14706</v>
      </c>
      <c r="N392" s="616"/>
      <c r="O392" s="616"/>
      <c r="P392" s="637"/>
      <c r="Q392" s="617"/>
    </row>
    <row r="393" spans="1:17" ht="14.4" customHeight="1" x14ac:dyDescent="0.3">
      <c r="A393" s="612" t="s">
        <v>513</v>
      </c>
      <c r="B393" s="613" t="s">
        <v>3542</v>
      </c>
      <c r="C393" s="613" t="s">
        <v>4082</v>
      </c>
      <c r="D393" s="613" t="s">
        <v>4204</v>
      </c>
      <c r="E393" s="613" t="s">
        <v>4205</v>
      </c>
      <c r="F393" s="616"/>
      <c r="G393" s="616"/>
      <c r="H393" s="616"/>
      <c r="I393" s="616"/>
      <c r="J393" s="616"/>
      <c r="K393" s="616"/>
      <c r="L393" s="616"/>
      <c r="M393" s="616"/>
      <c r="N393" s="616">
        <v>1</v>
      </c>
      <c r="O393" s="616">
        <v>9100</v>
      </c>
      <c r="P393" s="637"/>
      <c r="Q393" s="617">
        <v>9100</v>
      </c>
    </row>
    <row r="394" spans="1:17" ht="14.4" customHeight="1" x14ac:dyDescent="0.3">
      <c r="A394" s="612" t="s">
        <v>513</v>
      </c>
      <c r="B394" s="613" t="s">
        <v>3542</v>
      </c>
      <c r="C394" s="613" t="s">
        <v>4082</v>
      </c>
      <c r="D394" s="613" t="s">
        <v>4206</v>
      </c>
      <c r="E394" s="613" t="s">
        <v>4207</v>
      </c>
      <c r="F394" s="616"/>
      <c r="G394" s="616"/>
      <c r="H394" s="616"/>
      <c r="I394" s="616"/>
      <c r="J394" s="616"/>
      <c r="K394" s="616"/>
      <c r="L394" s="616"/>
      <c r="M394" s="616"/>
      <c r="N394" s="616">
        <v>3</v>
      </c>
      <c r="O394" s="616">
        <v>4189.5</v>
      </c>
      <c r="P394" s="637"/>
      <c r="Q394" s="617">
        <v>1396.5</v>
      </c>
    </row>
    <row r="395" spans="1:17" ht="14.4" customHeight="1" x14ac:dyDescent="0.3">
      <c r="A395" s="612" t="s">
        <v>513</v>
      </c>
      <c r="B395" s="613" t="s">
        <v>3542</v>
      </c>
      <c r="C395" s="613" t="s">
        <v>4082</v>
      </c>
      <c r="D395" s="613" t="s">
        <v>4208</v>
      </c>
      <c r="E395" s="613" t="s">
        <v>4209</v>
      </c>
      <c r="F395" s="616"/>
      <c r="G395" s="616"/>
      <c r="H395" s="616"/>
      <c r="I395" s="616"/>
      <c r="J395" s="616"/>
      <c r="K395" s="616"/>
      <c r="L395" s="616"/>
      <c r="M395" s="616"/>
      <c r="N395" s="616">
        <v>1</v>
      </c>
      <c r="O395" s="616">
        <v>485.02</v>
      </c>
      <c r="P395" s="637"/>
      <c r="Q395" s="617">
        <v>485.02</v>
      </c>
    </row>
    <row r="396" spans="1:17" ht="14.4" customHeight="1" x14ac:dyDescent="0.3">
      <c r="A396" s="612" t="s">
        <v>513</v>
      </c>
      <c r="B396" s="613" t="s">
        <v>3542</v>
      </c>
      <c r="C396" s="613" t="s">
        <v>4082</v>
      </c>
      <c r="D396" s="613" t="s">
        <v>4210</v>
      </c>
      <c r="E396" s="613" t="s">
        <v>4209</v>
      </c>
      <c r="F396" s="616">
        <v>2</v>
      </c>
      <c r="G396" s="616">
        <v>723.38</v>
      </c>
      <c r="H396" s="616">
        <v>1</v>
      </c>
      <c r="I396" s="616">
        <v>361.69</v>
      </c>
      <c r="J396" s="616"/>
      <c r="K396" s="616"/>
      <c r="L396" s="616"/>
      <c r="M396" s="616"/>
      <c r="N396" s="616"/>
      <c r="O396" s="616"/>
      <c r="P396" s="637"/>
      <c r="Q396" s="617"/>
    </row>
    <row r="397" spans="1:17" ht="14.4" customHeight="1" x14ac:dyDescent="0.3">
      <c r="A397" s="612" t="s">
        <v>513</v>
      </c>
      <c r="B397" s="613" t="s">
        <v>3542</v>
      </c>
      <c r="C397" s="613" t="s">
        <v>4082</v>
      </c>
      <c r="D397" s="613" t="s">
        <v>4211</v>
      </c>
      <c r="E397" s="613" t="s">
        <v>4212</v>
      </c>
      <c r="F397" s="616"/>
      <c r="G397" s="616"/>
      <c r="H397" s="616"/>
      <c r="I397" s="616"/>
      <c r="J397" s="616"/>
      <c r="K397" s="616"/>
      <c r="L397" s="616"/>
      <c r="M397" s="616"/>
      <c r="N397" s="616">
        <v>1</v>
      </c>
      <c r="O397" s="616">
        <v>4618</v>
      </c>
      <c r="P397" s="637"/>
      <c r="Q397" s="617">
        <v>4618</v>
      </c>
    </row>
    <row r="398" spans="1:17" ht="14.4" customHeight="1" x14ac:dyDescent="0.3">
      <c r="A398" s="612" t="s">
        <v>513</v>
      </c>
      <c r="B398" s="613" t="s">
        <v>3542</v>
      </c>
      <c r="C398" s="613" t="s">
        <v>4082</v>
      </c>
      <c r="D398" s="613" t="s">
        <v>4213</v>
      </c>
      <c r="E398" s="613" t="s">
        <v>4214</v>
      </c>
      <c r="F398" s="616"/>
      <c r="G398" s="616"/>
      <c r="H398" s="616"/>
      <c r="I398" s="616"/>
      <c r="J398" s="616"/>
      <c r="K398" s="616"/>
      <c r="L398" s="616"/>
      <c r="M398" s="616"/>
      <c r="N398" s="616">
        <v>1</v>
      </c>
      <c r="O398" s="616">
        <v>4676</v>
      </c>
      <c r="P398" s="637"/>
      <c r="Q398" s="617">
        <v>4676</v>
      </c>
    </row>
    <row r="399" spans="1:17" ht="14.4" customHeight="1" x14ac:dyDescent="0.3">
      <c r="A399" s="612" t="s">
        <v>513</v>
      </c>
      <c r="B399" s="613" t="s">
        <v>3542</v>
      </c>
      <c r="C399" s="613" t="s">
        <v>4082</v>
      </c>
      <c r="D399" s="613" t="s">
        <v>4215</v>
      </c>
      <c r="E399" s="613" t="s">
        <v>4216</v>
      </c>
      <c r="F399" s="616"/>
      <c r="G399" s="616"/>
      <c r="H399" s="616"/>
      <c r="I399" s="616"/>
      <c r="J399" s="616"/>
      <c r="K399" s="616"/>
      <c r="L399" s="616"/>
      <c r="M399" s="616"/>
      <c r="N399" s="616">
        <v>4</v>
      </c>
      <c r="O399" s="616">
        <v>2368</v>
      </c>
      <c r="P399" s="637"/>
      <c r="Q399" s="617">
        <v>592</v>
      </c>
    </row>
    <row r="400" spans="1:17" ht="14.4" customHeight="1" x14ac:dyDescent="0.3">
      <c r="A400" s="612" t="s">
        <v>513</v>
      </c>
      <c r="B400" s="613" t="s">
        <v>3542</v>
      </c>
      <c r="C400" s="613" t="s">
        <v>4082</v>
      </c>
      <c r="D400" s="613" t="s">
        <v>4217</v>
      </c>
      <c r="E400" s="613" t="s">
        <v>4218</v>
      </c>
      <c r="F400" s="616"/>
      <c r="G400" s="616"/>
      <c r="H400" s="616"/>
      <c r="I400" s="616"/>
      <c r="J400" s="616">
        <v>1</v>
      </c>
      <c r="K400" s="616">
        <v>13091</v>
      </c>
      <c r="L400" s="616"/>
      <c r="M400" s="616">
        <v>13091</v>
      </c>
      <c r="N400" s="616"/>
      <c r="O400" s="616"/>
      <c r="P400" s="637"/>
      <c r="Q400" s="617"/>
    </row>
    <row r="401" spans="1:17" ht="14.4" customHeight="1" x14ac:dyDescent="0.3">
      <c r="A401" s="612" t="s">
        <v>513</v>
      </c>
      <c r="B401" s="613" t="s">
        <v>3542</v>
      </c>
      <c r="C401" s="613" t="s">
        <v>4082</v>
      </c>
      <c r="D401" s="613" t="s">
        <v>4219</v>
      </c>
      <c r="E401" s="613" t="s">
        <v>4220</v>
      </c>
      <c r="F401" s="616"/>
      <c r="G401" s="616"/>
      <c r="H401" s="616"/>
      <c r="I401" s="616"/>
      <c r="J401" s="616">
        <v>1</v>
      </c>
      <c r="K401" s="616">
        <v>5918.67</v>
      </c>
      <c r="L401" s="616"/>
      <c r="M401" s="616">
        <v>5918.67</v>
      </c>
      <c r="N401" s="616"/>
      <c r="O401" s="616"/>
      <c r="P401" s="637"/>
      <c r="Q401" s="617"/>
    </row>
    <row r="402" spans="1:17" ht="14.4" customHeight="1" x14ac:dyDescent="0.3">
      <c r="A402" s="612" t="s">
        <v>513</v>
      </c>
      <c r="B402" s="613" t="s">
        <v>3542</v>
      </c>
      <c r="C402" s="613" t="s">
        <v>4082</v>
      </c>
      <c r="D402" s="613" t="s">
        <v>4221</v>
      </c>
      <c r="E402" s="613" t="s">
        <v>4220</v>
      </c>
      <c r="F402" s="616"/>
      <c r="G402" s="616"/>
      <c r="H402" s="616"/>
      <c r="I402" s="616"/>
      <c r="J402" s="616">
        <v>4</v>
      </c>
      <c r="K402" s="616">
        <v>11549.24</v>
      </c>
      <c r="L402" s="616"/>
      <c r="M402" s="616">
        <v>2887.31</v>
      </c>
      <c r="N402" s="616"/>
      <c r="O402" s="616"/>
      <c r="P402" s="637"/>
      <c r="Q402" s="617"/>
    </row>
    <row r="403" spans="1:17" ht="14.4" customHeight="1" x14ac:dyDescent="0.3">
      <c r="A403" s="612" t="s">
        <v>513</v>
      </c>
      <c r="B403" s="613" t="s">
        <v>3542</v>
      </c>
      <c r="C403" s="613" t="s">
        <v>4082</v>
      </c>
      <c r="D403" s="613" t="s">
        <v>4222</v>
      </c>
      <c r="E403" s="613" t="s">
        <v>4223</v>
      </c>
      <c r="F403" s="616"/>
      <c r="G403" s="616"/>
      <c r="H403" s="616"/>
      <c r="I403" s="616"/>
      <c r="J403" s="616">
        <v>8</v>
      </c>
      <c r="K403" s="616">
        <v>65064</v>
      </c>
      <c r="L403" s="616"/>
      <c r="M403" s="616">
        <v>8133</v>
      </c>
      <c r="N403" s="616">
        <v>8</v>
      </c>
      <c r="O403" s="616">
        <v>65064</v>
      </c>
      <c r="P403" s="637"/>
      <c r="Q403" s="617">
        <v>8133</v>
      </c>
    </row>
    <row r="404" spans="1:17" ht="14.4" customHeight="1" x14ac:dyDescent="0.3">
      <c r="A404" s="612" t="s">
        <v>513</v>
      </c>
      <c r="B404" s="613" t="s">
        <v>3542</v>
      </c>
      <c r="C404" s="613" t="s">
        <v>4082</v>
      </c>
      <c r="D404" s="613" t="s">
        <v>4224</v>
      </c>
      <c r="E404" s="613" t="s">
        <v>4223</v>
      </c>
      <c r="F404" s="616"/>
      <c r="G404" s="616"/>
      <c r="H404" s="616"/>
      <c r="I404" s="616"/>
      <c r="J404" s="616">
        <v>4</v>
      </c>
      <c r="K404" s="616">
        <v>22996</v>
      </c>
      <c r="L404" s="616"/>
      <c r="M404" s="616">
        <v>5749</v>
      </c>
      <c r="N404" s="616">
        <v>4</v>
      </c>
      <c r="O404" s="616">
        <v>22996</v>
      </c>
      <c r="P404" s="637"/>
      <c r="Q404" s="617">
        <v>5749</v>
      </c>
    </row>
    <row r="405" spans="1:17" ht="14.4" customHeight="1" x14ac:dyDescent="0.3">
      <c r="A405" s="612" t="s">
        <v>513</v>
      </c>
      <c r="B405" s="613" t="s">
        <v>3542</v>
      </c>
      <c r="C405" s="613" t="s">
        <v>4082</v>
      </c>
      <c r="D405" s="613" t="s">
        <v>4225</v>
      </c>
      <c r="E405" s="613" t="s">
        <v>4226</v>
      </c>
      <c r="F405" s="616"/>
      <c r="G405" s="616"/>
      <c r="H405" s="616"/>
      <c r="I405" s="616"/>
      <c r="J405" s="616">
        <v>8</v>
      </c>
      <c r="K405" s="616">
        <v>21776</v>
      </c>
      <c r="L405" s="616"/>
      <c r="M405" s="616">
        <v>2722</v>
      </c>
      <c r="N405" s="616">
        <v>8</v>
      </c>
      <c r="O405" s="616">
        <v>21776</v>
      </c>
      <c r="P405" s="637"/>
      <c r="Q405" s="617">
        <v>2722</v>
      </c>
    </row>
    <row r="406" spans="1:17" ht="14.4" customHeight="1" x14ac:dyDescent="0.3">
      <c r="A406" s="612" t="s">
        <v>513</v>
      </c>
      <c r="B406" s="613" t="s">
        <v>3542</v>
      </c>
      <c r="C406" s="613" t="s">
        <v>4082</v>
      </c>
      <c r="D406" s="613" t="s">
        <v>4227</v>
      </c>
      <c r="E406" s="613" t="s">
        <v>4228</v>
      </c>
      <c r="F406" s="616">
        <v>11</v>
      </c>
      <c r="G406" s="616">
        <v>6121.5</v>
      </c>
      <c r="H406" s="616">
        <v>1</v>
      </c>
      <c r="I406" s="616">
        <v>556.5</v>
      </c>
      <c r="J406" s="616">
        <v>33</v>
      </c>
      <c r="K406" s="616">
        <v>17251.5</v>
      </c>
      <c r="L406" s="616">
        <v>2.8181818181818183</v>
      </c>
      <c r="M406" s="616">
        <v>522.77272727272725</v>
      </c>
      <c r="N406" s="616">
        <v>39</v>
      </c>
      <c r="O406" s="616">
        <v>21703.5</v>
      </c>
      <c r="P406" s="637">
        <v>3.5454545454545454</v>
      </c>
      <c r="Q406" s="617">
        <v>556.5</v>
      </c>
    </row>
    <row r="407" spans="1:17" ht="14.4" customHeight="1" x14ac:dyDescent="0.3">
      <c r="A407" s="612" t="s">
        <v>513</v>
      </c>
      <c r="B407" s="613" t="s">
        <v>3542</v>
      </c>
      <c r="C407" s="613" t="s">
        <v>4082</v>
      </c>
      <c r="D407" s="613" t="s">
        <v>4229</v>
      </c>
      <c r="E407" s="613" t="s">
        <v>4230</v>
      </c>
      <c r="F407" s="616"/>
      <c r="G407" s="616"/>
      <c r="H407" s="616"/>
      <c r="I407" s="616"/>
      <c r="J407" s="616">
        <v>1</v>
      </c>
      <c r="K407" s="616">
        <v>852.31</v>
      </c>
      <c r="L407" s="616"/>
      <c r="M407" s="616">
        <v>852.31</v>
      </c>
      <c r="N407" s="616"/>
      <c r="O407" s="616"/>
      <c r="P407" s="637"/>
      <c r="Q407" s="617"/>
    </row>
    <row r="408" spans="1:17" ht="14.4" customHeight="1" x14ac:dyDescent="0.3">
      <c r="A408" s="612" t="s">
        <v>513</v>
      </c>
      <c r="B408" s="613" t="s">
        <v>3542</v>
      </c>
      <c r="C408" s="613" t="s">
        <v>4082</v>
      </c>
      <c r="D408" s="613" t="s">
        <v>4231</v>
      </c>
      <c r="E408" s="613" t="s">
        <v>4091</v>
      </c>
      <c r="F408" s="616">
        <v>1.9</v>
      </c>
      <c r="G408" s="616">
        <v>478.84000000000003</v>
      </c>
      <c r="H408" s="616">
        <v>1</v>
      </c>
      <c r="I408" s="616">
        <v>252.02105263157898</v>
      </c>
      <c r="J408" s="616">
        <v>0.89999999999999991</v>
      </c>
      <c r="K408" s="616">
        <v>226.81</v>
      </c>
      <c r="L408" s="616">
        <v>0.47366552501879539</v>
      </c>
      <c r="M408" s="616">
        <v>252.01111111111115</v>
      </c>
      <c r="N408" s="616">
        <v>2.6</v>
      </c>
      <c r="O408" s="616">
        <v>655.27</v>
      </c>
      <c r="P408" s="637">
        <v>1.3684529279091135</v>
      </c>
      <c r="Q408" s="617">
        <v>252.02692307692305</v>
      </c>
    </row>
    <row r="409" spans="1:17" ht="14.4" customHeight="1" x14ac:dyDescent="0.3">
      <c r="A409" s="612" t="s">
        <v>513</v>
      </c>
      <c r="B409" s="613" t="s">
        <v>3542</v>
      </c>
      <c r="C409" s="613" t="s">
        <v>4082</v>
      </c>
      <c r="D409" s="613" t="s">
        <v>4232</v>
      </c>
      <c r="E409" s="613" t="s">
        <v>4233</v>
      </c>
      <c r="F409" s="616">
        <v>1</v>
      </c>
      <c r="G409" s="616">
        <v>561.71</v>
      </c>
      <c r="H409" s="616">
        <v>1</v>
      </c>
      <c r="I409" s="616">
        <v>561.71</v>
      </c>
      <c r="J409" s="616"/>
      <c r="K409" s="616"/>
      <c r="L409" s="616"/>
      <c r="M409" s="616"/>
      <c r="N409" s="616"/>
      <c r="O409" s="616"/>
      <c r="P409" s="637"/>
      <c r="Q409" s="617"/>
    </row>
    <row r="410" spans="1:17" ht="14.4" customHeight="1" x14ac:dyDescent="0.3">
      <c r="A410" s="612" t="s">
        <v>513</v>
      </c>
      <c r="B410" s="613" t="s">
        <v>3542</v>
      </c>
      <c r="C410" s="613" t="s">
        <v>4082</v>
      </c>
      <c r="D410" s="613" t="s">
        <v>4234</v>
      </c>
      <c r="E410" s="613" t="s">
        <v>4091</v>
      </c>
      <c r="F410" s="616"/>
      <c r="G410" s="616"/>
      <c r="H410" s="616"/>
      <c r="I410" s="616"/>
      <c r="J410" s="616">
        <v>1</v>
      </c>
      <c r="K410" s="616">
        <v>547.20000000000005</v>
      </c>
      <c r="L410" s="616"/>
      <c r="M410" s="616">
        <v>547.20000000000005</v>
      </c>
      <c r="N410" s="616"/>
      <c r="O410" s="616"/>
      <c r="P410" s="637"/>
      <c r="Q410" s="617"/>
    </row>
    <row r="411" spans="1:17" ht="14.4" customHeight="1" x14ac:dyDescent="0.3">
      <c r="A411" s="612" t="s">
        <v>513</v>
      </c>
      <c r="B411" s="613" t="s">
        <v>3542</v>
      </c>
      <c r="C411" s="613" t="s">
        <v>4082</v>
      </c>
      <c r="D411" s="613" t="s">
        <v>4235</v>
      </c>
      <c r="E411" s="613" t="s">
        <v>4091</v>
      </c>
      <c r="F411" s="616">
        <v>21</v>
      </c>
      <c r="G411" s="616">
        <v>38826.270000000004</v>
      </c>
      <c r="H411" s="616">
        <v>1</v>
      </c>
      <c r="I411" s="616">
        <v>1848.8700000000001</v>
      </c>
      <c r="J411" s="616">
        <v>24</v>
      </c>
      <c r="K411" s="616">
        <v>44372.880000000005</v>
      </c>
      <c r="L411" s="616">
        <v>1.1428571428571428</v>
      </c>
      <c r="M411" s="616">
        <v>1848.8700000000001</v>
      </c>
      <c r="N411" s="616">
        <v>25</v>
      </c>
      <c r="O411" s="616">
        <v>46221.75</v>
      </c>
      <c r="P411" s="637">
        <v>1.1904761904761902</v>
      </c>
      <c r="Q411" s="617">
        <v>1848.87</v>
      </c>
    </row>
    <row r="412" spans="1:17" ht="14.4" customHeight="1" x14ac:dyDescent="0.3">
      <c r="A412" s="612" t="s">
        <v>513</v>
      </c>
      <c r="B412" s="613" t="s">
        <v>3542</v>
      </c>
      <c r="C412" s="613" t="s">
        <v>4082</v>
      </c>
      <c r="D412" s="613" t="s">
        <v>4236</v>
      </c>
      <c r="E412" s="613" t="s">
        <v>4237</v>
      </c>
      <c r="F412" s="616">
        <v>1</v>
      </c>
      <c r="G412" s="616">
        <v>1844.73</v>
      </c>
      <c r="H412" s="616">
        <v>1</v>
      </c>
      <c r="I412" s="616">
        <v>1844.73</v>
      </c>
      <c r="J412" s="616"/>
      <c r="K412" s="616"/>
      <c r="L412" s="616"/>
      <c r="M412" s="616"/>
      <c r="N412" s="616"/>
      <c r="O412" s="616"/>
      <c r="P412" s="637"/>
      <c r="Q412" s="617"/>
    </row>
    <row r="413" spans="1:17" ht="14.4" customHeight="1" x14ac:dyDescent="0.3">
      <c r="A413" s="612" t="s">
        <v>513</v>
      </c>
      <c r="B413" s="613" t="s">
        <v>3542</v>
      </c>
      <c r="C413" s="613" t="s">
        <v>4082</v>
      </c>
      <c r="D413" s="613" t="s">
        <v>4238</v>
      </c>
      <c r="E413" s="613" t="s">
        <v>4239</v>
      </c>
      <c r="F413" s="616">
        <v>1</v>
      </c>
      <c r="G413" s="616">
        <v>9229.85</v>
      </c>
      <c r="H413" s="616">
        <v>1</v>
      </c>
      <c r="I413" s="616">
        <v>9229.85</v>
      </c>
      <c r="J413" s="616"/>
      <c r="K413" s="616"/>
      <c r="L413" s="616"/>
      <c r="M413" s="616"/>
      <c r="N413" s="616"/>
      <c r="O413" s="616"/>
      <c r="P413" s="637"/>
      <c r="Q413" s="617"/>
    </row>
    <row r="414" spans="1:17" ht="14.4" customHeight="1" x14ac:dyDescent="0.3">
      <c r="A414" s="612" t="s">
        <v>513</v>
      </c>
      <c r="B414" s="613" t="s">
        <v>3542</v>
      </c>
      <c r="C414" s="613" t="s">
        <v>4082</v>
      </c>
      <c r="D414" s="613" t="s">
        <v>4240</v>
      </c>
      <c r="E414" s="613" t="s">
        <v>4241</v>
      </c>
      <c r="F414" s="616">
        <v>3</v>
      </c>
      <c r="G414" s="616">
        <v>8997.7199999999993</v>
      </c>
      <c r="H414" s="616">
        <v>1</v>
      </c>
      <c r="I414" s="616">
        <v>2999.24</v>
      </c>
      <c r="J414" s="616"/>
      <c r="K414" s="616"/>
      <c r="L414" s="616"/>
      <c r="M414" s="616"/>
      <c r="N414" s="616"/>
      <c r="O414" s="616"/>
      <c r="P414" s="637"/>
      <c r="Q414" s="617"/>
    </row>
    <row r="415" spans="1:17" ht="14.4" customHeight="1" x14ac:dyDescent="0.3">
      <c r="A415" s="612" t="s">
        <v>513</v>
      </c>
      <c r="B415" s="613" t="s">
        <v>3542</v>
      </c>
      <c r="C415" s="613" t="s">
        <v>4082</v>
      </c>
      <c r="D415" s="613" t="s">
        <v>4242</v>
      </c>
      <c r="E415" s="613" t="s">
        <v>4243</v>
      </c>
      <c r="F415" s="616"/>
      <c r="G415" s="616"/>
      <c r="H415" s="616"/>
      <c r="I415" s="616"/>
      <c r="J415" s="616">
        <v>1</v>
      </c>
      <c r="K415" s="616">
        <v>1233.27</v>
      </c>
      <c r="L415" s="616"/>
      <c r="M415" s="616">
        <v>1233.27</v>
      </c>
      <c r="N415" s="616"/>
      <c r="O415" s="616"/>
      <c r="P415" s="637"/>
      <c r="Q415" s="617"/>
    </row>
    <row r="416" spans="1:17" ht="14.4" customHeight="1" x14ac:dyDescent="0.3">
      <c r="A416" s="612" t="s">
        <v>513</v>
      </c>
      <c r="B416" s="613" t="s">
        <v>3542</v>
      </c>
      <c r="C416" s="613" t="s">
        <v>4082</v>
      </c>
      <c r="D416" s="613" t="s">
        <v>4244</v>
      </c>
      <c r="E416" s="613" t="s">
        <v>4245</v>
      </c>
      <c r="F416" s="616"/>
      <c r="G416" s="616"/>
      <c r="H416" s="616"/>
      <c r="I416" s="616"/>
      <c r="J416" s="616">
        <v>1</v>
      </c>
      <c r="K416" s="616">
        <v>5774.62</v>
      </c>
      <c r="L416" s="616"/>
      <c r="M416" s="616">
        <v>5774.62</v>
      </c>
      <c r="N416" s="616"/>
      <c r="O416" s="616"/>
      <c r="P416" s="637"/>
      <c r="Q416" s="617"/>
    </row>
    <row r="417" spans="1:17" ht="14.4" customHeight="1" x14ac:dyDescent="0.3">
      <c r="A417" s="612" t="s">
        <v>513</v>
      </c>
      <c r="B417" s="613" t="s">
        <v>3542</v>
      </c>
      <c r="C417" s="613" t="s">
        <v>4082</v>
      </c>
      <c r="D417" s="613" t="s">
        <v>4246</v>
      </c>
      <c r="E417" s="613" t="s">
        <v>4247</v>
      </c>
      <c r="F417" s="616"/>
      <c r="G417" s="616"/>
      <c r="H417" s="616"/>
      <c r="I417" s="616"/>
      <c r="J417" s="616">
        <v>1</v>
      </c>
      <c r="K417" s="616">
        <v>8704.42</v>
      </c>
      <c r="L417" s="616"/>
      <c r="M417" s="616">
        <v>8704.42</v>
      </c>
      <c r="N417" s="616"/>
      <c r="O417" s="616"/>
      <c r="P417" s="637"/>
      <c r="Q417" s="617"/>
    </row>
    <row r="418" spans="1:17" ht="14.4" customHeight="1" x14ac:dyDescent="0.3">
      <c r="A418" s="612" t="s">
        <v>513</v>
      </c>
      <c r="B418" s="613" t="s">
        <v>3542</v>
      </c>
      <c r="C418" s="613" t="s">
        <v>4082</v>
      </c>
      <c r="D418" s="613" t="s">
        <v>4248</v>
      </c>
      <c r="E418" s="613" t="s">
        <v>4249</v>
      </c>
      <c r="F418" s="616"/>
      <c r="G418" s="616"/>
      <c r="H418" s="616"/>
      <c r="I418" s="616"/>
      <c r="J418" s="616">
        <v>1</v>
      </c>
      <c r="K418" s="616">
        <v>1664.4</v>
      </c>
      <c r="L418" s="616"/>
      <c r="M418" s="616">
        <v>1664.4</v>
      </c>
      <c r="N418" s="616"/>
      <c r="O418" s="616"/>
      <c r="P418" s="637"/>
      <c r="Q418" s="617"/>
    </row>
    <row r="419" spans="1:17" ht="14.4" customHeight="1" x14ac:dyDescent="0.3">
      <c r="A419" s="612" t="s">
        <v>513</v>
      </c>
      <c r="B419" s="613" t="s">
        <v>3542</v>
      </c>
      <c r="C419" s="613" t="s">
        <v>4082</v>
      </c>
      <c r="D419" s="613" t="s">
        <v>4250</v>
      </c>
      <c r="E419" s="613" t="s">
        <v>4251</v>
      </c>
      <c r="F419" s="616">
        <v>1</v>
      </c>
      <c r="G419" s="616">
        <v>10779.22</v>
      </c>
      <c r="H419" s="616">
        <v>1</v>
      </c>
      <c r="I419" s="616">
        <v>10779.22</v>
      </c>
      <c r="J419" s="616"/>
      <c r="K419" s="616"/>
      <c r="L419" s="616"/>
      <c r="M419" s="616"/>
      <c r="N419" s="616"/>
      <c r="O419" s="616"/>
      <c r="P419" s="637"/>
      <c r="Q419" s="617"/>
    </row>
    <row r="420" spans="1:17" ht="14.4" customHeight="1" x14ac:dyDescent="0.3">
      <c r="A420" s="612" t="s">
        <v>513</v>
      </c>
      <c r="B420" s="613" t="s">
        <v>3542</v>
      </c>
      <c r="C420" s="613" t="s">
        <v>4082</v>
      </c>
      <c r="D420" s="613" t="s">
        <v>4252</v>
      </c>
      <c r="E420" s="613" t="s">
        <v>4253</v>
      </c>
      <c r="F420" s="616">
        <v>1</v>
      </c>
      <c r="G420" s="616">
        <v>1224.98</v>
      </c>
      <c r="H420" s="616">
        <v>1</v>
      </c>
      <c r="I420" s="616">
        <v>1224.98</v>
      </c>
      <c r="J420" s="616"/>
      <c r="K420" s="616"/>
      <c r="L420" s="616"/>
      <c r="M420" s="616"/>
      <c r="N420" s="616"/>
      <c r="O420" s="616"/>
      <c r="P420" s="637"/>
      <c r="Q420" s="617"/>
    </row>
    <row r="421" spans="1:17" ht="14.4" customHeight="1" x14ac:dyDescent="0.3">
      <c r="A421" s="612" t="s">
        <v>513</v>
      </c>
      <c r="B421" s="613" t="s">
        <v>3542</v>
      </c>
      <c r="C421" s="613" t="s">
        <v>4082</v>
      </c>
      <c r="D421" s="613" t="s">
        <v>4254</v>
      </c>
      <c r="E421" s="613" t="s">
        <v>4253</v>
      </c>
      <c r="F421" s="616">
        <v>2</v>
      </c>
      <c r="G421" s="616">
        <v>3803.46</v>
      </c>
      <c r="H421" s="616">
        <v>1</v>
      </c>
      <c r="I421" s="616">
        <v>1901.73</v>
      </c>
      <c r="J421" s="616"/>
      <c r="K421" s="616"/>
      <c r="L421" s="616"/>
      <c r="M421" s="616"/>
      <c r="N421" s="616"/>
      <c r="O421" s="616"/>
      <c r="P421" s="637"/>
      <c r="Q421" s="617"/>
    </row>
    <row r="422" spans="1:17" ht="14.4" customHeight="1" x14ac:dyDescent="0.3">
      <c r="A422" s="612" t="s">
        <v>513</v>
      </c>
      <c r="B422" s="613" t="s">
        <v>3542</v>
      </c>
      <c r="C422" s="613" t="s">
        <v>4082</v>
      </c>
      <c r="D422" s="613" t="s">
        <v>4255</v>
      </c>
      <c r="E422" s="613" t="s">
        <v>4256</v>
      </c>
      <c r="F422" s="616">
        <v>2</v>
      </c>
      <c r="G422" s="616">
        <v>2076</v>
      </c>
      <c r="H422" s="616">
        <v>1</v>
      </c>
      <c r="I422" s="616">
        <v>1038</v>
      </c>
      <c r="J422" s="616">
        <v>3</v>
      </c>
      <c r="K422" s="616">
        <v>3114</v>
      </c>
      <c r="L422" s="616">
        <v>1.5</v>
      </c>
      <c r="M422" s="616">
        <v>1038</v>
      </c>
      <c r="N422" s="616"/>
      <c r="O422" s="616"/>
      <c r="P422" s="637"/>
      <c r="Q422" s="617"/>
    </row>
    <row r="423" spans="1:17" ht="14.4" customHeight="1" x14ac:dyDescent="0.3">
      <c r="A423" s="612" t="s">
        <v>513</v>
      </c>
      <c r="B423" s="613" t="s">
        <v>3542</v>
      </c>
      <c r="C423" s="613" t="s">
        <v>4082</v>
      </c>
      <c r="D423" s="613" t="s">
        <v>4257</v>
      </c>
      <c r="E423" s="613" t="s">
        <v>4258</v>
      </c>
      <c r="F423" s="616">
        <v>1</v>
      </c>
      <c r="G423" s="616">
        <v>1312</v>
      </c>
      <c r="H423" s="616">
        <v>1</v>
      </c>
      <c r="I423" s="616">
        <v>1312</v>
      </c>
      <c r="J423" s="616">
        <v>28</v>
      </c>
      <c r="K423" s="616">
        <v>36736</v>
      </c>
      <c r="L423" s="616">
        <v>28</v>
      </c>
      <c r="M423" s="616">
        <v>1312</v>
      </c>
      <c r="N423" s="616"/>
      <c r="O423" s="616"/>
      <c r="P423" s="637"/>
      <c r="Q423" s="617"/>
    </row>
    <row r="424" spans="1:17" ht="14.4" customHeight="1" x14ac:dyDescent="0.3">
      <c r="A424" s="612" t="s">
        <v>513</v>
      </c>
      <c r="B424" s="613" t="s">
        <v>3542</v>
      </c>
      <c r="C424" s="613" t="s">
        <v>4082</v>
      </c>
      <c r="D424" s="613" t="s">
        <v>4259</v>
      </c>
      <c r="E424" s="613" t="s">
        <v>4260</v>
      </c>
      <c r="F424" s="616">
        <v>3</v>
      </c>
      <c r="G424" s="616">
        <v>4680</v>
      </c>
      <c r="H424" s="616">
        <v>1</v>
      </c>
      <c r="I424" s="616">
        <v>1560</v>
      </c>
      <c r="J424" s="616">
        <v>14</v>
      </c>
      <c r="K424" s="616">
        <v>21840</v>
      </c>
      <c r="L424" s="616">
        <v>4.666666666666667</v>
      </c>
      <c r="M424" s="616">
        <v>1560</v>
      </c>
      <c r="N424" s="616">
        <v>1</v>
      </c>
      <c r="O424" s="616">
        <v>1560</v>
      </c>
      <c r="P424" s="637">
        <v>0.33333333333333331</v>
      </c>
      <c r="Q424" s="617">
        <v>1560</v>
      </c>
    </row>
    <row r="425" spans="1:17" ht="14.4" customHeight="1" x14ac:dyDescent="0.3">
      <c r="A425" s="612" t="s">
        <v>513</v>
      </c>
      <c r="B425" s="613" t="s">
        <v>3542</v>
      </c>
      <c r="C425" s="613" t="s">
        <v>4082</v>
      </c>
      <c r="D425" s="613" t="s">
        <v>4261</v>
      </c>
      <c r="E425" s="613" t="s">
        <v>4262</v>
      </c>
      <c r="F425" s="616"/>
      <c r="G425" s="616"/>
      <c r="H425" s="616"/>
      <c r="I425" s="616"/>
      <c r="J425" s="616"/>
      <c r="K425" s="616"/>
      <c r="L425" s="616"/>
      <c r="M425" s="616"/>
      <c r="N425" s="616">
        <v>47</v>
      </c>
      <c r="O425" s="616">
        <v>4540.2</v>
      </c>
      <c r="P425" s="637"/>
      <c r="Q425" s="617">
        <v>96.6</v>
      </c>
    </row>
    <row r="426" spans="1:17" ht="14.4" customHeight="1" x14ac:dyDescent="0.3">
      <c r="A426" s="612" t="s">
        <v>513</v>
      </c>
      <c r="B426" s="613" t="s">
        <v>3542</v>
      </c>
      <c r="C426" s="613" t="s">
        <v>4082</v>
      </c>
      <c r="D426" s="613" t="s">
        <v>4263</v>
      </c>
      <c r="E426" s="613"/>
      <c r="F426" s="616">
        <v>1</v>
      </c>
      <c r="G426" s="616">
        <v>187</v>
      </c>
      <c r="H426" s="616">
        <v>1</v>
      </c>
      <c r="I426" s="616">
        <v>187</v>
      </c>
      <c r="J426" s="616"/>
      <c r="K426" s="616"/>
      <c r="L426" s="616"/>
      <c r="M426" s="616"/>
      <c r="N426" s="616"/>
      <c r="O426" s="616"/>
      <c r="P426" s="637"/>
      <c r="Q426" s="617"/>
    </row>
    <row r="427" spans="1:17" ht="14.4" customHeight="1" x14ac:dyDescent="0.3">
      <c r="A427" s="612" t="s">
        <v>513</v>
      </c>
      <c r="B427" s="613" t="s">
        <v>3542</v>
      </c>
      <c r="C427" s="613" t="s">
        <v>4082</v>
      </c>
      <c r="D427" s="613" t="s">
        <v>4264</v>
      </c>
      <c r="E427" s="613" t="s">
        <v>4265</v>
      </c>
      <c r="F427" s="616"/>
      <c r="G427" s="616"/>
      <c r="H427" s="616"/>
      <c r="I427" s="616"/>
      <c r="J427" s="616"/>
      <c r="K427" s="616"/>
      <c r="L427" s="616"/>
      <c r="M427" s="616"/>
      <c r="N427" s="616">
        <v>1</v>
      </c>
      <c r="O427" s="616">
        <v>3278.02</v>
      </c>
      <c r="P427" s="637"/>
      <c r="Q427" s="617">
        <v>3278.02</v>
      </c>
    </row>
    <row r="428" spans="1:17" ht="14.4" customHeight="1" x14ac:dyDescent="0.3">
      <c r="A428" s="612" t="s">
        <v>513</v>
      </c>
      <c r="B428" s="613" t="s">
        <v>3542</v>
      </c>
      <c r="C428" s="613" t="s">
        <v>4082</v>
      </c>
      <c r="D428" s="613" t="s">
        <v>4266</v>
      </c>
      <c r="E428" s="613" t="s">
        <v>4267</v>
      </c>
      <c r="F428" s="616"/>
      <c r="G428" s="616"/>
      <c r="H428" s="616"/>
      <c r="I428" s="616"/>
      <c r="J428" s="616">
        <v>1</v>
      </c>
      <c r="K428" s="616">
        <v>6968.51</v>
      </c>
      <c r="L428" s="616"/>
      <c r="M428" s="616">
        <v>6968.51</v>
      </c>
      <c r="N428" s="616">
        <v>1</v>
      </c>
      <c r="O428" s="616">
        <v>6968.51</v>
      </c>
      <c r="P428" s="637"/>
      <c r="Q428" s="617">
        <v>6968.51</v>
      </c>
    </row>
    <row r="429" spans="1:17" ht="14.4" customHeight="1" x14ac:dyDescent="0.3">
      <c r="A429" s="612" t="s">
        <v>513</v>
      </c>
      <c r="B429" s="613" t="s">
        <v>3542</v>
      </c>
      <c r="C429" s="613" t="s">
        <v>4082</v>
      </c>
      <c r="D429" s="613" t="s">
        <v>4268</v>
      </c>
      <c r="E429" s="613" t="s">
        <v>4269</v>
      </c>
      <c r="F429" s="616"/>
      <c r="G429" s="616"/>
      <c r="H429" s="616"/>
      <c r="I429" s="616"/>
      <c r="J429" s="616"/>
      <c r="K429" s="616"/>
      <c r="L429" s="616"/>
      <c r="M429" s="616"/>
      <c r="N429" s="616">
        <v>1</v>
      </c>
      <c r="O429" s="616">
        <v>13666.42</v>
      </c>
      <c r="P429" s="637"/>
      <c r="Q429" s="617">
        <v>13666.42</v>
      </c>
    </row>
    <row r="430" spans="1:17" ht="14.4" customHeight="1" x14ac:dyDescent="0.3">
      <c r="A430" s="612" t="s">
        <v>513</v>
      </c>
      <c r="B430" s="613" t="s">
        <v>3542</v>
      </c>
      <c r="C430" s="613" t="s">
        <v>4082</v>
      </c>
      <c r="D430" s="613" t="s">
        <v>4270</v>
      </c>
      <c r="E430" s="613" t="s">
        <v>4271</v>
      </c>
      <c r="F430" s="616">
        <v>1</v>
      </c>
      <c r="G430" s="616">
        <v>12455.33</v>
      </c>
      <c r="H430" s="616">
        <v>1</v>
      </c>
      <c r="I430" s="616">
        <v>12455.33</v>
      </c>
      <c r="J430" s="616"/>
      <c r="K430" s="616"/>
      <c r="L430" s="616"/>
      <c r="M430" s="616"/>
      <c r="N430" s="616"/>
      <c r="O430" s="616"/>
      <c r="P430" s="637"/>
      <c r="Q430" s="617"/>
    </row>
    <row r="431" spans="1:17" ht="14.4" customHeight="1" x14ac:dyDescent="0.3">
      <c r="A431" s="612" t="s">
        <v>513</v>
      </c>
      <c r="B431" s="613" t="s">
        <v>3542</v>
      </c>
      <c r="C431" s="613" t="s">
        <v>4082</v>
      </c>
      <c r="D431" s="613" t="s">
        <v>4272</v>
      </c>
      <c r="E431" s="613" t="s">
        <v>4273</v>
      </c>
      <c r="F431" s="616"/>
      <c r="G431" s="616"/>
      <c r="H431" s="616"/>
      <c r="I431" s="616"/>
      <c r="J431" s="616"/>
      <c r="K431" s="616"/>
      <c r="L431" s="616"/>
      <c r="M431" s="616"/>
      <c r="N431" s="616">
        <v>1</v>
      </c>
      <c r="O431" s="616">
        <v>5610</v>
      </c>
      <c r="P431" s="637"/>
      <c r="Q431" s="617">
        <v>5610</v>
      </c>
    </row>
    <row r="432" spans="1:17" ht="14.4" customHeight="1" x14ac:dyDescent="0.3">
      <c r="A432" s="612" t="s">
        <v>513</v>
      </c>
      <c r="B432" s="613" t="s">
        <v>3542</v>
      </c>
      <c r="C432" s="613" t="s">
        <v>4082</v>
      </c>
      <c r="D432" s="613" t="s">
        <v>4274</v>
      </c>
      <c r="E432" s="613" t="s">
        <v>4273</v>
      </c>
      <c r="F432" s="616"/>
      <c r="G432" s="616"/>
      <c r="H432" s="616"/>
      <c r="I432" s="616"/>
      <c r="J432" s="616"/>
      <c r="K432" s="616"/>
      <c r="L432" s="616"/>
      <c r="M432" s="616"/>
      <c r="N432" s="616">
        <v>1</v>
      </c>
      <c r="O432" s="616">
        <v>6154</v>
      </c>
      <c r="P432" s="637"/>
      <c r="Q432" s="617">
        <v>6154</v>
      </c>
    </row>
    <row r="433" spans="1:17" ht="14.4" customHeight="1" x14ac:dyDescent="0.3">
      <c r="A433" s="612" t="s">
        <v>513</v>
      </c>
      <c r="B433" s="613" t="s">
        <v>3542</v>
      </c>
      <c r="C433" s="613" t="s">
        <v>4082</v>
      </c>
      <c r="D433" s="613" t="s">
        <v>4275</v>
      </c>
      <c r="E433" s="613" t="s">
        <v>4276</v>
      </c>
      <c r="F433" s="616"/>
      <c r="G433" s="616"/>
      <c r="H433" s="616"/>
      <c r="I433" s="616"/>
      <c r="J433" s="616"/>
      <c r="K433" s="616"/>
      <c r="L433" s="616"/>
      <c r="M433" s="616"/>
      <c r="N433" s="616">
        <v>1</v>
      </c>
      <c r="O433" s="616">
        <v>22007</v>
      </c>
      <c r="P433" s="637"/>
      <c r="Q433" s="617">
        <v>22007</v>
      </c>
    </row>
    <row r="434" spans="1:17" ht="14.4" customHeight="1" x14ac:dyDescent="0.3">
      <c r="A434" s="612" t="s">
        <v>513</v>
      </c>
      <c r="B434" s="613" t="s">
        <v>3542</v>
      </c>
      <c r="C434" s="613" t="s">
        <v>4082</v>
      </c>
      <c r="D434" s="613" t="s">
        <v>4277</v>
      </c>
      <c r="E434" s="613" t="s">
        <v>4278</v>
      </c>
      <c r="F434" s="616"/>
      <c r="G434" s="616"/>
      <c r="H434" s="616"/>
      <c r="I434" s="616"/>
      <c r="J434" s="616"/>
      <c r="K434" s="616"/>
      <c r="L434" s="616"/>
      <c r="M434" s="616"/>
      <c r="N434" s="616">
        <v>1</v>
      </c>
      <c r="O434" s="616">
        <v>11571</v>
      </c>
      <c r="P434" s="637"/>
      <c r="Q434" s="617">
        <v>11571</v>
      </c>
    </row>
    <row r="435" spans="1:17" ht="14.4" customHeight="1" x14ac:dyDescent="0.3">
      <c r="A435" s="612" t="s">
        <v>513</v>
      </c>
      <c r="B435" s="613" t="s">
        <v>3542</v>
      </c>
      <c r="C435" s="613" t="s">
        <v>4082</v>
      </c>
      <c r="D435" s="613" t="s">
        <v>4279</v>
      </c>
      <c r="E435" s="613" t="s">
        <v>4139</v>
      </c>
      <c r="F435" s="616">
        <v>3</v>
      </c>
      <c r="G435" s="616">
        <v>4079.13</v>
      </c>
      <c r="H435" s="616">
        <v>1</v>
      </c>
      <c r="I435" s="616">
        <v>1359.71</v>
      </c>
      <c r="J435" s="616"/>
      <c r="K435" s="616"/>
      <c r="L435" s="616"/>
      <c r="M435" s="616"/>
      <c r="N435" s="616">
        <v>4</v>
      </c>
      <c r="O435" s="616">
        <v>5438.84</v>
      </c>
      <c r="P435" s="637">
        <v>1.3333333333333333</v>
      </c>
      <c r="Q435" s="617">
        <v>1359.71</v>
      </c>
    </row>
    <row r="436" spans="1:17" ht="14.4" customHeight="1" x14ac:dyDescent="0.3">
      <c r="A436" s="612" t="s">
        <v>513</v>
      </c>
      <c r="B436" s="613" t="s">
        <v>3542</v>
      </c>
      <c r="C436" s="613" t="s">
        <v>4082</v>
      </c>
      <c r="D436" s="613" t="s">
        <v>4280</v>
      </c>
      <c r="E436" s="613" t="s">
        <v>4281</v>
      </c>
      <c r="F436" s="616"/>
      <c r="G436" s="616"/>
      <c r="H436" s="616"/>
      <c r="I436" s="616"/>
      <c r="J436" s="616"/>
      <c r="K436" s="616"/>
      <c r="L436" s="616"/>
      <c r="M436" s="616"/>
      <c r="N436" s="616">
        <v>1</v>
      </c>
      <c r="O436" s="616">
        <v>1423.96</v>
      </c>
      <c r="P436" s="637"/>
      <c r="Q436" s="617">
        <v>1423.96</v>
      </c>
    </row>
    <row r="437" spans="1:17" ht="14.4" customHeight="1" x14ac:dyDescent="0.3">
      <c r="A437" s="612" t="s">
        <v>513</v>
      </c>
      <c r="B437" s="613" t="s">
        <v>3542</v>
      </c>
      <c r="C437" s="613" t="s">
        <v>4082</v>
      </c>
      <c r="D437" s="613" t="s">
        <v>4282</v>
      </c>
      <c r="E437" s="613" t="s">
        <v>4283</v>
      </c>
      <c r="F437" s="616"/>
      <c r="G437" s="616"/>
      <c r="H437" s="616"/>
      <c r="I437" s="616"/>
      <c r="J437" s="616">
        <v>1</v>
      </c>
      <c r="K437" s="616">
        <v>1783.48</v>
      </c>
      <c r="L437" s="616"/>
      <c r="M437" s="616">
        <v>1783.48</v>
      </c>
      <c r="N437" s="616"/>
      <c r="O437" s="616"/>
      <c r="P437" s="637"/>
      <c r="Q437" s="617"/>
    </row>
    <row r="438" spans="1:17" ht="14.4" customHeight="1" x14ac:dyDescent="0.3">
      <c r="A438" s="612" t="s">
        <v>513</v>
      </c>
      <c r="B438" s="613" t="s">
        <v>3542</v>
      </c>
      <c r="C438" s="613" t="s">
        <v>4082</v>
      </c>
      <c r="D438" s="613" t="s">
        <v>4284</v>
      </c>
      <c r="E438" s="613" t="s">
        <v>4285</v>
      </c>
      <c r="F438" s="616"/>
      <c r="G438" s="616"/>
      <c r="H438" s="616"/>
      <c r="I438" s="616"/>
      <c r="J438" s="616"/>
      <c r="K438" s="616"/>
      <c r="L438" s="616"/>
      <c r="M438" s="616"/>
      <c r="N438" s="616">
        <v>1</v>
      </c>
      <c r="O438" s="616">
        <v>1386.65</v>
      </c>
      <c r="P438" s="637"/>
      <c r="Q438" s="617">
        <v>1386.65</v>
      </c>
    </row>
    <row r="439" spans="1:17" ht="14.4" customHeight="1" x14ac:dyDescent="0.3">
      <c r="A439" s="612" t="s">
        <v>513</v>
      </c>
      <c r="B439" s="613" t="s">
        <v>3542</v>
      </c>
      <c r="C439" s="613" t="s">
        <v>4082</v>
      </c>
      <c r="D439" s="613" t="s">
        <v>4286</v>
      </c>
      <c r="E439" s="613" t="s">
        <v>4287</v>
      </c>
      <c r="F439" s="616">
        <v>2</v>
      </c>
      <c r="G439" s="616">
        <v>18279.38</v>
      </c>
      <c r="H439" s="616">
        <v>1</v>
      </c>
      <c r="I439" s="616">
        <v>9139.69</v>
      </c>
      <c r="J439" s="616"/>
      <c r="K439" s="616"/>
      <c r="L439" s="616"/>
      <c r="M439" s="616"/>
      <c r="N439" s="616">
        <v>1</v>
      </c>
      <c r="O439" s="616">
        <v>9139.69</v>
      </c>
      <c r="P439" s="637">
        <v>0.5</v>
      </c>
      <c r="Q439" s="617">
        <v>9139.69</v>
      </c>
    </row>
    <row r="440" spans="1:17" ht="14.4" customHeight="1" x14ac:dyDescent="0.3">
      <c r="A440" s="612" t="s">
        <v>513</v>
      </c>
      <c r="B440" s="613" t="s">
        <v>3542</v>
      </c>
      <c r="C440" s="613" t="s">
        <v>4082</v>
      </c>
      <c r="D440" s="613" t="s">
        <v>4288</v>
      </c>
      <c r="E440" s="613" t="s">
        <v>4289</v>
      </c>
      <c r="F440" s="616"/>
      <c r="G440" s="616"/>
      <c r="H440" s="616"/>
      <c r="I440" s="616"/>
      <c r="J440" s="616"/>
      <c r="K440" s="616"/>
      <c r="L440" s="616"/>
      <c r="M440" s="616"/>
      <c r="N440" s="616">
        <v>2</v>
      </c>
      <c r="O440" s="616">
        <v>4259.46</v>
      </c>
      <c r="P440" s="637"/>
      <c r="Q440" s="617">
        <v>2129.73</v>
      </c>
    </row>
    <row r="441" spans="1:17" ht="14.4" customHeight="1" x14ac:dyDescent="0.3">
      <c r="A441" s="612" t="s">
        <v>513</v>
      </c>
      <c r="B441" s="613" t="s">
        <v>3542</v>
      </c>
      <c r="C441" s="613" t="s">
        <v>4082</v>
      </c>
      <c r="D441" s="613" t="s">
        <v>4290</v>
      </c>
      <c r="E441" s="613" t="s">
        <v>4291</v>
      </c>
      <c r="F441" s="616"/>
      <c r="G441" s="616"/>
      <c r="H441" s="616"/>
      <c r="I441" s="616"/>
      <c r="J441" s="616">
        <v>1</v>
      </c>
      <c r="K441" s="616">
        <v>3960</v>
      </c>
      <c r="L441" s="616"/>
      <c r="M441" s="616">
        <v>3960</v>
      </c>
      <c r="N441" s="616">
        <v>1</v>
      </c>
      <c r="O441" s="616">
        <v>3960</v>
      </c>
      <c r="P441" s="637"/>
      <c r="Q441" s="617">
        <v>3960</v>
      </c>
    </row>
    <row r="442" spans="1:17" ht="14.4" customHeight="1" x14ac:dyDescent="0.3">
      <c r="A442" s="612" t="s">
        <v>513</v>
      </c>
      <c r="B442" s="613" t="s">
        <v>3542</v>
      </c>
      <c r="C442" s="613" t="s">
        <v>4082</v>
      </c>
      <c r="D442" s="613" t="s">
        <v>4292</v>
      </c>
      <c r="E442" s="613" t="s">
        <v>4291</v>
      </c>
      <c r="F442" s="616"/>
      <c r="G442" s="616"/>
      <c r="H442" s="616"/>
      <c r="I442" s="616"/>
      <c r="J442" s="616">
        <v>2</v>
      </c>
      <c r="K442" s="616">
        <v>10800</v>
      </c>
      <c r="L442" s="616"/>
      <c r="M442" s="616">
        <v>5400</v>
      </c>
      <c r="N442" s="616"/>
      <c r="O442" s="616"/>
      <c r="P442" s="637"/>
      <c r="Q442" s="617"/>
    </row>
    <row r="443" spans="1:17" ht="14.4" customHeight="1" x14ac:dyDescent="0.3">
      <c r="A443" s="612" t="s">
        <v>513</v>
      </c>
      <c r="B443" s="613" t="s">
        <v>3542</v>
      </c>
      <c r="C443" s="613" t="s">
        <v>4082</v>
      </c>
      <c r="D443" s="613" t="s">
        <v>4293</v>
      </c>
      <c r="E443" s="613" t="s">
        <v>4294</v>
      </c>
      <c r="F443" s="616"/>
      <c r="G443" s="616"/>
      <c r="H443" s="616"/>
      <c r="I443" s="616"/>
      <c r="J443" s="616">
        <v>20</v>
      </c>
      <c r="K443" s="616">
        <v>11006</v>
      </c>
      <c r="L443" s="616"/>
      <c r="M443" s="616">
        <v>550.29999999999995</v>
      </c>
      <c r="N443" s="616">
        <v>6</v>
      </c>
      <c r="O443" s="616">
        <v>3301.8</v>
      </c>
      <c r="P443" s="637"/>
      <c r="Q443" s="617">
        <v>550.30000000000007</v>
      </c>
    </row>
    <row r="444" spans="1:17" ht="14.4" customHeight="1" x14ac:dyDescent="0.3">
      <c r="A444" s="612" t="s">
        <v>513</v>
      </c>
      <c r="B444" s="613" t="s">
        <v>3542</v>
      </c>
      <c r="C444" s="613" t="s">
        <v>4082</v>
      </c>
      <c r="D444" s="613" t="s">
        <v>4295</v>
      </c>
      <c r="E444" s="613" t="s">
        <v>4296</v>
      </c>
      <c r="F444" s="616"/>
      <c r="G444" s="616"/>
      <c r="H444" s="616"/>
      <c r="I444" s="616"/>
      <c r="J444" s="616">
        <v>9</v>
      </c>
      <c r="K444" s="616">
        <v>5436</v>
      </c>
      <c r="L444" s="616"/>
      <c r="M444" s="616">
        <v>604</v>
      </c>
      <c r="N444" s="616"/>
      <c r="O444" s="616"/>
      <c r="P444" s="637"/>
      <c r="Q444" s="617"/>
    </row>
    <row r="445" spans="1:17" ht="14.4" customHeight="1" x14ac:dyDescent="0.3">
      <c r="A445" s="612" t="s">
        <v>513</v>
      </c>
      <c r="B445" s="613" t="s">
        <v>3542</v>
      </c>
      <c r="C445" s="613" t="s">
        <v>4082</v>
      </c>
      <c r="D445" s="613" t="s">
        <v>4297</v>
      </c>
      <c r="E445" s="613" t="s">
        <v>4298</v>
      </c>
      <c r="F445" s="616">
        <v>4</v>
      </c>
      <c r="G445" s="616">
        <v>30868</v>
      </c>
      <c r="H445" s="616">
        <v>1</v>
      </c>
      <c r="I445" s="616">
        <v>7717</v>
      </c>
      <c r="J445" s="616"/>
      <c r="K445" s="616"/>
      <c r="L445" s="616"/>
      <c r="M445" s="616"/>
      <c r="N445" s="616"/>
      <c r="O445" s="616"/>
      <c r="P445" s="637"/>
      <c r="Q445" s="617"/>
    </row>
    <row r="446" spans="1:17" ht="14.4" customHeight="1" x14ac:dyDescent="0.3">
      <c r="A446" s="612" t="s">
        <v>513</v>
      </c>
      <c r="B446" s="613" t="s">
        <v>3542</v>
      </c>
      <c r="C446" s="613" t="s">
        <v>4082</v>
      </c>
      <c r="D446" s="613" t="s">
        <v>4299</v>
      </c>
      <c r="E446" s="613" t="s">
        <v>4300</v>
      </c>
      <c r="F446" s="616"/>
      <c r="G446" s="616"/>
      <c r="H446" s="616"/>
      <c r="I446" s="616"/>
      <c r="J446" s="616">
        <v>2</v>
      </c>
      <c r="K446" s="616">
        <v>6810.98</v>
      </c>
      <c r="L446" s="616"/>
      <c r="M446" s="616">
        <v>3405.49</v>
      </c>
      <c r="N446" s="616"/>
      <c r="O446" s="616"/>
      <c r="P446" s="637"/>
      <c r="Q446" s="617"/>
    </row>
    <row r="447" spans="1:17" ht="14.4" customHeight="1" x14ac:dyDescent="0.3">
      <c r="A447" s="612" t="s">
        <v>513</v>
      </c>
      <c r="B447" s="613" t="s">
        <v>3542</v>
      </c>
      <c r="C447" s="613" t="s">
        <v>4082</v>
      </c>
      <c r="D447" s="613" t="s">
        <v>4301</v>
      </c>
      <c r="E447" s="613" t="s">
        <v>4302</v>
      </c>
      <c r="F447" s="616"/>
      <c r="G447" s="616"/>
      <c r="H447" s="616"/>
      <c r="I447" s="616"/>
      <c r="J447" s="616"/>
      <c r="K447" s="616"/>
      <c r="L447" s="616"/>
      <c r="M447" s="616"/>
      <c r="N447" s="616">
        <v>3</v>
      </c>
      <c r="O447" s="616">
        <v>12546.12</v>
      </c>
      <c r="P447" s="637"/>
      <c r="Q447" s="617">
        <v>4182.04</v>
      </c>
    </row>
    <row r="448" spans="1:17" ht="14.4" customHeight="1" x14ac:dyDescent="0.3">
      <c r="A448" s="612" t="s">
        <v>513</v>
      </c>
      <c r="B448" s="613" t="s">
        <v>3542</v>
      </c>
      <c r="C448" s="613" t="s">
        <v>4082</v>
      </c>
      <c r="D448" s="613" t="s">
        <v>4303</v>
      </c>
      <c r="E448" s="613" t="s">
        <v>4304</v>
      </c>
      <c r="F448" s="616"/>
      <c r="G448" s="616"/>
      <c r="H448" s="616"/>
      <c r="I448" s="616"/>
      <c r="J448" s="616"/>
      <c r="K448" s="616"/>
      <c r="L448" s="616"/>
      <c r="M448" s="616"/>
      <c r="N448" s="616">
        <v>1</v>
      </c>
      <c r="O448" s="616">
        <v>4487.38</v>
      </c>
      <c r="P448" s="637"/>
      <c r="Q448" s="617">
        <v>4487.38</v>
      </c>
    </row>
    <row r="449" spans="1:17" ht="14.4" customHeight="1" x14ac:dyDescent="0.3">
      <c r="A449" s="612" t="s">
        <v>513</v>
      </c>
      <c r="B449" s="613" t="s">
        <v>3542</v>
      </c>
      <c r="C449" s="613" t="s">
        <v>4082</v>
      </c>
      <c r="D449" s="613" t="s">
        <v>4305</v>
      </c>
      <c r="E449" s="613" t="s">
        <v>4306</v>
      </c>
      <c r="F449" s="616"/>
      <c r="G449" s="616"/>
      <c r="H449" s="616"/>
      <c r="I449" s="616"/>
      <c r="J449" s="616">
        <v>1</v>
      </c>
      <c r="K449" s="616">
        <v>19433.599999999999</v>
      </c>
      <c r="L449" s="616"/>
      <c r="M449" s="616">
        <v>19433.599999999999</v>
      </c>
      <c r="N449" s="616"/>
      <c r="O449" s="616"/>
      <c r="P449" s="637"/>
      <c r="Q449" s="617"/>
    </row>
    <row r="450" spans="1:17" ht="14.4" customHeight="1" x14ac:dyDescent="0.3">
      <c r="A450" s="612" t="s">
        <v>513</v>
      </c>
      <c r="B450" s="613" t="s">
        <v>3542</v>
      </c>
      <c r="C450" s="613" t="s">
        <v>4082</v>
      </c>
      <c r="D450" s="613" t="s">
        <v>4307</v>
      </c>
      <c r="E450" s="613" t="s">
        <v>4308</v>
      </c>
      <c r="F450" s="616"/>
      <c r="G450" s="616"/>
      <c r="H450" s="616"/>
      <c r="I450" s="616"/>
      <c r="J450" s="616">
        <v>9</v>
      </c>
      <c r="K450" s="616">
        <v>1408.41</v>
      </c>
      <c r="L450" s="616"/>
      <c r="M450" s="616">
        <v>156.49</v>
      </c>
      <c r="N450" s="616">
        <v>40</v>
      </c>
      <c r="O450" s="616">
        <v>6259.6</v>
      </c>
      <c r="P450" s="637"/>
      <c r="Q450" s="617">
        <v>156.49</v>
      </c>
    </row>
    <row r="451" spans="1:17" ht="14.4" customHeight="1" x14ac:dyDescent="0.3">
      <c r="A451" s="612" t="s">
        <v>513</v>
      </c>
      <c r="B451" s="613" t="s">
        <v>3542</v>
      </c>
      <c r="C451" s="613" t="s">
        <v>4082</v>
      </c>
      <c r="D451" s="613" t="s">
        <v>4309</v>
      </c>
      <c r="E451" s="613" t="s">
        <v>4308</v>
      </c>
      <c r="F451" s="616"/>
      <c r="G451" s="616"/>
      <c r="H451" s="616"/>
      <c r="I451" s="616"/>
      <c r="J451" s="616">
        <v>8</v>
      </c>
      <c r="K451" s="616">
        <v>1376.32</v>
      </c>
      <c r="L451" s="616"/>
      <c r="M451" s="616">
        <v>172.04</v>
      </c>
      <c r="N451" s="616">
        <v>27</v>
      </c>
      <c r="O451" s="616">
        <v>4645.08</v>
      </c>
      <c r="P451" s="637"/>
      <c r="Q451" s="617">
        <v>172.04</v>
      </c>
    </row>
    <row r="452" spans="1:17" ht="14.4" customHeight="1" x14ac:dyDescent="0.3">
      <c r="A452" s="612" t="s">
        <v>513</v>
      </c>
      <c r="B452" s="613" t="s">
        <v>3542</v>
      </c>
      <c r="C452" s="613" t="s">
        <v>4082</v>
      </c>
      <c r="D452" s="613" t="s">
        <v>4310</v>
      </c>
      <c r="E452" s="613" t="s">
        <v>4308</v>
      </c>
      <c r="F452" s="616"/>
      <c r="G452" s="616"/>
      <c r="H452" s="616"/>
      <c r="I452" s="616"/>
      <c r="J452" s="616"/>
      <c r="K452" s="616"/>
      <c r="L452" s="616"/>
      <c r="M452" s="616"/>
      <c r="N452" s="616">
        <v>2</v>
      </c>
      <c r="O452" s="616">
        <v>393.82</v>
      </c>
      <c r="P452" s="637"/>
      <c r="Q452" s="617">
        <v>196.91</v>
      </c>
    </row>
    <row r="453" spans="1:17" ht="14.4" customHeight="1" x14ac:dyDescent="0.3">
      <c r="A453" s="612" t="s">
        <v>513</v>
      </c>
      <c r="B453" s="613" t="s">
        <v>3542</v>
      </c>
      <c r="C453" s="613" t="s">
        <v>4082</v>
      </c>
      <c r="D453" s="613" t="s">
        <v>4311</v>
      </c>
      <c r="E453" s="613" t="s">
        <v>4308</v>
      </c>
      <c r="F453" s="616"/>
      <c r="G453" s="616"/>
      <c r="H453" s="616"/>
      <c r="I453" s="616"/>
      <c r="J453" s="616"/>
      <c r="K453" s="616"/>
      <c r="L453" s="616"/>
      <c r="M453" s="616"/>
      <c r="N453" s="616">
        <v>2</v>
      </c>
      <c r="O453" s="616">
        <v>625.96</v>
      </c>
      <c r="P453" s="637"/>
      <c r="Q453" s="617">
        <v>312.98</v>
      </c>
    </row>
    <row r="454" spans="1:17" ht="14.4" customHeight="1" x14ac:dyDescent="0.3">
      <c r="A454" s="612" t="s">
        <v>513</v>
      </c>
      <c r="B454" s="613" t="s">
        <v>3542</v>
      </c>
      <c r="C454" s="613" t="s">
        <v>4082</v>
      </c>
      <c r="D454" s="613" t="s">
        <v>4312</v>
      </c>
      <c r="E454" s="613" t="s">
        <v>4308</v>
      </c>
      <c r="F454" s="616"/>
      <c r="G454" s="616"/>
      <c r="H454" s="616"/>
      <c r="I454" s="616"/>
      <c r="J454" s="616">
        <v>1</v>
      </c>
      <c r="K454" s="616">
        <v>312.98</v>
      </c>
      <c r="L454" s="616"/>
      <c r="M454" s="616">
        <v>312.98</v>
      </c>
      <c r="N454" s="616">
        <v>1</v>
      </c>
      <c r="O454" s="616">
        <v>312.98</v>
      </c>
      <c r="P454" s="637"/>
      <c r="Q454" s="617">
        <v>312.98</v>
      </c>
    </row>
    <row r="455" spans="1:17" ht="14.4" customHeight="1" x14ac:dyDescent="0.3">
      <c r="A455" s="612" t="s">
        <v>513</v>
      </c>
      <c r="B455" s="613" t="s">
        <v>3542</v>
      </c>
      <c r="C455" s="613" t="s">
        <v>4082</v>
      </c>
      <c r="D455" s="613" t="s">
        <v>4313</v>
      </c>
      <c r="E455" s="613" t="s">
        <v>4308</v>
      </c>
      <c r="F455" s="616"/>
      <c r="G455" s="616"/>
      <c r="H455" s="616"/>
      <c r="I455" s="616"/>
      <c r="J455" s="616">
        <v>2</v>
      </c>
      <c r="K455" s="616">
        <v>750.32</v>
      </c>
      <c r="L455" s="616"/>
      <c r="M455" s="616">
        <v>375.16</v>
      </c>
      <c r="N455" s="616">
        <v>6</v>
      </c>
      <c r="O455" s="616">
        <v>2250.96</v>
      </c>
      <c r="P455" s="637"/>
      <c r="Q455" s="617">
        <v>375.16</v>
      </c>
    </row>
    <row r="456" spans="1:17" ht="14.4" customHeight="1" x14ac:dyDescent="0.3">
      <c r="A456" s="612" t="s">
        <v>513</v>
      </c>
      <c r="B456" s="613" t="s">
        <v>3542</v>
      </c>
      <c r="C456" s="613" t="s">
        <v>4082</v>
      </c>
      <c r="D456" s="613" t="s">
        <v>4314</v>
      </c>
      <c r="E456" s="613" t="s">
        <v>4308</v>
      </c>
      <c r="F456" s="616"/>
      <c r="G456" s="616"/>
      <c r="H456" s="616"/>
      <c r="I456" s="616"/>
      <c r="J456" s="616">
        <v>2</v>
      </c>
      <c r="K456" s="616">
        <v>837.38</v>
      </c>
      <c r="L456" s="616"/>
      <c r="M456" s="616">
        <v>418.69</v>
      </c>
      <c r="N456" s="616">
        <v>1</v>
      </c>
      <c r="O456" s="616">
        <v>418.69</v>
      </c>
      <c r="P456" s="637"/>
      <c r="Q456" s="617">
        <v>418.69</v>
      </c>
    </row>
    <row r="457" spans="1:17" ht="14.4" customHeight="1" x14ac:dyDescent="0.3">
      <c r="A457" s="612" t="s">
        <v>513</v>
      </c>
      <c r="B457" s="613" t="s">
        <v>3542</v>
      </c>
      <c r="C457" s="613" t="s">
        <v>4082</v>
      </c>
      <c r="D457" s="613" t="s">
        <v>4315</v>
      </c>
      <c r="E457" s="613" t="s">
        <v>4308</v>
      </c>
      <c r="F457" s="616"/>
      <c r="G457" s="616"/>
      <c r="H457" s="616"/>
      <c r="I457" s="616"/>
      <c r="J457" s="616"/>
      <c r="K457" s="616"/>
      <c r="L457" s="616"/>
      <c r="M457" s="616"/>
      <c r="N457" s="616">
        <v>2</v>
      </c>
      <c r="O457" s="616">
        <v>835.3</v>
      </c>
      <c r="P457" s="637"/>
      <c r="Q457" s="617">
        <v>417.65</v>
      </c>
    </row>
    <row r="458" spans="1:17" ht="14.4" customHeight="1" x14ac:dyDescent="0.3">
      <c r="A458" s="612" t="s">
        <v>513</v>
      </c>
      <c r="B458" s="613" t="s">
        <v>3542</v>
      </c>
      <c r="C458" s="613" t="s">
        <v>4082</v>
      </c>
      <c r="D458" s="613" t="s">
        <v>4316</v>
      </c>
      <c r="E458" s="613" t="s">
        <v>4308</v>
      </c>
      <c r="F458" s="616"/>
      <c r="G458" s="616"/>
      <c r="H458" s="616"/>
      <c r="I458" s="616"/>
      <c r="J458" s="616"/>
      <c r="K458" s="616"/>
      <c r="L458" s="616"/>
      <c r="M458" s="616"/>
      <c r="N458" s="616">
        <v>1</v>
      </c>
      <c r="O458" s="616">
        <v>555.49</v>
      </c>
      <c r="P458" s="637"/>
      <c r="Q458" s="617">
        <v>555.49</v>
      </c>
    </row>
    <row r="459" spans="1:17" ht="14.4" customHeight="1" x14ac:dyDescent="0.3">
      <c r="A459" s="612" t="s">
        <v>513</v>
      </c>
      <c r="B459" s="613" t="s">
        <v>3542</v>
      </c>
      <c r="C459" s="613" t="s">
        <v>4082</v>
      </c>
      <c r="D459" s="613" t="s">
        <v>4317</v>
      </c>
      <c r="E459" s="613" t="s">
        <v>4318</v>
      </c>
      <c r="F459" s="616">
        <v>4</v>
      </c>
      <c r="G459" s="616">
        <v>688.16</v>
      </c>
      <c r="H459" s="616">
        <v>1</v>
      </c>
      <c r="I459" s="616">
        <v>172.04</v>
      </c>
      <c r="J459" s="616">
        <v>6</v>
      </c>
      <c r="K459" s="616">
        <v>1032.24</v>
      </c>
      <c r="L459" s="616">
        <v>1.5</v>
      </c>
      <c r="M459" s="616">
        <v>172.04</v>
      </c>
      <c r="N459" s="616"/>
      <c r="O459" s="616"/>
      <c r="P459" s="637"/>
      <c r="Q459" s="617"/>
    </row>
    <row r="460" spans="1:17" ht="14.4" customHeight="1" x14ac:dyDescent="0.3">
      <c r="A460" s="612" t="s">
        <v>513</v>
      </c>
      <c r="B460" s="613" t="s">
        <v>3542</v>
      </c>
      <c r="C460" s="613" t="s">
        <v>4082</v>
      </c>
      <c r="D460" s="613" t="s">
        <v>4319</v>
      </c>
      <c r="E460" s="613" t="s">
        <v>4318</v>
      </c>
      <c r="F460" s="616">
        <v>2</v>
      </c>
      <c r="G460" s="616">
        <v>393.82</v>
      </c>
      <c r="H460" s="616">
        <v>1</v>
      </c>
      <c r="I460" s="616">
        <v>196.91</v>
      </c>
      <c r="J460" s="616"/>
      <c r="K460" s="616"/>
      <c r="L460" s="616"/>
      <c r="M460" s="616"/>
      <c r="N460" s="616"/>
      <c r="O460" s="616"/>
      <c r="P460" s="637"/>
      <c r="Q460" s="617"/>
    </row>
    <row r="461" spans="1:17" ht="14.4" customHeight="1" x14ac:dyDescent="0.3">
      <c r="A461" s="612" t="s">
        <v>513</v>
      </c>
      <c r="B461" s="613" t="s">
        <v>3542</v>
      </c>
      <c r="C461" s="613" t="s">
        <v>4082</v>
      </c>
      <c r="D461" s="613" t="s">
        <v>4320</v>
      </c>
      <c r="E461" s="613" t="s">
        <v>4318</v>
      </c>
      <c r="F461" s="616">
        <v>1</v>
      </c>
      <c r="G461" s="616">
        <v>4349.62</v>
      </c>
      <c r="H461" s="616">
        <v>1</v>
      </c>
      <c r="I461" s="616">
        <v>4349.62</v>
      </c>
      <c r="J461" s="616">
        <v>1</v>
      </c>
      <c r="K461" s="616">
        <v>4349.62</v>
      </c>
      <c r="L461" s="616">
        <v>1</v>
      </c>
      <c r="M461" s="616">
        <v>4349.62</v>
      </c>
      <c r="N461" s="616"/>
      <c r="O461" s="616"/>
      <c r="P461" s="637"/>
      <c r="Q461" s="617"/>
    </row>
    <row r="462" spans="1:17" ht="14.4" customHeight="1" x14ac:dyDescent="0.3">
      <c r="A462" s="612" t="s">
        <v>513</v>
      </c>
      <c r="B462" s="613" t="s">
        <v>3542</v>
      </c>
      <c r="C462" s="613" t="s">
        <v>4082</v>
      </c>
      <c r="D462" s="613" t="s">
        <v>4321</v>
      </c>
      <c r="E462" s="613" t="s">
        <v>4322</v>
      </c>
      <c r="F462" s="616"/>
      <c r="G462" s="616"/>
      <c r="H462" s="616"/>
      <c r="I462" s="616"/>
      <c r="J462" s="616"/>
      <c r="K462" s="616"/>
      <c r="L462" s="616"/>
      <c r="M462" s="616"/>
      <c r="N462" s="616">
        <v>1</v>
      </c>
      <c r="O462" s="616">
        <v>563</v>
      </c>
      <c r="P462" s="637"/>
      <c r="Q462" s="617">
        <v>563</v>
      </c>
    </row>
    <row r="463" spans="1:17" ht="14.4" customHeight="1" x14ac:dyDescent="0.3">
      <c r="A463" s="612" t="s">
        <v>513</v>
      </c>
      <c r="B463" s="613" t="s">
        <v>3542</v>
      </c>
      <c r="C463" s="613" t="s">
        <v>4082</v>
      </c>
      <c r="D463" s="613" t="s">
        <v>4323</v>
      </c>
      <c r="E463" s="613" t="s">
        <v>4324</v>
      </c>
      <c r="F463" s="616"/>
      <c r="G463" s="616"/>
      <c r="H463" s="616"/>
      <c r="I463" s="616"/>
      <c r="J463" s="616"/>
      <c r="K463" s="616"/>
      <c r="L463" s="616"/>
      <c r="M463" s="616"/>
      <c r="N463" s="616">
        <v>1</v>
      </c>
      <c r="O463" s="616">
        <v>15234.55</v>
      </c>
      <c r="P463" s="637"/>
      <c r="Q463" s="617">
        <v>15234.55</v>
      </c>
    </row>
    <row r="464" spans="1:17" ht="14.4" customHeight="1" x14ac:dyDescent="0.3">
      <c r="A464" s="612" t="s">
        <v>513</v>
      </c>
      <c r="B464" s="613" t="s">
        <v>3542</v>
      </c>
      <c r="C464" s="613" t="s">
        <v>4082</v>
      </c>
      <c r="D464" s="613" t="s">
        <v>4325</v>
      </c>
      <c r="E464" s="613" t="s">
        <v>4326</v>
      </c>
      <c r="F464" s="616"/>
      <c r="G464" s="616"/>
      <c r="H464" s="616"/>
      <c r="I464" s="616"/>
      <c r="J464" s="616">
        <v>0.1</v>
      </c>
      <c r="K464" s="616">
        <v>633.25</v>
      </c>
      <c r="L464" s="616"/>
      <c r="M464" s="616">
        <v>6332.5</v>
      </c>
      <c r="N464" s="616"/>
      <c r="O464" s="616"/>
      <c r="P464" s="637"/>
      <c r="Q464" s="617"/>
    </row>
    <row r="465" spans="1:17" ht="14.4" customHeight="1" x14ac:dyDescent="0.3">
      <c r="A465" s="612" t="s">
        <v>513</v>
      </c>
      <c r="B465" s="613" t="s">
        <v>3542</v>
      </c>
      <c r="C465" s="613" t="s">
        <v>4082</v>
      </c>
      <c r="D465" s="613" t="s">
        <v>4327</v>
      </c>
      <c r="E465" s="613" t="s">
        <v>4328</v>
      </c>
      <c r="F465" s="616"/>
      <c r="G465" s="616"/>
      <c r="H465" s="616"/>
      <c r="I465" s="616"/>
      <c r="J465" s="616"/>
      <c r="K465" s="616"/>
      <c r="L465" s="616"/>
      <c r="M465" s="616"/>
      <c r="N465" s="616">
        <v>2</v>
      </c>
      <c r="O465" s="616">
        <v>20376.98</v>
      </c>
      <c r="P465" s="637"/>
      <c r="Q465" s="617">
        <v>10188.49</v>
      </c>
    </row>
    <row r="466" spans="1:17" ht="14.4" customHeight="1" x14ac:dyDescent="0.3">
      <c r="A466" s="612" t="s">
        <v>513</v>
      </c>
      <c r="B466" s="613" t="s">
        <v>3542</v>
      </c>
      <c r="C466" s="613" t="s">
        <v>4082</v>
      </c>
      <c r="D466" s="613" t="s">
        <v>4329</v>
      </c>
      <c r="E466" s="613" t="s">
        <v>4330</v>
      </c>
      <c r="F466" s="616"/>
      <c r="G466" s="616"/>
      <c r="H466" s="616"/>
      <c r="I466" s="616"/>
      <c r="J466" s="616"/>
      <c r="K466" s="616"/>
      <c r="L466" s="616"/>
      <c r="M466" s="616"/>
      <c r="N466" s="616">
        <v>1</v>
      </c>
      <c r="O466" s="616">
        <v>1430.18</v>
      </c>
      <c r="P466" s="637"/>
      <c r="Q466" s="617">
        <v>1430.18</v>
      </c>
    </row>
    <row r="467" spans="1:17" ht="14.4" customHeight="1" x14ac:dyDescent="0.3">
      <c r="A467" s="612" t="s">
        <v>513</v>
      </c>
      <c r="B467" s="613" t="s">
        <v>3542</v>
      </c>
      <c r="C467" s="613" t="s">
        <v>4082</v>
      </c>
      <c r="D467" s="613" t="s">
        <v>4331</v>
      </c>
      <c r="E467" s="613" t="s">
        <v>4332</v>
      </c>
      <c r="F467" s="616"/>
      <c r="G467" s="616"/>
      <c r="H467" s="616"/>
      <c r="I467" s="616"/>
      <c r="J467" s="616"/>
      <c r="K467" s="616"/>
      <c r="L467" s="616"/>
      <c r="M467" s="616"/>
      <c r="N467" s="616">
        <v>1</v>
      </c>
      <c r="O467" s="616">
        <v>1030</v>
      </c>
      <c r="P467" s="637"/>
      <c r="Q467" s="617">
        <v>1030</v>
      </c>
    </row>
    <row r="468" spans="1:17" ht="14.4" customHeight="1" x14ac:dyDescent="0.3">
      <c r="A468" s="612" t="s">
        <v>513</v>
      </c>
      <c r="B468" s="613" t="s">
        <v>3542</v>
      </c>
      <c r="C468" s="613" t="s">
        <v>4082</v>
      </c>
      <c r="D468" s="613" t="s">
        <v>4333</v>
      </c>
      <c r="E468" s="613" t="s">
        <v>4334</v>
      </c>
      <c r="F468" s="616"/>
      <c r="G468" s="616"/>
      <c r="H468" s="616"/>
      <c r="I468" s="616"/>
      <c r="J468" s="616"/>
      <c r="K468" s="616"/>
      <c r="L468" s="616"/>
      <c r="M468" s="616"/>
      <c r="N468" s="616">
        <v>4</v>
      </c>
      <c r="O468" s="616">
        <v>2064</v>
      </c>
      <c r="P468" s="637"/>
      <c r="Q468" s="617">
        <v>516</v>
      </c>
    </row>
    <row r="469" spans="1:17" ht="14.4" customHeight="1" x14ac:dyDescent="0.3">
      <c r="A469" s="612" t="s">
        <v>513</v>
      </c>
      <c r="B469" s="613" t="s">
        <v>3542</v>
      </c>
      <c r="C469" s="613" t="s">
        <v>4082</v>
      </c>
      <c r="D469" s="613" t="s">
        <v>4335</v>
      </c>
      <c r="E469" s="613" t="s">
        <v>4336</v>
      </c>
      <c r="F469" s="616"/>
      <c r="G469" s="616"/>
      <c r="H469" s="616"/>
      <c r="I469" s="616"/>
      <c r="J469" s="616"/>
      <c r="K469" s="616"/>
      <c r="L469" s="616"/>
      <c r="M469" s="616"/>
      <c r="N469" s="616">
        <v>3</v>
      </c>
      <c r="O469" s="616">
        <v>1236</v>
      </c>
      <c r="P469" s="637"/>
      <c r="Q469" s="617">
        <v>412</v>
      </c>
    </row>
    <row r="470" spans="1:17" ht="14.4" customHeight="1" x14ac:dyDescent="0.3">
      <c r="A470" s="612" t="s">
        <v>513</v>
      </c>
      <c r="B470" s="613" t="s">
        <v>3542</v>
      </c>
      <c r="C470" s="613" t="s">
        <v>4082</v>
      </c>
      <c r="D470" s="613" t="s">
        <v>4337</v>
      </c>
      <c r="E470" s="613" t="s">
        <v>4338</v>
      </c>
      <c r="F470" s="616"/>
      <c r="G470" s="616"/>
      <c r="H470" s="616"/>
      <c r="I470" s="616"/>
      <c r="J470" s="616">
        <v>1</v>
      </c>
      <c r="K470" s="616">
        <v>3360</v>
      </c>
      <c r="L470" s="616"/>
      <c r="M470" s="616">
        <v>3360</v>
      </c>
      <c r="N470" s="616"/>
      <c r="O470" s="616"/>
      <c r="P470" s="637"/>
      <c r="Q470" s="617"/>
    </row>
    <row r="471" spans="1:17" ht="14.4" customHeight="1" x14ac:dyDescent="0.3">
      <c r="A471" s="612" t="s">
        <v>513</v>
      </c>
      <c r="B471" s="613" t="s">
        <v>3542</v>
      </c>
      <c r="C471" s="613" t="s">
        <v>4082</v>
      </c>
      <c r="D471" s="613" t="s">
        <v>4339</v>
      </c>
      <c r="E471" s="613" t="s">
        <v>4340</v>
      </c>
      <c r="F471" s="616"/>
      <c r="G471" s="616"/>
      <c r="H471" s="616"/>
      <c r="I471" s="616"/>
      <c r="J471" s="616"/>
      <c r="K471" s="616"/>
      <c r="L471" s="616"/>
      <c r="M471" s="616"/>
      <c r="N471" s="616">
        <v>3</v>
      </c>
      <c r="O471" s="616">
        <v>25362</v>
      </c>
      <c r="P471" s="637"/>
      <c r="Q471" s="617">
        <v>8454</v>
      </c>
    </row>
    <row r="472" spans="1:17" ht="14.4" customHeight="1" x14ac:dyDescent="0.3">
      <c r="A472" s="612" t="s">
        <v>513</v>
      </c>
      <c r="B472" s="613" t="s">
        <v>3542</v>
      </c>
      <c r="C472" s="613" t="s">
        <v>4082</v>
      </c>
      <c r="D472" s="613" t="s">
        <v>4341</v>
      </c>
      <c r="E472" s="613" t="s">
        <v>4342</v>
      </c>
      <c r="F472" s="616"/>
      <c r="G472" s="616"/>
      <c r="H472" s="616"/>
      <c r="I472" s="616"/>
      <c r="J472" s="616">
        <v>2</v>
      </c>
      <c r="K472" s="616">
        <v>2719.42</v>
      </c>
      <c r="L472" s="616"/>
      <c r="M472" s="616">
        <v>1359.71</v>
      </c>
      <c r="N472" s="616">
        <v>19</v>
      </c>
      <c r="O472" s="616">
        <v>25834.49</v>
      </c>
      <c r="P472" s="637"/>
      <c r="Q472" s="617">
        <v>1359.71</v>
      </c>
    </row>
    <row r="473" spans="1:17" ht="14.4" customHeight="1" x14ac:dyDescent="0.3">
      <c r="A473" s="612" t="s">
        <v>513</v>
      </c>
      <c r="B473" s="613" t="s">
        <v>3542</v>
      </c>
      <c r="C473" s="613" t="s">
        <v>4082</v>
      </c>
      <c r="D473" s="613" t="s">
        <v>4343</v>
      </c>
      <c r="E473" s="613" t="s">
        <v>4344</v>
      </c>
      <c r="F473" s="616"/>
      <c r="G473" s="616"/>
      <c r="H473" s="616"/>
      <c r="I473" s="616"/>
      <c r="J473" s="616"/>
      <c r="K473" s="616"/>
      <c r="L473" s="616"/>
      <c r="M473" s="616"/>
      <c r="N473" s="616">
        <v>5</v>
      </c>
      <c r="O473" s="616">
        <v>5378.75</v>
      </c>
      <c r="P473" s="637"/>
      <c r="Q473" s="617">
        <v>1075.75</v>
      </c>
    </row>
    <row r="474" spans="1:17" ht="14.4" customHeight="1" x14ac:dyDescent="0.3">
      <c r="A474" s="612" t="s">
        <v>513</v>
      </c>
      <c r="B474" s="613" t="s">
        <v>3542</v>
      </c>
      <c r="C474" s="613" t="s">
        <v>4082</v>
      </c>
      <c r="D474" s="613" t="s">
        <v>4345</v>
      </c>
      <c r="E474" s="613" t="s">
        <v>4346</v>
      </c>
      <c r="F474" s="616"/>
      <c r="G474" s="616"/>
      <c r="H474" s="616"/>
      <c r="I474" s="616"/>
      <c r="J474" s="616"/>
      <c r="K474" s="616"/>
      <c r="L474" s="616"/>
      <c r="M474" s="616"/>
      <c r="N474" s="616">
        <v>20</v>
      </c>
      <c r="O474" s="616">
        <v>32334.6</v>
      </c>
      <c r="P474" s="637"/>
      <c r="Q474" s="617">
        <v>1616.73</v>
      </c>
    </row>
    <row r="475" spans="1:17" ht="14.4" customHeight="1" x14ac:dyDescent="0.3">
      <c r="A475" s="612" t="s">
        <v>513</v>
      </c>
      <c r="B475" s="613" t="s">
        <v>3542</v>
      </c>
      <c r="C475" s="613" t="s">
        <v>4082</v>
      </c>
      <c r="D475" s="613" t="s">
        <v>4347</v>
      </c>
      <c r="E475" s="613" t="s">
        <v>4348</v>
      </c>
      <c r="F475" s="616"/>
      <c r="G475" s="616"/>
      <c r="H475" s="616"/>
      <c r="I475" s="616"/>
      <c r="J475" s="616"/>
      <c r="K475" s="616"/>
      <c r="L475" s="616"/>
      <c r="M475" s="616"/>
      <c r="N475" s="616">
        <v>1</v>
      </c>
      <c r="O475" s="616">
        <v>248.73</v>
      </c>
      <c r="P475" s="637"/>
      <c r="Q475" s="617">
        <v>248.73</v>
      </c>
    </row>
    <row r="476" spans="1:17" ht="14.4" customHeight="1" x14ac:dyDescent="0.3">
      <c r="A476" s="612" t="s">
        <v>513</v>
      </c>
      <c r="B476" s="613" t="s">
        <v>3542</v>
      </c>
      <c r="C476" s="613" t="s">
        <v>4082</v>
      </c>
      <c r="D476" s="613" t="s">
        <v>4349</v>
      </c>
      <c r="E476" s="613" t="s">
        <v>4350</v>
      </c>
      <c r="F476" s="616"/>
      <c r="G476" s="616"/>
      <c r="H476" s="616"/>
      <c r="I476" s="616"/>
      <c r="J476" s="616"/>
      <c r="K476" s="616"/>
      <c r="L476" s="616"/>
      <c r="M476" s="616"/>
      <c r="N476" s="616">
        <v>2</v>
      </c>
      <c r="O476" s="616">
        <v>2553.6</v>
      </c>
      <c r="P476" s="637"/>
      <c r="Q476" s="617">
        <v>1276.8</v>
      </c>
    </row>
    <row r="477" spans="1:17" ht="14.4" customHeight="1" x14ac:dyDescent="0.3">
      <c r="A477" s="612" t="s">
        <v>513</v>
      </c>
      <c r="B477" s="613" t="s">
        <v>3542</v>
      </c>
      <c r="C477" s="613" t="s">
        <v>4082</v>
      </c>
      <c r="D477" s="613" t="s">
        <v>4351</v>
      </c>
      <c r="E477" s="613" t="s">
        <v>4352</v>
      </c>
      <c r="F477" s="616"/>
      <c r="G477" s="616"/>
      <c r="H477" s="616"/>
      <c r="I477" s="616"/>
      <c r="J477" s="616"/>
      <c r="K477" s="616"/>
      <c r="L477" s="616"/>
      <c r="M477" s="616"/>
      <c r="N477" s="616">
        <v>1</v>
      </c>
      <c r="O477" s="616">
        <v>1497.44</v>
      </c>
      <c r="P477" s="637"/>
      <c r="Q477" s="617">
        <v>1497.44</v>
      </c>
    </row>
    <row r="478" spans="1:17" ht="14.4" customHeight="1" x14ac:dyDescent="0.3">
      <c r="A478" s="612" t="s">
        <v>513</v>
      </c>
      <c r="B478" s="613" t="s">
        <v>3542</v>
      </c>
      <c r="C478" s="613" t="s">
        <v>4082</v>
      </c>
      <c r="D478" s="613" t="s">
        <v>4353</v>
      </c>
      <c r="E478" s="613"/>
      <c r="F478" s="616"/>
      <c r="G478" s="616"/>
      <c r="H478" s="616"/>
      <c r="I478" s="616"/>
      <c r="J478" s="616"/>
      <c r="K478" s="616"/>
      <c r="L478" s="616"/>
      <c r="M478" s="616"/>
      <c r="N478" s="616">
        <v>6</v>
      </c>
      <c r="O478" s="616">
        <v>53100</v>
      </c>
      <c r="P478" s="637"/>
      <c r="Q478" s="617">
        <v>8850</v>
      </c>
    </row>
    <row r="479" spans="1:17" ht="14.4" customHeight="1" x14ac:dyDescent="0.3">
      <c r="A479" s="612" t="s">
        <v>513</v>
      </c>
      <c r="B479" s="613" t="s">
        <v>3542</v>
      </c>
      <c r="C479" s="613" t="s">
        <v>4082</v>
      </c>
      <c r="D479" s="613" t="s">
        <v>4354</v>
      </c>
      <c r="E479" s="613"/>
      <c r="F479" s="616"/>
      <c r="G479" s="616"/>
      <c r="H479" s="616"/>
      <c r="I479" s="616"/>
      <c r="J479" s="616"/>
      <c r="K479" s="616"/>
      <c r="L479" s="616"/>
      <c r="M479" s="616"/>
      <c r="N479" s="616">
        <v>2</v>
      </c>
      <c r="O479" s="616">
        <v>9062</v>
      </c>
      <c r="P479" s="637"/>
      <c r="Q479" s="617">
        <v>4531</v>
      </c>
    </row>
    <row r="480" spans="1:17" ht="14.4" customHeight="1" x14ac:dyDescent="0.3">
      <c r="A480" s="612" t="s">
        <v>513</v>
      </c>
      <c r="B480" s="613" t="s">
        <v>3542</v>
      </c>
      <c r="C480" s="613" t="s">
        <v>4082</v>
      </c>
      <c r="D480" s="613" t="s">
        <v>4355</v>
      </c>
      <c r="E480" s="613"/>
      <c r="F480" s="616"/>
      <c r="G480" s="616"/>
      <c r="H480" s="616"/>
      <c r="I480" s="616"/>
      <c r="J480" s="616"/>
      <c r="K480" s="616"/>
      <c r="L480" s="616"/>
      <c r="M480" s="616"/>
      <c r="N480" s="616">
        <v>1</v>
      </c>
      <c r="O480" s="616">
        <v>18285</v>
      </c>
      <c r="P480" s="637"/>
      <c r="Q480" s="617">
        <v>18285</v>
      </c>
    </row>
    <row r="481" spans="1:17" ht="14.4" customHeight="1" x14ac:dyDescent="0.3">
      <c r="A481" s="612" t="s">
        <v>513</v>
      </c>
      <c r="B481" s="613" t="s">
        <v>3542</v>
      </c>
      <c r="C481" s="613" t="s">
        <v>4082</v>
      </c>
      <c r="D481" s="613" t="s">
        <v>4356</v>
      </c>
      <c r="E481" s="613"/>
      <c r="F481" s="616"/>
      <c r="G481" s="616"/>
      <c r="H481" s="616"/>
      <c r="I481" s="616"/>
      <c r="J481" s="616"/>
      <c r="K481" s="616"/>
      <c r="L481" s="616"/>
      <c r="M481" s="616"/>
      <c r="N481" s="616">
        <v>6</v>
      </c>
      <c r="O481" s="616">
        <v>11976</v>
      </c>
      <c r="P481" s="637"/>
      <c r="Q481" s="617">
        <v>1996</v>
      </c>
    </row>
    <row r="482" spans="1:17" ht="14.4" customHeight="1" x14ac:dyDescent="0.3">
      <c r="A482" s="612" t="s">
        <v>513</v>
      </c>
      <c r="B482" s="613" t="s">
        <v>3542</v>
      </c>
      <c r="C482" s="613" t="s">
        <v>4082</v>
      </c>
      <c r="D482" s="613" t="s">
        <v>4357</v>
      </c>
      <c r="E482" s="613" t="s">
        <v>4358</v>
      </c>
      <c r="F482" s="616"/>
      <c r="G482" s="616"/>
      <c r="H482" s="616"/>
      <c r="I482" s="616"/>
      <c r="J482" s="616"/>
      <c r="K482" s="616"/>
      <c r="L482" s="616"/>
      <c r="M482" s="616"/>
      <c r="N482" s="616">
        <v>1.1000000000000001</v>
      </c>
      <c r="O482" s="616">
        <v>73.7</v>
      </c>
      <c r="P482" s="637"/>
      <c r="Q482" s="617">
        <v>67</v>
      </c>
    </row>
    <row r="483" spans="1:17" ht="14.4" customHeight="1" x14ac:dyDescent="0.3">
      <c r="A483" s="612" t="s">
        <v>513</v>
      </c>
      <c r="B483" s="613" t="s">
        <v>3542</v>
      </c>
      <c r="C483" s="613" t="s">
        <v>3543</v>
      </c>
      <c r="D483" s="613" t="s">
        <v>4359</v>
      </c>
      <c r="E483" s="613" t="s">
        <v>4360</v>
      </c>
      <c r="F483" s="616">
        <v>7</v>
      </c>
      <c r="G483" s="616">
        <v>223762</v>
      </c>
      <c r="H483" s="616">
        <v>1</v>
      </c>
      <c r="I483" s="616">
        <v>31966</v>
      </c>
      <c r="J483" s="616">
        <v>9</v>
      </c>
      <c r="K483" s="616">
        <v>287694</v>
      </c>
      <c r="L483" s="616">
        <v>1.2857142857142858</v>
      </c>
      <c r="M483" s="616">
        <v>31966</v>
      </c>
      <c r="N483" s="616">
        <v>6</v>
      </c>
      <c r="O483" s="616">
        <v>191796</v>
      </c>
      <c r="P483" s="637">
        <v>0.8571428571428571</v>
      </c>
      <c r="Q483" s="617">
        <v>31966</v>
      </c>
    </row>
    <row r="484" spans="1:17" ht="14.4" customHeight="1" x14ac:dyDescent="0.3">
      <c r="A484" s="612" t="s">
        <v>513</v>
      </c>
      <c r="B484" s="613" t="s">
        <v>3542</v>
      </c>
      <c r="C484" s="613" t="s">
        <v>3543</v>
      </c>
      <c r="D484" s="613" t="s">
        <v>4361</v>
      </c>
      <c r="E484" s="613" t="s">
        <v>4362</v>
      </c>
      <c r="F484" s="616">
        <v>1009</v>
      </c>
      <c r="G484" s="616">
        <v>12004073</v>
      </c>
      <c r="H484" s="616">
        <v>1</v>
      </c>
      <c r="I484" s="616">
        <v>11897</v>
      </c>
      <c r="J484" s="616">
        <v>2740</v>
      </c>
      <c r="K484" s="616">
        <v>32407428</v>
      </c>
      <c r="L484" s="616">
        <v>2.6997026759167491</v>
      </c>
      <c r="M484" s="616">
        <v>11827.528467153285</v>
      </c>
      <c r="N484" s="616">
        <v>2634</v>
      </c>
      <c r="O484" s="616">
        <v>31336698</v>
      </c>
      <c r="P484" s="637">
        <v>2.6105054509415262</v>
      </c>
      <c r="Q484" s="617">
        <v>11897</v>
      </c>
    </row>
    <row r="485" spans="1:17" ht="14.4" customHeight="1" x14ac:dyDescent="0.3">
      <c r="A485" s="612" t="s">
        <v>513</v>
      </c>
      <c r="B485" s="613" t="s">
        <v>3542</v>
      </c>
      <c r="C485" s="613" t="s">
        <v>3543</v>
      </c>
      <c r="D485" s="613" t="s">
        <v>4363</v>
      </c>
      <c r="E485" s="613" t="s">
        <v>4364</v>
      </c>
      <c r="F485" s="616"/>
      <c r="G485" s="616"/>
      <c r="H485" s="616"/>
      <c r="I485" s="616"/>
      <c r="J485" s="616">
        <v>1</v>
      </c>
      <c r="K485" s="616">
        <v>188</v>
      </c>
      <c r="L485" s="616"/>
      <c r="M485" s="616">
        <v>188</v>
      </c>
      <c r="N485" s="616"/>
      <c r="O485" s="616"/>
      <c r="P485" s="637"/>
      <c r="Q485" s="617"/>
    </row>
    <row r="486" spans="1:17" ht="14.4" customHeight="1" x14ac:dyDescent="0.3">
      <c r="A486" s="612" t="s">
        <v>513</v>
      </c>
      <c r="B486" s="613" t="s">
        <v>3542</v>
      </c>
      <c r="C486" s="613" t="s">
        <v>3543</v>
      </c>
      <c r="D486" s="613" t="s">
        <v>4365</v>
      </c>
      <c r="E486" s="613" t="s">
        <v>4366</v>
      </c>
      <c r="F486" s="616"/>
      <c r="G486" s="616"/>
      <c r="H486" s="616"/>
      <c r="I486" s="616"/>
      <c r="J486" s="616">
        <v>13</v>
      </c>
      <c r="K486" s="616">
        <v>5551</v>
      </c>
      <c r="L486" s="616"/>
      <c r="M486" s="616">
        <v>427</v>
      </c>
      <c r="N486" s="616">
        <v>22</v>
      </c>
      <c r="O486" s="616">
        <v>9438</v>
      </c>
      <c r="P486" s="637"/>
      <c r="Q486" s="617">
        <v>429</v>
      </c>
    </row>
    <row r="487" spans="1:17" ht="14.4" customHeight="1" x14ac:dyDescent="0.3">
      <c r="A487" s="612" t="s">
        <v>513</v>
      </c>
      <c r="B487" s="613" t="s">
        <v>3542</v>
      </c>
      <c r="C487" s="613" t="s">
        <v>3543</v>
      </c>
      <c r="D487" s="613" t="s">
        <v>4367</v>
      </c>
      <c r="E487" s="613" t="s">
        <v>4368</v>
      </c>
      <c r="F487" s="616">
        <v>465</v>
      </c>
      <c r="G487" s="616">
        <v>177630</v>
      </c>
      <c r="H487" s="616">
        <v>1</v>
      </c>
      <c r="I487" s="616">
        <v>382</v>
      </c>
      <c r="J487" s="616">
        <v>1685</v>
      </c>
      <c r="K487" s="616">
        <v>645024</v>
      </c>
      <c r="L487" s="616">
        <v>3.6312785002533357</v>
      </c>
      <c r="M487" s="616">
        <v>382.80356083086053</v>
      </c>
      <c r="N487" s="616">
        <v>1623</v>
      </c>
      <c r="O487" s="616">
        <v>623232</v>
      </c>
      <c r="P487" s="637">
        <v>3.5085965208579633</v>
      </c>
      <c r="Q487" s="617">
        <v>384</v>
      </c>
    </row>
    <row r="488" spans="1:17" ht="14.4" customHeight="1" x14ac:dyDescent="0.3">
      <c r="A488" s="612" t="s">
        <v>513</v>
      </c>
      <c r="B488" s="613" t="s">
        <v>3542</v>
      </c>
      <c r="C488" s="613" t="s">
        <v>3543</v>
      </c>
      <c r="D488" s="613" t="s">
        <v>4369</v>
      </c>
      <c r="E488" s="613" t="s">
        <v>4370</v>
      </c>
      <c r="F488" s="616">
        <v>515</v>
      </c>
      <c r="G488" s="616">
        <v>119480</v>
      </c>
      <c r="H488" s="616">
        <v>1</v>
      </c>
      <c r="I488" s="616">
        <v>232</v>
      </c>
      <c r="J488" s="616">
        <v>1212</v>
      </c>
      <c r="K488" s="616">
        <v>282514</v>
      </c>
      <c r="L488" s="616">
        <v>2.3645296283896888</v>
      </c>
      <c r="M488" s="616">
        <v>233.09735973597358</v>
      </c>
      <c r="N488" s="616">
        <v>1234</v>
      </c>
      <c r="O488" s="616">
        <v>289990</v>
      </c>
      <c r="P488" s="637">
        <v>2.427100770003348</v>
      </c>
      <c r="Q488" s="617">
        <v>235</v>
      </c>
    </row>
    <row r="489" spans="1:17" ht="14.4" customHeight="1" x14ac:dyDescent="0.3">
      <c r="A489" s="612" t="s">
        <v>513</v>
      </c>
      <c r="B489" s="613" t="s">
        <v>3542</v>
      </c>
      <c r="C489" s="613" t="s">
        <v>3543</v>
      </c>
      <c r="D489" s="613" t="s">
        <v>4371</v>
      </c>
      <c r="E489" s="613" t="s">
        <v>4372</v>
      </c>
      <c r="F489" s="616"/>
      <c r="G489" s="616"/>
      <c r="H489" s="616"/>
      <c r="I489" s="616"/>
      <c r="J489" s="616">
        <v>0</v>
      </c>
      <c r="K489" s="616">
        <v>0</v>
      </c>
      <c r="L489" s="616"/>
      <c r="M489" s="616"/>
      <c r="N489" s="616"/>
      <c r="O489" s="616"/>
      <c r="P489" s="637"/>
      <c r="Q489" s="617"/>
    </row>
    <row r="490" spans="1:17" ht="14.4" customHeight="1" x14ac:dyDescent="0.3">
      <c r="A490" s="612" t="s">
        <v>513</v>
      </c>
      <c r="B490" s="613" t="s">
        <v>3542</v>
      </c>
      <c r="C490" s="613" t="s">
        <v>3543</v>
      </c>
      <c r="D490" s="613" t="s">
        <v>4373</v>
      </c>
      <c r="E490" s="613" t="s">
        <v>4374</v>
      </c>
      <c r="F490" s="616">
        <v>0</v>
      </c>
      <c r="G490" s="616">
        <v>0</v>
      </c>
      <c r="H490" s="616"/>
      <c r="I490" s="616"/>
      <c r="J490" s="616">
        <v>0</v>
      </c>
      <c r="K490" s="616">
        <v>0</v>
      </c>
      <c r="L490" s="616"/>
      <c r="M490" s="616"/>
      <c r="N490" s="616">
        <v>0</v>
      </c>
      <c r="O490" s="616">
        <v>0</v>
      </c>
      <c r="P490" s="637"/>
      <c r="Q490" s="617"/>
    </row>
    <row r="491" spans="1:17" ht="14.4" customHeight="1" x14ac:dyDescent="0.3">
      <c r="A491" s="612" t="s">
        <v>513</v>
      </c>
      <c r="B491" s="613" t="s">
        <v>3542</v>
      </c>
      <c r="C491" s="613" t="s">
        <v>3543</v>
      </c>
      <c r="D491" s="613" t="s">
        <v>4375</v>
      </c>
      <c r="E491" s="613" t="s">
        <v>4376</v>
      </c>
      <c r="F491" s="616">
        <v>400</v>
      </c>
      <c r="G491" s="616">
        <v>0</v>
      </c>
      <c r="H491" s="616"/>
      <c r="I491" s="616">
        <v>0</v>
      </c>
      <c r="J491" s="616">
        <v>1365</v>
      </c>
      <c r="K491" s="616">
        <v>0</v>
      </c>
      <c r="L491" s="616"/>
      <c r="M491" s="616">
        <v>0</v>
      </c>
      <c r="N491" s="616">
        <v>1160</v>
      </c>
      <c r="O491" s="616">
        <v>0</v>
      </c>
      <c r="P491" s="637"/>
      <c r="Q491" s="617">
        <v>0</v>
      </c>
    </row>
    <row r="492" spans="1:17" ht="14.4" customHeight="1" x14ac:dyDescent="0.3">
      <c r="A492" s="612" t="s">
        <v>513</v>
      </c>
      <c r="B492" s="613" t="s">
        <v>3542</v>
      </c>
      <c r="C492" s="613" t="s">
        <v>3543</v>
      </c>
      <c r="D492" s="613" t="s">
        <v>4377</v>
      </c>
      <c r="E492" s="613" t="s">
        <v>4378</v>
      </c>
      <c r="F492" s="616">
        <v>11</v>
      </c>
      <c r="G492" s="616">
        <v>0</v>
      </c>
      <c r="H492" s="616"/>
      <c r="I492" s="616">
        <v>0</v>
      </c>
      <c r="J492" s="616"/>
      <c r="K492" s="616"/>
      <c r="L492" s="616"/>
      <c r="M492" s="616"/>
      <c r="N492" s="616"/>
      <c r="O492" s="616"/>
      <c r="P492" s="637"/>
      <c r="Q492" s="617"/>
    </row>
    <row r="493" spans="1:17" ht="14.4" customHeight="1" x14ac:dyDescent="0.3">
      <c r="A493" s="612" t="s">
        <v>513</v>
      </c>
      <c r="B493" s="613" t="s">
        <v>3542</v>
      </c>
      <c r="C493" s="613" t="s">
        <v>3543</v>
      </c>
      <c r="D493" s="613" t="s">
        <v>4379</v>
      </c>
      <c r="E493" s="613" t="s">
        <v>4380</v>
      </c>
      <c r="F493" s="616">
        <v>97</v>
      </c>
      <c r="G493" s="616">
        <v>0</v>
      </c>
      <c r="H493" s="616"/>
      <c r="I493" s="616">
        <v>0</v>
      </c>
      <c r="J493" s="616">
        <v>258</v>
      </c>
      <c r="K493" s="616">
        <v>0</v>
      </c>
      <c r="L493" s="616"/>
      <c r="M493" s="616">
        <v>0</v>
      </c>
      <c r="N493" s="616">
        <v>282</v>
      </c>
      <c r="O493" s="616">
        <v>0</v>
      </c>
      <c r="P493" s="637"/>
      <c r="Q493" s="617">
        <v>0</v>
      </c>
    </row>
    <row r="494" spans="1:17" ht="14.4" customHeight="1" x14ac:dyDescent="0.3">
      <c r="A494" s="612" t="s">
        <v>513</v>
      </c>
      <c r="B494" s="613" t="s">
        <v>3542</v>
      </c>
      <c r="C494" s="613" t="s">
        <v>3543</v>
      </c>
      <c r="D494" s="613" t="s">
        <v>4381</v>
      </c>
      <c r="E494" s="613" t="s">
        <v>4382</v>
      </c>
      <c r="F494" s="616">
        <v>35</v>
      </c>
      <c r="G494" s="616">
        <v>0</v>
      </c>
      <c r="H494" s="616"/>
      <c r="I494" s="616">
        <v>0</v>
      </c>
      <c r="J494" s="616">
        <v>78</v>
      </c>
      <c r="K494" s="616">
        <v>0</v>
      </c>
      <c r="L494" s="616"/>
      <c r="M494" s="616">
        <v>0</v>
      </c>
      <c r="N494" s="616">
        <v>93</v>
      </c>
      <c r="O494" s="616">
        <v>0</v>
      </c>
      <c r="P494" s="637"/>
      <c r="Q494" s="617">
        <v>0</v>
      </c>
    </row>
    <row r="495" spans="1:17" ht="14.4" customHeight="1" x14ac:dyDescent="0.3">
      <c r="A495" s="612" t="s">
        <v>513</v>
      </c>
      <c r="B495" s="613" t="s">
        <v>3542</v>
      </c>
      <c r="C495" s="613" t="s">
        <v>3543</v>
      </c>
      <c r="D495" s="613" t="s">
        <v>4383</v>
      </c>
      <c r="E495" s="613" t="s">
        <v>4384</v>
      </c>
      <c r="F495" s="616">
        <v>6</v>
      </c>
      <c r="G495" s="616">
        <v>0</v>
      </c>
      <c r="H495" s="616"/>
      <c r="I495" s="616">
        <v>0</v>
      </c>
      <c r="J495" s="616">
        <v>14</v>
      </c>
      <c r="K495" s="616">
        <v>0</v>
      </c>
      <c r="L495" s="616"/>
      <c r="M495" s="616">
        <v>0</v>
      </c>
      <c r="N495" s="616">
        <v>8</v>
      </c>
      <c r="O495" s="616">
        <v>0</v>
      </c>
      <c r="P495" s="637"/>
      <c r="Q495" s="617">
        <v>0</v>
      </c>
    </row>
    <row r="496" spans="1:17" ht="14.4" customHeight="1" x14ac:dyDescent="0.3">
      <c r="A496" s="612" t="s">
        <v>513</v>
      </c>
      <c r="B496" s="613" t="s">
        <v>3542</v>
      </c>
      <c r="C496" s="613" t="s">
        <v>3543</v>
      </c>
      <c r="D496" s="613" t="s">
        <v>4385</v>
      </c>
      <c r="E496" s="613" t="s">
        <v>4382</v>
      </c>
      <c r="F496" s="616"/>
      <c r="G496" s="616"/>
      <c r="H496" s="616"/>
      <c r="I496" s="616"/>
      <c r="J496" s="616">
        <v>1</v>
      </c>
      <c r="K496" s="616">
        <v>0</v>
      </c>
      <c r="L496" s="616"/>
      <c r="M496" s="616">
        <v>0</v>
      </c>
      <c r="N496" s="616"/>
      <c r="O496" s="616"/>
      <c r="P496" s="637"/>
      <c r="Q496" s="617"/>
    </row>
    <row r="497" spans="1:17" ht="14.4" customHeight="1" x14ac:dyDescent="0.3">
      <c r="A497" s="612" t="s">
        <v>513</v>
      </c>
      <c r="B497" s="613" t="s">
        <v>3542</v>
      </c>
      <c r="C497" s="613" t="s">
        <v>3543</v>
      </c>
      <c r="D497" s="613" t="s">
        <v>4386</v>
      </c>
      <c r="E497" s="613" t="s">
        <v>4387</v>
      </c>
      <c r="F497" s="616"/>
      <c r="G497" s="616"/>
      <c r="H497" s="616"/>
      <c r="I497" s="616"/>
      <c r="J497" s="616">
        <v>1</v>
      </c>
      <c r="K497" s="616">
        <v>706</v>
      </c>
      <c r="L497" s="616"/>
      <c r="M497" s="616">
        <v>706</v>
      </c>
      <c r="N497" s="616"/>
      <c r="O497" s="616"/>
      <c r="P497" s="637"/>
      <c r="Q497" s="617"/>
    </row>
    <row r="498" spans="1:17" ht="14.4" customHeight="1" x14ac:dyDescent="0.3">
      <c r="A498" s="612" t="s">
        <v>513</v>
      </c>
      <c r="B498" s="613" t="s">
        <v>3542</v>
      </c>
      <c r="C498" s="613" t="s">
        <v>3543</v>
      </c>
      <c r="D498" s="613" t="s">
        <v>3544</v>
      </c>
      <c r="E498" s="613" t="s">
        <v>3545</v>
      </c>
      <c r="F498" s="616">
        <v>746</v>
      </c>
      <c r="G498" s="616">
        <v>0</v>
      </c>
      <c r="H498" s="616"/>
      <c r="I498" s="616">
        <v>0</v>
      </c>
      <c r="J498" s="616"/>
      <c r="K498" s="616"/>
      <c r="L498" s="616"/>
      <c r="M498" s="616"/>
      <c r="N498" s="616"/>
      <c r="O498" s="616"/>
      <c r="P498" s="637"/>
      <c r="Q498" s="617"/>
    </row>
    <row r="499" spans="1:17" ht="14.4" customHeight="1" x14ac:dyDescent="0.3">
      <c r="A499" s="612" t="s">
        <v>513</v>
      </c>
      <c r="B499" s="613" t="s">
        <v>3542</v>
      </c>
      <c r="C499" s="613" t="s">
        <v>3543</v>
      </c>
      <c r="D499" s="613" t="s">
        <v>4388</v>
      </c>
      <c r="E499" s="613" t="s">
        <v>4382</v>
      </c>
      <c r="F499" s="616">
        <v>20</v>
      </c>
      <c r="G499" s="616">
        <v>0</v>
      </c>
      <c r="H499" s="616"/>
      <c r="I499" s="616">
        <v>0</v>
      </c>
      <c r="J499" s="616">
        <v>47</v>
      </c>
      <c r="K499" s="616">
        <v>0</v>
      </c>
      <c r="L499" s="616"/>
      <c r="M499" s="616">
        <v>0</v>
      </c>
      <c r="N499" s="616">
        <v>44</v>
      </c>
      <c r="O499" s="616">
        <v>0</v>
      </c>
      <c r="P499" s="637"/>
      <c r="Q499" s="617">
        <v>0</v>
      </c>
    </row>
    <row r="500" spans="1:17" ht="14.4" customHeight="1" x14ac:dyDescent="0.3">
      <c r="A500" s="612" t="s">
        <v>513</v>
      </c>
      <c r="B500" s="613" t="s">
        <v>3542</v>
      </c>
      <c r="C500" s="613" t="s">
        <v>3543</v>
      </c>
      <c r="D500" s="613" t="s">
        <v>4389</v>
      </c>
      <c r="E500" s="613" t="s">
        <v>4390</v>
      </c>
      <c r="F500" s="616">
        <v>15</v>
      </c>
      <c r="G500" s="616">
        <v>82140</v>
      </c>
      <c r="H500" s="616">
        <v>1</v>
      </c>
      <c r="I500" s="616">
        <v>5476</v>
      </c>
      <c r="J500" s="616">
        <v>60</v>
      </c>
      <c r="K500" s="616">
        <v>328560</v>
      </c>
      <c r="L500" s="616">
        <v>4</v>
      </c>
      <c r="M500" s="616">
        <v>5476</v>
      </c>
      <c r="N500" s="616">
        <v>48</v>
      </c>
      <c r="O500" s="616">
        <v>262848</v>
      </c>
      <c r="P500" s="637">
        <v>3.2</v>
      </c>
      <c r="Q500" s="617">
        <v>5476</v>
      </c>
    </row>
    <row r="501" spans="1:17" ht="14.4" customHeight="1" x14ac:dyDescent="0.3">
      <c r="A501" s="612" t="s">
        <v>513</v>
      </c>
      <c r="B501" s="613" t="s">
        <v>3542</v>
      </c>
      <c r="C501" s="613" t="s">
        <v>3543</v>
      </c>
      <c r="D501" s="613" t="s">
        <v>4391</v>
      </c>
      <c r="E501" s="613" t="s">
        <v>4392</v>
      </c>
      <c r="F501" s="616">
        <v>2</v>
      </c>
      <c r="G501" s="616">
        <v>0</v>
      </c>
      <c r="H501" s="616"/>
      <c r="I501" s="616">
        <v>0</v>
      </c>
      <c r="J501" s="616">
        <v>3</v>
      </c>
      <c r="K501" s="616">
        <v>0</v>
      </c>
      <c r="L501" s="616"/>
      <c r="M501" s="616">
        <v>0</v>
      </c>
      <c r="N501" s="616">
        <v>2</v>
      </c>
      <c r="O501" s="616">
        <v>0</v>
      </c>
      <c r="P501" s="637"/>
      <c r="Q501" s="617">
        <v>0</v>
      </c>
    </row>
    <row r="502" spans="1:17" ht="14.4" customHeight="1" x14ac:dyDescent="0.3">
      <c r="A502" s="612" t="s">
        <v>513</v>
      </c>
      <c r="B502" s="613" t="s">
        <v>3542</v>
      </c>
      <c r="C502" s="613" t="s">
        <v>3543</v>
      </c>
      <c r="D502" s="613" t="s">
        <v>4393</v>
      </c>
      <c r="E502" s="613" t="s">
        <v>4394</v>
      </c>
      <c r="F502" s="616">
        <v>65</v>
      </c>
      <c r="G502" s="616">
        <v>1557790</v>
      </c>
      <c r="H502" s="616">
        <v>1</v>
      </c>
      <c r="I502" s="616">
        <v>23966</v>
      </c>
      <c r="J502" s="616">
        <v>177</v>
      </c>
      <c r="K502" s="616">
        <v>4050254</v>
      </c>
      <c r="L502" s="616">
        <v>2.6</v>
      </c>
      <c r="M502" s="616">
        <v>22882.790960451977</v>
      </c>
      <c r="N502" s="616">
        <v>214</v>
      </c>
      <c r="O502" s="616">
        <v>5128724</v>
      </c>
      <c r="P502" s="637">
        <v>3.2923076923076922</v>
      </c>
      <c r="Q502" s="617">
        <v>23966</v>
      </c>
    </row>
    <row r="503" spans="1:17" ht="14.4" customHeight="1" x14ac:dyDescent="0.3">
      <c r="A503" s="612" t="s">
        <v>513</v>
      </c>
      <c r="B503" s="613" t="s">
        <v>3542</v>
      </c>
      <c r="C503" s="613" t="s">
        <v>3543</v>
      </c>
      <c r="D503" s="613" t="s">
        <v>4395</v>
      </c>
      <c r="E503" s="613" t="s">
        <v>4396</v>
      </c>
      <c r="F503" s="616">
        <v>178</v>
      </c>
      <c r="G503" s="616">
        <v>1188328</v>
      </c>
      <c r="H503" s="616">
        <v>1</v>
      </c>
      <c r="I503" s="616">
        <v>6676</v>
      </c>
      <c r="J503" s="616">
        <v>463</v>
      </c>
      <c r="K503" s="616">
        <v>3090988</v>
      </c>
      <c r="L503" s="616">
        <v>2.601123595505618</v>
      </c>
      <c r="M503" s="616">
        <v>6676</v>
      </c>
      <c r="N503" s="616">
        <v>379</v>
      </c>
      <c r="O503" s="616">
        <v>2530204</v>
      </c>
      <c r="P503" s="637">
        <v>2.1292134831460676</v>
      </c>
      <c r="Q503" s="617">
        <v>6676</v>
      </c>
    </row>
    <row r="504" spans="1:17" ht="14.4" customHeight="1" x14ac:dyDescent="0.3">
      <c r="A504" s="612" t="s">
        <v>513</v>
      </c>
      <c r="B504" s="613" t="s">
        <v>3542</v>
      </c>
      <c r="C504" s="613" t="s">
        <v>3543</v>
      </c>
      <c r="D504" s="613" t="s">
        <v>4397</v>
      </c>
      <c r="E504" s="613" t="s">
        <v>4382</v>
      </c>
      <c r="F504" s="616">
        <v>2</v>
      </c>
      <c r="G504" s="616">
        <v>0</v>
      </c>
      <c r="H504" s="616"/>
      <c r="I504" s="616">
        <v>0</v>
      </c>
      <c r="J504" s="616">
        <v>12</v>
      </c>
      <c r="K504" s="616">
        <v>0</v>
      </c>
      <c r="L504" s="616"/>
      <c r="M504" s="616">
        <v>0</v>
      </c>
      <c r="N504" s="616">
        <v>16</v>
      </c>
      <c r="O504" s="616">
        <v>0</v>
      </c>
      <c r="P504" s="637"/>
      <c r="Q504" s="617">
        <v>0</v>
      </c>
    </row>
    <row r="505" spans="1:17" ht="14.4" customHeight="1" x14ac:dyDescent="0.3">
      <c r="A505" s="612" t="s">
        <v>513</v>
      </c>
      <c r="B505" s="613" t="s">
        <v>3542</v>
      </c>
      <c r="C505" s="613" t="s">
        <v>3543</v>
      </c>
      <c r="D505" s="613" t="s">
        <v>4398</v>
      </c>
      <c r="E505" s="613" t="s">
        <v>4399</v>
      </c>
      <c r="F505" s="616">
        <v>34</v>
      </c>
      <c r="G505" s="616">
        <v>950844</v>
      </c>
      <c r="H505" s="616">
        <v>1</v>
      </c>
      <c r="I505" s="616">
        <v>27966</v>
      </c>
      <c r="J505" s="616">
        <v>69</v>
      </c>
      <c r="K505" s="616">
        <v>1649994</v>
      </c>
      <c r="L505" s="616">
        <v>1.7352941176470589</v>
      </c>
      <c r="M505" s="616">
        <v>23912.956521739132</v>
      </c>
      <c r="N505" s="616">
        <v>140</v>
      </c>
      <c r="O505" s="616">
        <v>3915240</v>
      </c>
      <c r="P505" s="637">
        <v>4.117647058823529</v>
      </c>
      <c r="Q505" s="617">
        <v>27966</v>
      </c>
    </row>
    <row r="506" spans="1:17" ht="14.4" customHeight="1" x14ac:dyDescent="0.3">
      <c r="A506" s="612" t="s">
        <v>513</v>
      </c>
      <c r="B506" s="613" t="s">
        <v>3542</v>
      </c>
      <c r="C506" s="613" t="s">
        <v>3543</v>
      </c>
      <c r="D506" s="613" t="s">
        <v>4400</v>
      </c>
      <c r="E506" s="613" t="s">
        <v>4401</v>
      </c>
      <c r="F506" s="616">
        <v>246</v>
      </c>
      <c r="G506" s="616">
        <v>84624</v>
      </c>
      <c r="H506" s="616">
        <v>1</v>
      </c>
      <c r="I506" s="616">
        <v>344</v>
      </c>
      <c r="J506" s="616">
        <v>527</v>
      </c>
      <c r="K506" s="616">
        <v>181464</v>
      </c>
      <c r="L506" s="616">
        <v>2.1443562110039704</v>
      </c>
      <c r="M506" s="616">
        <v>344.33396584440226</v>
      </c>
      <c r="N506" s="616">
        <v>625</v>
      </c>
      <c r="O506" s="616">
        <v>218125</v>
      </c>
      <c r="P506" s="637">
        <v>2.5775784647381359</v>
      </c>
      <c r="Q506" s="617">
        <v>349</v>
      </c>
    </row>
    <row r="507" spans="1:17" ht="14.4" customHeight="1" x14ac:dyDescent="0.3">
      <c r="A507" s="612" t="s">
        <v>513</v>
      </c>
      <c r="B507" s="613" t="s">
        <v>3542</v>
      </c>
      <c r="C507" s="613" t="s">
        <v>3543</v>
      </c>
      <c r="D507" s="613" t="s">
        <v>4402</v>
      </c>
      <c r="E507" s="613" t="s">
        <v>4403</v>
      </c>
      <c r="F507" s="616"/>
      <c r="G507" s="616"/>
      <c r="H507" s="616"/>
      <c r="I507" s="616"/>
      <c r="J507" s="616">
        <v>58</v>
      </c>
      <c r="K507" s="616">
        <v>46760</v>
      </c>
      <c r="L507" s="616"/>
      <c r="M507" s="616">
        <v>806.20689655172418</v>
      </c>
      <c r="N507" s="616">
        <v>11</v>
      </c>
      <c r="O507" s="616">
        <v>12320</v>
      </c>
      <c r="P507" s="637"/>
      <c r="Q507" s="617">
        <v>1120</v>
      </c>
    </row>
    <row r="508" spans="1:17" ht="14.4" customHeight="1" x14ac:dyDescent="0.3">
      <c r="A508" s="612" t="s">
        <v>513</v>
      </c>
      <c r="B508" s="613" t="s">
        <v>3542</v>
      </c>
      <c r="C508" s="613" t="s">
        <v>3543</v>
      </c>
      <c r="D508" s="613" t="s">
        <v>4404</v>
      </c>
      <c r="E508" s="613" t="s">
        <v>4405</v>
      </c>
      <c r="F508" s="616">
        <v>9</v>
      </c>
      <c r="G508" s="616">
        <v>0</v>
      </c>
      <c r="H508" s="616"/>
      <c r="I508" s="616">
        <v>0</v>
      </c>
      <c r="J508" s="616">
        <v>15</v>
      </c>
      <c r="K508" s="616">
        <v>0</v>
      </c>
      <c r="L508" s="616"/>
      <c r="M508" s="616">
        <v>0</v>
      </c>
      <c r="N508" s="616">
        <v>23</v>
      </c>
      <c r="O508" s="616">
        <v>0</v>
      </c>
      <c r="P508" s="637"/>
      <c r="Q508" s="617">
        <v>0</v>
      </c>
    </row>
    <row r="509" spans="1:17" ht="14.4" customHeight="1" x14ac:dyDescent="0.3">
      <c r="A509" s="612" t="s">
        <v>513</v>
      </c>
      <c r="B509" s="613" t="s">
        <v>3542</v>
      </c>
      <c r="C509" s="613" t="s">
        <v>3543</v>
      </c>
      <c r="D509" s="613" t="s">
        <v>4406</v>
      </c>
      <c r="E509" s="613" t="s">
        <v>4407</v>
      </c>
      <c r="F509" s="616">
        <v>1</v>
      </c>
      <c r="G509" s="616">
        <v>606</v>
      </c>
      <c r="H509" s="616">
        <v>1</v>
      </c>
      <c r="I509" s="616">
        <v>606</v>
      </c>
      <c r="J509" s="616">
        <v>4</v>
      </c>
      <c r="K509" s="616">
        <v>2440</v>
      </c>
      <c r="L509" s="616">
        <v>4.0264026402640267</v>
      </c>
      <c r="M509" s="616">
        <v>610</v>
      </c>
      <c r="N509" s="616">
        <v>2</v>
      </c>
      <c r="O509" s="616">
        <v>1222</v>
      </c>
      <c r="P509" s="637">
        <v>2.0165016501650164</v>
      </c>
      <c r="Q509" s="617">
        <v>611</v>
      </c>
    </row>
    <row r="510" spans="1:17" ht="14.4" customHeight="1" x14ac:dyDescent="0.3">
      <c r="A510" s="612" t="s">
        <v>513</v>
      </c>
      <c r="B510" s="613" t="s">
        <v>3542</v>
      </c>
      <c r="C510" s="613" t="s">
        <v>3543</v>
      </c>
      <c r="D510" s="613" t="s">
        <v>4408</v>
      </c>
      <c r="E510" s="613" t="s">
        <v>4407</v>
      </c>
      <c r="F510" s="616"/>
      <c r="G510" s="616"/>
      <c r="H510" s="616"/>
      <c r="I510" s="616"/>
      <c r="J510" s="616"/>
      <c r="K510" s="616"/>
      <c r="L510" s="616"/>
      <c r="M510" s="616"/>
      <c r="N510" s="616">
        <v>1</v>
      </c>
      <c r="O510" s="616">
        <v>525</v>
      </c>
      <c r="P510" s="637"/>
      <c r="Q510" s="617">
        <v>525</v>
      </c>
    </row>
    <row r="511" spans="1:17" ht="14.4" customHeight="1" x14ac:dyDescent="0.3">
      <c r="A511" s="612" t="s">
        <v>513</v>
      </c>
      <c r="B511" s="613" t="s">
        <v>3542</v>
      </c>
      <c r="C511" s="613" t="s">
        <v>3543</v>
      </c>
      <c r="D511" s="613" t="s">
        <v>4409</v>
      </c>
      <c r="E511" s="613" t="s">
        <v>4382</v>
      </c>
      <c r="F511" s="616"/>
      <c r="G511" s="616"/>
      <c r="H511" s="616"/>
      <c r="I511" s="616"/>
      <c r="J511" s="616">
        <v>1</v>
      </c>
      <c r="K511" s="616">
        <v>0</v>
      </c>
      <c r="L511" s="616"/>
      <c r="M511" s="616">
        <v>0</v>
      </c>
      <c r="N511" s="616">
        <v>4</v>
      </c>
      <c r="O511" s="616">
        <v>0</v>
      </c>
      <c r="P511" s="637"/>
      <c r="Q511" s="617">
        <v>0</v>
      </c>
    </row>
    <row r="512" spans="1:17" ht="14.4" customHeight="1" x14ac:dyDescent="0.3">
      <c r="A512" s="612" t="s">
        <v>513</v>
      </c>
      <c r="B512" s="613" t="s">
        <v>4410</v>
      </c>
      <c r="C512" s="613" t="s">
        <v>3543</v>
      </c>
      <c r="D512" s="613" t="s">
        <v>3594</v>
      </c>
      <c r="E512" s="613" t="s">
        <v>3595</v>
      </c>
      <c r="F512" s="616"/>
      <c r="G512" s="616"/>
      <c r="H512" s="616"/>
      <c r="I512" s="616"/>
      <c r="J512" s="616"/>
      <c r="K512" s="616"/>
      <c r="L512" s="616"/>
      <c r="M512" s="616"/>
      <c r="N512" s="616">
        <v>1</v>
      </c>
      <c r="O512" s="616">
        <v>696</v>
      </c>
      <c r="P512" s="637"/>
      <c r="Q512" s="617">
        <v>696</v>
      </c>
    </row>
    <row r="513" spans="1:17" ht="14.4" customHeight="1" x14ac:dyDescent="0.3">
      <c r="A513" s="612" t="s">
        <v>513</v>
      </c>
      <c r="B513" s="613" t="s">
        <v>4410</v>
      </c>
      <c r="C513" s="613" t="s">
        <v>3543</v>
      </c>
      <c r="D513" s="613" t="s">
        <v>3602</v>
      </c>
      <c r="E513" s="613" t="s">
        <v>3603</v>
      </c>
      <c r="F513" s="616"/>
      <c r="G513" s="616"/>
      <c r="H513" s="616"/>
      <c r="I513" s="616"/>
      <c r="J513" s="616">
        <v>1</v>
      </c>
      <c r="K513" s="616">
        <v>1363</v>
      </c>
      <c r="L513" s="616"/>
      <c r="M513" s="616">
        <v>1363</v>
      </c>
      <c r="N513" s="616"/>
      <c r="O513" s="616"/>
      <c r="P513" s="637"/>
      <c r="Q513" s="617"/>
    </row>
    <row r="514" spans="1:17" ht="14.4" customHeight="1" x14ac:dyDescent="0.3">
      <c r="A514" s="612" t="s">
        <v>513</v>
      </c>
      <c r="B514" s="613" t="s">
        <v>4410</v>
      </c>
      <c r="C514" s="613" t="s">
        <v>3543</v>
      </c>
      <c r="D514" s="613" t="s">
        <v>4411</v>
      </c>
      <c r="E514" s="613" t="s">
        <v>4412</v>
      </c>
      <c r="F514" s="616"/>
      <c r="G514" s="616"/>
      <c r="H514" s="616"/>
      <c r="I514" s="616"/>
      <c r="J514" s="616">
        <v>6</v>
      </c>
      <c r="K514" s="616">
        <v>396</v>
      </c>
      <c r="L514" s="616"/>
      <c r="M514" s="616">
        <v>66</v>
      </c>
      <c r="N514" s="616"/>
      <c r="O514" s="616"/>
      <c r="P514" s="637"/>
      <c r="Q514" s="617"/>
    </row>
    <row r="515" spans="1:17" ht="14.4" customHeight="1" x14ac:dyDescent="0.3">
      <c r="A515" s="612" t="s">
        <v>513</v>
      </c>
      <c r="B515" s="613" t="s">
        <v>4410</v>
      </c>
      <c r="C515" s="613" t="s">
        <v>3543</v>
      </c>
      <c r="D515" s="613" t="s">
        <v>3672</v>
      </c>
      <c r="E515" s="613" t="s">
        <v>3673</v>
      </c>
      <c r="F515" s="616"/>
      <c r="G515" s="616"/>
      <c r="H515" s="616"/>
      <c r="I515" s="616"/>
      <c r="J515" s="616">
        <v>1</v>
      </c>
      <c r="K515" s="616">
        <v>668</v>
      </c>
      <c r="L515" s="616"/>
      <c r="M515" s="616">
        <v>668</v>
      </c>
      <c r="N515" s="616">
        <v>1</v>
      </c>
      <c r="O515" s="616">
        <v>675</v>
      </c>
      <c r="P515" s="637"/>
      <c r="Q515" s="617">
        <v>675</v>
      </c>
    </row>
    <row r="516" spans="1:17" ht="14.4" customHeight="1" x14ac:dyDescent="0.3">
      <c r="A516" s="612" t="s">
        <v>513</v>
      </c>
      <c r="B516" s="613" t="s">
        <v>4410</v>
      </c>
      <c r="C516" s="613" t="s">
        <v>3543</v>
      </c>
      <c r="D516" s="613" t="s">
        <v>3682</v>
      </c>
      <c r="E516" s="613" t="s">
        <v>3683</v>
      </c>
      <c r="F516" s="616"/>
      <c r="G516" s="616"/>
      <c r="H516" s="616"/>
      <c r="I516" s="616"/>
      <c r="J516" s="616"/>
      <c r="K516" s="616"/>
      <c r="L516" s="616"/>
      <c r="M516" s="616"/>
      <c r="N516" s="616">
        <v>1</v>
      </c>
      <c r="O516" s="616">
        <v>852</v>
      </c>
      <c r="P516" s="637"/>
      <c r="Q516" s="617">
        <v>852</v>
      </c>
    </row>
    <row r="517" spans="1:17" ht="14.4" customHeight="1" x14ac:dyDescent="0.3">
      <c r="A517" s="612" t="s">
        <v>513</v>
      </c>
      <c r="B517" s="613" t="s">
        <v>4410</v>
      </c>
      <c r="C517" s="613" t="s">
        <v>3543</v>
      </c>
      <c r="D517" s="613" t="s">
        <v>4413</v>
      </c>
      <c r="E517" s="613" t="s">
        <v>4414</v>
      </c>
      <c r="F517" s="616">
        <v>2</v>
      </c>
      <c r="G517" s="616">
        <v>5264</v>
      </c>
      <c r="H517" s="616">
        <v>1</v>
      </c>
      <c r="I517" s="616">
        <v>2632</v>
      </c>
      <c r="J517" s="616"/>
      <c r="K517" s="616"/>
      <c r="L517" s="616"/>
      <c r="M517" s="616"/>
      <c r="N517" s="616">
        <v>1</v>
      </c>
      <c r="O517" s="616">
        <v>2654</v>
      </c>
      <c r="P517" s="637">
        <v>0.50417933130699089</v>
      </c>
      <c r="Q517" s="617">
        <v>2654</v>
      </c>
    </row>
    <row r="518" spans="1:17" ht="14.4" customHeight="1" x14ac:dyDescent="0.3">
      <c r="A518" s="612" t="s">
        <v>513</v>
      </c>
      <c r="B518" s="613" t="s">
        <v>4410</v>
      </c>
      <c r="C518" s="613" t="s">
        <v>3543</v>
      </c>
      <c r="D518" s="613" t="s">
        <v>4415</v>
      </c>
      <c r="E518" s="613" t="s">
        <v>4416</v>
      </c>
      <c r="F518" s="616"/>
      <c r="G518" s="616"/>
      <c r="H518" s="616"/>
      <c r="I518" s="616"/>
      <c r="J518" s="616">
        <v>1</v>
      </c>
      <c r="K518" s="616">
        <v>1653</v>
      </c>
      <c r="L518" s="616"/>
      <c r="M518" s="616">
        <v>1653</v>
      </c>
      <c r="N518" s="616"/>
      <c r="O518" s="616"/>
      <c r="P518" s="637"/>
      <c r="Q518" s="617"/>
    </row>
    <row r="519" spans="1:17" ht="14.4" customHeight="1" x14ac:dyDescent="0.3">
      <c r="A519" s="612" t="s">
        <v>513</v>
      </c>
      <c r="B519" s="613" t="s">
        <v>4410</v>
      </c>
      <c r="C519" s="613" t="s">
        <v>3543</v>
      </c>
      <c r="D519" s="613" t="s">
        <v>3729</v>
      </c>
      <c r="E519" s="613" t="s">
        <v>3730</v>
      </c>
      <c r="F519" s="616"/>
      <c r="G519" s="616"/>
      <c r="H519" s="616"/>
      <c r="I519" s="616"/>
      <c r="J519" s="616">
        <v>2</v>
      </c>
      <c r="K519" s="616">
        <v>3548</v>
      </c>
      <c r="L519" s="616"/>
      <c r="M519" s="616">
        <v>1774</v>
      </c>
      <c r="N519" s="616"/>
      <c r="O519" s="616"/>
      <c r="P519" s="637"/>
      <c r="Q519" s="617"/>
    </row>
    <row r="520" spans="1:17" ht="14.4" customHeight="1" x14ac:dyDescent="0.3">
      <c r="A520" s="612" t="s">
        <v>513</v>
      </c>
      <c r="B520" s="613" t="s">
        <v>4410</v>
      </c>
      <c r="C520" s="613" t="s">
        <v>3543</v>
      </c>
      <c r="D520" s="613" t="s">
        <v>792</v>
      </c>
      <c r="E520" s="613" t="s">
        <v>4417</v>
      </c>
      <c r="F520" s="616">
        <v>2</v>
      </c>
      <c r="G520" s="616">
        <v>2372</v>
      </c>
      <c r="H520" s="616">
        <v>1</v>
      </c>
      <c r="I520" s="616">
        <v>1186</v>
      </c>
      <c r="J520" s="616"/>
      <c r="K520" s="616"/>
      <c r="L520" s="616"/>
      <c r="M520" s="616"/>
      <c r="N520" s="616">
        <v>1</v>
      </c>
      <c r="O520" s="616">
        <v>1193</v>
      </c>
      <c r="P520" s="637">
        <v>0.50295109612141653</v>
      </c>
      <c r="Q520" s="617">
        <v>1193</v>
      </c>
    </row>
    <row r="521" spans="1:17" ht="14.4" customHeight="1" x14ac:dyDescent="0.3">
      <c r="A521" s="612" t="s">
        <v>513</v>
      </c>
      <c r="B521" s="613" t="s">
        <v>4410</v>
      </c>
      <c r="C521" s="613" t="s">
        <v>3543</v>
      </c>
      <c r="D521" s="613" t="s">
        <v>4418</v>
      </c>
      <c r="E521" s="613" t="s">
        <v>4419</v>
      </c>
      <c r="F521" s="616">
        <v>6</v>
      </c>
      <c r="G521" s="616">
        <v>7410</v>
      </c>
      <c r="H521" s="616">
        <v>1</v>
      </c>
      <c r="I521" s="616">
        <v>1235</v>
      </c>
      <c r="J521" s="616"/>
      <c r="K521" s="616"/>
      <c r="L521" s="616"/>
      <c r="M521" s="616"/>
      <c r="N521" s="616"/>
      <c r="O521" s="616"/>
      <c r="P521" s="637"/>
      <c r="Q521" s="617"/>
    </row>
    <row r="522" spans="1:17" ht="14.4" customHeight="1" x14ac:dyDescent="0.3">
      <c r="A522" s="612" t="s">
        <v>513</v>
      </c>
      <c r="B522" s="613" t="s">
        <v>4410</v>
      </c>
      <c r="C522" s="613" t="s">
        <v>3543</v>
      </c>
      <c r="D522" s="613" t="s">
        <v>4420</v>
      </c>
      <c r="E522" s="613" t="s">
        <v>4421</v>
      </c>
      <c r="F522" s="616"/>
      <c r="G522" s="616"/>
      <c r="H522" s="616"/>
      <c r="I522" s="616"/>
      <c r="J522" s="616">
        <v>1</v>
      </c>
      <c r="K522" s="616">
        <v>4983</v>
      </c>
      <c r="L522" s="616"/>
      <c r="M522" s="616">
        <v>4983</v>
      </c>
      <c r="N522" s="616"/>
      <c r="O522" s="616"/>
      <c r="P522" s="637"/>
      <c r="Q522" s="617"/>
    </row>
    <row r="523" spans="1:17" ht="14.4" customHeight="1" x14ac:dyDescent="0.3">
      <c r="A523" s="612" t="s">
        <v>513</v>
      </c>
      <c r="B523" s="613" t="s">
        <v>4410</v>
      </c>
      <c r="C523" s="613" t="s">
        <v>3543</v>
      </c>
      <c r="D523" s="613" t="s">
        <v>4422</v>
      </c>
      <c r="E523" s="613" t="s">
        <v>4423</v>
      </c>
      <c r="F523" s="616">
        <v>1</v>
      </c>
      <c r="G523" s="616">
        <v>1854</v>
      </c>
      <c r="H523" s="616">
        <v>1</v>
      </c>
      <c r="I523" s="616">
        <v>1854</v>
      </c>
      <c r="J523" s="616"/>
      <c r="K523" s="616"/>
      <c r="L523" s="616"/>
      <c r="M523" s="616"/>
      <c r="N523" s="616"/>
      <c r="O523" s="616"/>
      <c r="P523" s="637"/>
      <c r="Q523" s="617"/>
    </row>
    <row r="524" spans="1:17" ht="14.4" customHeight="1" x14ac:dyDescent="0.3">
      <c r="A524" s="612" t="s">
        <v>513</v>
      </c>
      <c r="B524" s="613" t="s">
        <v>4410</v>
      </c>
      <c r="C524" s="613" t="s">
        <v>3543</v>
      </c>
      <c r="D524" s="613" t="s">
        <v>4424</v>
      </c>
      <c r="E524" s="613" t="s">
        <v>4425</v>
      </c>
      <c r="F524" s="616">
        <v>1</v>
      </c>
      <c r="G524" s="616">
        <v>3919</v>
      </c>
      <c r="H524" s="616">
        <v>1</v>
      </c>
      <c r="I524" s="616">
        <v>3919</v>
      </c>
      <c r="J524" s="616"/>
      <c r="K524" s="616"/>
      <c r="L524" s="616"/>
      <c r="M524" s="616"/>
      <c r="N524" s="616"/>
      <c r="O524" s="616"/>
      <c r="P524" s="637"/>
      <c r="Q524" s="617"/>
    </row>
    <row r="525" spans="1:17" ht="14.4" customHeight="1" x14ac:dyDescent="0.3">
      <c r="A525" s="612" t="s">
        <v>513</v>
      </c>
      <c r="B525" s="613" t="s">
        <v>4426</v>
      </c>
      <c r="C525" s="613" t="s">
        <v>3543</v>
      </c>
      <c r="D525" s="613" t="s">
        <v>3582</v>
      </c>
      <c r="E525" s="613" t="s">
        <v>3583</v>
      </c>
      <c r="F525" s="616"/>
      <c r="G525" s="616"/>
      <c r="H525" s="616"/>
      <c r="I525" s="616"/>
      <c r="J525" s="616"/>
      <c r="K525" s="616"/>
      <c r="L525" s="616"/>
      <c r="M525" s="616"/>
      <c r="N525" s="616">
        <v>1</v>
      </c>
      <c r="O525" s="616">
        <v>1630</v>
      </c>
      <c r="P525" s="637"/>
      <c r="Q525" s="617">
        <v>1630</v>
      </c>
    </row>
    <row r="526" spans="1:17" ht="14.4" customHeight="1" x14ac:dyDescent="0.3">
      <c r="A526" s="612" t="s">
        <v>513</v>
      </c>
      <c r="B526" s="613" t="s">
        <v>4426</v>
      </c>
      <c r="C526" s="613" t="s">
        <v>3543</v>
      </c>
      <c r="D526" s="613" t="s">
        <v>4427</v>
      </c>
      <c r="E526" s="613" t="s">
        <v>4428</v>
      </c>
      <c r="F526" s="616">
        <v>1</v>
      </c>
      <c r="G526" s="616">
        <v>2918</v>
      </c>
      <c r="H526" s="616">
        <v>1</v>
      </c>
      <c r="I526" s="616">
        <v>2918</v>
      </c>
      <c r="J526" s="616"/>
      <c r="K526" s="616"/>
      <c r="L526" s="616"/>
      <c r="M526" s="616"/>
      <c r="N526" s="616"/>
      <c r="O526" s="616"/>
      <c r="P526" s="637"/>
      <c r="Q526" s="617"/>
    </row>
    <row r="527" spans="1:17" ht="14.4" customHeight="1" x14ac:dyDescent="0.3">
      <c r="A527" s="612" t="s">
        <v>513</v>
      </c>
      <c r="B527" s="613" t="s">
        <v>4426</v>
      </c>
      <c r="C527" s="613" t="s">
        <v>3543</v>
      </c>
      <c r="D527" s="613" t="s">
        <v>4429</v>
      </c>
      <c r="E527" s="613" t="s">
        <v>4430</v>
      </c>
      <c r="F527" s="616"/>
      <c r="G527" s="616"/>
      <c r="H527" s="616"/>
      <c r="I527" s="616"/>
      <c r="J527" s="616"/>
      <c r="K527" s="616"/>
      <c r="L527" s="616"/>
      <c r="M527" s="616"/>
      <c r="N527" s="616">
        <v>1</v>
      </c>
      <c r="O527" s="616">
        <v>4547</v>
      </c>
      <c r="P527" s="637"/>
      <c r="Q527" s="617">
        <v>4547</v>
      </c>
    </row>
    <row r="528" spans="1:17" ht="14.4" customHeight="1" x14ac:dyDescent="0.3">
      <c r="A528" s="612" t="s">
        <v>513</v>
      </c>
      <c r="B528" s="613" t="s">
        <v>4426</v>
      </c>
      <c r="C528" s="613" t="s">
        <v>3543</v>
      </c>
      <c r="D528" s="613" t="s">
        <v>4431</v>
      </c>
      <c r="E528" s="613" t="s">
        <v>4432</v>
      </c>
      <c r="F528" s="616">
        <v>1</v>
      </c>
      <c r="G528" s="616">
        <v>1019</v>
      </c>
      <c r="H528" s="616">
        <v>1</v>
      </c>
      <c r="I528" s="616">
        <v>1019</v>
      </c>
      <c r="J528" s="616"/>
      <c r="K528" s="616"/>
      <c r="L528" s="616"/>
      <c r="M528" s="616"/>
      <c r="N528" s="616"/>
      <c r="O528" s="616"/>
      <c r="P528" s="637"/>
      <c r="Q528" s="617"/>
    </row>
    <row r="529" spans="1:17" ht="14.4" customHeight="1" x14ac:dyDescent="0.3">
      <c r="A529" s="612" t="s">
        <v>513</v>
      </c>
      <c r="B529" s="613" t="s">
        <v>4426</v>
      </c>
      <c r="C529" s="613" t="s">
        <v>3543</v>
      </c>
      <c r="D529" s="613" t="s">
        <v>4433</v>
      </c>
      <c r="E529" s="613" t="s">
        <v>4434</v>
      </c>
      <c r="F529" s="616">
        <v>1</v>
      </c>
      <c r="G529" s="616">
        <v>0</v>
      </c>
      <c r="H529" s="616"/>
      <c r="I529" s="616">
        <v>0</v>
      </c>
      <c r="J529" s="616"/>
      <c r="K529" s="616"/>
      <c r="L529" s="616"/>
      <c r="M529" s="616"/>
      <c r="N529" s="616"/>
      <c r="O529" s="616"/>
      <c r="P529" s="637"/>
      <c r="Q529" s="617"/>
    </row>
    <row r="530" spans="1:17" ht="14.4" customHeight="1" x14ac:dyDescent="0.3">
      <c r="A530" s="612" t="s">
        <v>513</v>
      </c>
      <c r="B530" s="613" t="s">
        <v>4435</v>
      </c>
      <c r="C530" s="613" t="s">
        <v>3543</v>
      </c>
      <c r="D530" s="613" t="s">
        <v>4436</v>
      </c>
      <c r="E530" s="613" t="s">
        <v>4437</v>
      </c>
      <c r="F530" s="616"/>
      <c r="G530" s="616"/>
      <c r="H530" s="616"/>
      <c r="I530" s="616"/>
      <c r="J530" s="616"/>
      <c r="K530" s="616"/>
      <c r="L530" s="616"/>
      <c r="M530" s="616"/>
      <c r="N530" s="616">
        <v>1</v>
      </c>
      <c r="O530" s="616">
        <v>282</v>
      </c>
      <c r="P530" s="637"/>
      <c r="Q530" s="617">
        <v>282</v>
      </c>
    </row>
    <row r="531" spans="1:17" ht="14.4" customHeight="1" x14ac:dyDescent="0.3">
      <c r="A531" s="612" t="s">
        <v>513</v>
      </c>
      <c r="B531" s="613" t="s">
        <v>4435</v>
      </c>
      <c r="C531" s="613" t="s">
        <v>3543</v>
      </c>
      <c r="D531" s="613" t="s">
        <v>4438</v>
      </c>
      <c r="E531" s="613" t="s">
        <v>4439</v>
      </c>
      <c r="F531" s="616"/>
      <c r="G531" s="616"/>
      <c r="H531" s="616"/>
      <c r="I531" s="616"/>
      <c r="J531" s="616"/>
      <c r="K531" s="616"/>
      <c r="L531" s="616"/>
      <c r="M531" s="616"/>
      <c r="N531" s="616">
        <v>1</v>
      </c>
      <c r="O531" s="616">
        <v>78</v>
      </c>
      <c r="P531" s="637"/>
      <c r="Q531" s="617">
        <v>78</v>
      </c>
    </row>
    <row r="532" spans="1:17" ht="14.4" customHeight="1" x14ac:dyDescent="0.3">
      <c r="A532" s="612" t="s">
        <v>513</v>
      </c>
      <c r="B532" s="613" t="s">
        <v>4435</v>
      </c>
      <c r="C532" s="613" t="s">
        <v>3543</v>
      </c>
      <c r="D532" s="613" t="s">
        <v>4440</v>
      </c>
      <c r="E532" s="613" t="s">
        <v>4441</v>
      </c>
      <c r="F532" s="616"/>
      <c r="G532" s="616"/>
      <c r="H532" s="616"/>
      <c r="I532" s="616"/>
      <c r="J532" s="616"/>
      <c r="K532" s="616"/>
      <c r="L532" s="616"/>
      <c r="M532" s="616"/>
      <c r="N532" s="616">
        <v>1</v>
      </c>
      <c r="O532" s="616">
        <v>92</v>
      </c>
      <c r="P532" s="637"/>
      <c r="Q532" s="617">
        <v>92</v>
      </c>
    </row>
    <row r="533" spans="1:17" ht="14.4" customHeight="1" x14ac:dyDescent="0.3">
      <c r="A533" s="612" t="s">
        <v>513</v>
      </c>
      <c r="B533" s="613" t="s">
        <v>4435</v>
      </c>
      <c r="C533" s="613" t="s">
        <v>3543</v>
      </c>
      <c r="D533" s="613" t="s">
        <v>4442</v>
      </c>
      <c r="E533" s="613" t="s">
        <v>4443</v>
      </c>
      <c r="F533" s="616"/>
      <c r="G533" s="616"/>
      <c r="H533" s="616"/>
      <c r="I533" s="616"/>
      <c r="J533" s="616">
        <v>3</v>
      </c>
      <c r="K533" s="616">
        <v>237</v>
      </c>
      <c r="L533" s="616"/>
      <c r="M533" s="616">
        <v>79</v>
      </c>
      <c r="N533" s="616"/>
      <c r="O533" s="616"/>
      <c r="P533" s="637"/>
      <c r="Q533" s="617"/>
    </row>
    <row r="534" spans="1:17" ht="14.4" customHeight="1" x14ac:dyDescent="0.3">
      <c r="A534" s="612" t="s">
        <v>513</v>
      </c>
      <c r="B534" s="613" t="s">
        <v>4435</v>
      </c>
      <c r="C534" s="613" t="s">
        <v>3543</v>
      </c>
      <c r="D534" s="613" t="s">
        <v>4444</v>
      </c>
      <c r="E534" s="613" t="s">
        <v>4445</v>
      </c>
      <c r="F534" s="616"/>
      <c r="G534" s="616"/>
      <c r="H534" s="616"/>
      <c r="I534" s="616"/>
      <c r="J534" s="616">
        <v>1</v>
      </c>
      <c r="K534" s="616">
        <v>1786</v>
      </c>
      <c r="L534" s="616"/>
      <c r="M534" s="616">
        <v>1786</v>
      </c>
      <c r="N534" s="616"/>
      <c r="O534" s="616"/>
      <c r="P534" s="637"/>
      <c r="Q534" s="617"/>
    </row>
    <row r="535" spans="1:17" ht="14.4" customHeight="1" x14ac:dyDescent="0.3">
      <c r="A535" s="612" t="s">
        <v>513</v>
      </c>
      <c r="B535" s="613" t="s">
        <v>4435</v>
      </c>
      <c r="C535" s="613" t="s">
        <v>3543</v>
      </c>
      <c r="D535" s="613" t="s">
        <v>4446</v>
      </c>
      <c r="E535" s="613" t="s">
        <v>4447</v>
      </c>
      <c r="F535" s="616"/>
      <c r="G535" s="616"/>
      <c r="H535" s="616"/>
      <c r="I535" s="616"/>
      <c r="J535" s="616">
        <v>2</v>
      </c>
      <c r="K535" s="616">
        <v>684</v>
      </c>
      <c r="L535" s="616"/>
      <c r="M535" s="616">
        <v>342</v>
      </c>
      <c r="N535" s="616">
        <v>7</v>
      </c>
      <c r="O535" s="616">
        <v>2408</v>
      </c>
      <c r="P535" s="637"/>
      <c r="Q535" s="617">
        <v>344</v>
      </c>
    </row>
    <row r="536" spans="1:17" ht="14.4" customHeight="1" x14ac:dyDescent="0.3">
      <c r="A536" s="612" t="s">
        <v>513</v>
      </c>
      <c r="B536" s="613" t="s">
        <v>4435</v>
      </c>
      <c r="C536" s="613" t="s">
        <v>3543</v>
      </c>
      <c r="D536" s="613" t="s">
        <v>4448</v>
      </c>
      <c r="E536" s="613" t="s">
        <v>4449</v>
      </c>
      <c r="F536" s="616"/>
      <c r="G536" s="616"/>
      <c r="H536" s="616"/>
      <c r="I536" s="616"/>
      <c r="J536" s="616"/>
      <c r="K536" s="616"/>
      <c r="L536" s="616"/>
      <c r="M536" s="616"/>
      <c r="N536" s="616">
        <v>1</v>
      </c>
      <c r="O536" s="616">
        <v>352</v>
      </c>
      <c r="P536" s="637"/>
      <c r="Q536" s="617">
        <v>352</v>
      </c>
    </row>
    <row r="537" spans="1:17" ht="14.4" customHeight="1" x14ac:dyDescent="0.3">
      <c r="A537" s="612" t="s">
        <v>513</v>
      </c>
      <c r="B537" s="613" t="s">
        <v>4435</v>
      </c>
      <c r="C537" s="613" t="s">
        <v>3543</v>
      </c>
      <c r="D537" s="613" t="s">
        <v>4450</v>
      </c>
      <c r="E537" s="613" t="s">
        <v>4451</v>
      </c>
      <c r="F537" s="616">
        <v>1</v>
      </c>
      <c r="G537" s="616">
        <v>912</v>
      </c>
      <c r="H537" s="616">
        <v>1</v>
      </c>
      <c r="I537" s="616">
        <v>912</v>
      </c>
      <c r="J537" s="616"/>
      <c r="K537" s="616"/>
      <c r="L537" s="616"/>
      <c r="M537" s="616"/>
      <c r="N537" s="616">
        <v>3</v>
      </c>
      <c r="O537" s="616">
        <v>2772</v>
      </c>
      <c r="P537" s="637">
        <v>3.0394736842105261</v>
      </c>
      <c r="Q537" s="617">
        <v>924</v>
      </c>
    </row>
    <row r="538" spans="1:17" ht="14.4" customHeight="1" x14ac:dyDescent="0.3">
      <c r="A538" s="612" t="s">
        <v>513</v>
      </c>
      <c r="B538" s="613" t="s">
        <v>4435</v>
      </c>
      <c r="C538" s="613" t="s">
        <v>3543</v>
      </c>
      <c r="D538" s="613" t="s">
        <v>4452</v>
      </c>
      <c r="E538" s="613" t="s">
        <v>4453</v>
      </c>
      <c r="F538" s="616"/>
      <c r="G538" s="616"/>
      <c r="H538" s="616"/>
      <c r="I538" s="616"/>
      <c r="J538" s="616">
        <v>1</v>
      </c>
      <c r="K538" s="616">
        <v>354</v>
      </c>
      <c r="L538" s="616"/>
      <c r="M538" s="616">
        <v>354</v>
      </c>
      <c r="N538" s="616">
        <v>2</v>
      </c>
      <c r="O538" s="616">
        <v>712</v>
      </c>
      <c r="P538" s="637"/>
      <c r="Q538" s="617">
        <v>356</v>
      </c>
    </row>
    <row r="539" spans="1:17" ht="14.4" customHeight="1" x14ac:dyDescent="0.3">
      <c r="A539" s="612" t="s">
        <v>513</v>
      </c>
      <c r="B539" s="613" t="s">
        <v>4435</v>
      </c>
      <c r="C539" s="613" t="s">
        <v>3543</v>
      </c>
      <c r="D539" s="613" t="s">
        <v>4454</v>
      </c>
      <c r="E539" s="613" t="s">
        <v>4455</v>
      </c>
      <c r="F539" s="616"/>
      <c r="G539" s="616"/>
      <c r="H539" s="616"/>
      <c r="I539" s="616"/>
      <c r="J539" s="616">
        <v>1</v>
      </c>
      <c r="K539" s="616">
        <v>1009</v>
      </c>
      <c r="L539" s="616"/>
      <c r="M539" s="616">
        <v>1009</v>
      </c>
      <c r="N539" s="616"/>
      <c r="O539" s="616"/>
      <c r="P539" s="637"/>
      <c r="Q539" s="617"/>
    </row>
    <row r="540" spans="1:17" ht="14.4" customHeight="1" x14ac:dyDescent="0.3">
      <c r="A540" s="612" t="s">
        <v>513</v>
      </c>
      <c r="B540" s="613" t="s">
        <v>4435</v>
      </c>
      <c r="C540" s="613" t="s">
        <v>3543</v>
      </c>
      <c r="D540" s="613" t="s">
        <v>4456</v>
      </c>
      <c r="E540" s="613" t="s">
        <v>4457</v>
      </c>
      <c r="F540" s="616"/>
      <c r="G540" s="616"/>
      <c r="H540" s="616"/>
      <c r="I540" s="616"/>
      <c r="J540" s="616"/>
      <c r="K540" s="616"/>
      <c r="L540" s="616"/>
      <c r="M540" s="616"/>
      <c r="N540" s="616">
        <v>2</v>
      </c>
      <c r="O540" s="616">
        <v>13874</v>
      </c>
      <c r="P540" s="637"/>
      <c r="Q540" s="617">
        <v>6937</v>
      </c>
    </row>
    <row r="541" spans="1:17" ht="14.4" customHeight="1" x14ac:dyDescent="0.3">
      <c r="A541" s="612" t="s">
        <v>513</v>
      </c>
      <c r="B541" s="613" t="s">
        <v>4435</v>
      </c>
      <c r="C541" s="613" t="s">
        <v>3543</v>
      </c>
      <c r="D541" s="613" t="s">
        <v>4458</v>
      </c>
      <c r="E541" s="613" t="s">
        <v>4459</v>
      </c>
      <c r="F541" s="616">
        <v>1</v>
      </c>
      <c r="G541" s="616">
        <v>4925</v>
      </c>
      <c r="H541" s="616">
        <v>1</v>
      </c>
      <c r="I541" s="616">
        <v>4925</v>
      </c>
      <c r="J541" s="616"/>
      <c r="K541" s="616"/>
      <c r="L541" s="616"/>
      <c r="M541" s="616"/>
      <c r="N541" s="616"/>
      <c r="O541" s="616"/>
      <c r="P541" s="637"/>
      <c r="Q541" s="617"/>
    </row>
    <row r="542" spans="1:17" ht="14.4" customHeight="1" x14ac:dyDescent="0.3">
      <c r="A542" s="612" t="s">
        <v>513</v>
      </c>
      <c r="B542" s="613" t="s">
        <v>4435</v>
      </c>
      <c r="C542" s="613" t="s">
        <v>3543</v>
      </c>
      <c r="D542" s="613" t="s">
        <v>4460</v>
      </c>
      <c r="E542" s="613" t="s">
        <v>4461</v>
      </c>
      <c r="F542" s="616"/>
      <c r="G542" s="616"/>
      <c r="H542" s="616"/>
      <c r="I542" s="616"/>
      <c r="J542" s="616">
        <v>2</v>
      </c>
      <c r="K542" s="616">
        <v>1364</v>
      </c>
      <c r="L542" s="616"/>
      <c r="M542" s="616">
        <v>682</v>
      </c>
      <c r="N542" s="616"/>
      <c r="O542" s="616"/>
      <c r="P542" s="637"/>
      <c r="Q542" s="617"/>
    </row>
    <row r="543" spans="1:17" ht="14.4" customHeight="1" x14ac:dyDescent="0.3">
      <c r="A543" s="612" t="s">
        <v>513</v>
      </c>
      <c r="B543" s="613" t="s">
        <v>4435</v>
      </c>
      <c r="C543" s="613" t="s">
        <v>3543</v>
      </c>
      <c r="D543" s="613" t="s">
        <v>4462</v>
      </c>
      <c r="E543" s="613" t="s">
        <v>4463</v>
      </c>
      <c r="F543" s="616"/>
      <c r="G543" s="616"/>
      <c r="H543" s="616"/>
      <c r="I543" s="616"/>
      <c r="J543" s="616">
        <v>1</v>
      </c>
      <c r="K543" s="616">
        <v>317</v>
      </c>
      <c r="L543" s="616"/>
      <c r="M543" s="616">
        <v>317</v>
      </c>
      <c r="N543" s="616">
        <v>1</v>
      </c>
      <c r="O543" s="616">
        <v>318</v>
      </c>
      <c r="P543" s="637"/>
      <c r="Q543" s="617">
        <v>318</v>
      </c>
    </row>
    <row r="544" spans="1:17" ht="14.4" customHeight="1" x14ac:dyDescent="0.3">
      <c r="A544" s="612" t="s">
        <v>513</v>
      </c>
      <c r="B544" s="613" t="s">
        <v>4435</v>
      </c>
      <c r="C544" s="613" t="s">
        <v>3543</v>
      </c>
      <c r="D544" s="613" t="s">
        <v>3608</v>
      </c>
      <c r="E544" s="613" t="s">
        <v>3609</v>
      </c>
      <c r="F544" s="616">
        <v>2</v>
      </c>
      <c r="G544" s="616">
        <v>1612</v>
      </c>
      <c r="H544" s="616">
        <v>1</v>
      </c>
      <c r="I544" s="616">
        <v>806</v>
      </c>
      <c r="J544" s="616">
        <v>1</v>
      </c>
      <c r="K544" s="616">
        <v>806</v>
      </c>
      <c r="L544" s="616">
        <v>0.5</v>
      </c>
      <c r="M544" s="616">
        <v>806</v>
      </c>
      <c r="N544" s="616">
        <v>3</v>
      </c>
      <c r="O544" s="616">
        <v>2457</v>
      </c>
      <c r="P544" s="637">
        <v>1.5241935483870968</v>
      </c>
      <c r="Q544" s="617">
        <v>819</v>
      </c>
    </row>
    <row r="545" spans="1:17" ht="14.4" customHeight="1" x14ac:dyDescent="0.3">
      <c r="A545" s="612" t="s">
        <v>513</v>
      </c>
      <c r="B545" s="613" t="s">
        <v>4435</v>
      </c>
      <c r="C545" s="613" t="s">
        <v>3543</v>
      </c>
      <c r="D545" s="613" t="s">
        <v>4464</v>
      </c>
      <c r="E545" s="613" t="s">
        <v>4465</v>
      </c>
      <c r="F545" s="616"/>
      <c r="G545" s="616"/>
      <c r="H545" s="616"/>
      <c r="I545" s="616"/>
      <c r="J545" s="616">
        <v>1</v>
      </c>
      <c r="K545" s="616">
        <v>2361</v>
      </c>
      <c r="L545" s="616"/>
      <c r="M545" s="616">
        <v>2361</v>
      </c>
      <c r="N545" s="616"/>
      <c r="O545" s="616"/>
      <c r="P545" s="637"/>
      <c r="Q545" s="617"/>
    </row>
    <row r="546" spans="1:17" ht="14.4" customHeight="1" x14ac:dyDescent="0.3">
      <c r="A546" s="612" t="s">
        <v>513</v>
      </c>
      <c r="B546" s="613" t="s">
        <v>4435</v>
      </c>
      <c r="C546" s="613" t="s">
        <v>3543</v>
      </c>
      <c r="D546" s="613" t="s">
        <v>4413</v>
      </c>
      <c r="E546" s="613" t="s">
        <v>4414</v>
      </c>
      <c r="F546" s="616">
        <v>1</v>
      </c>
      <c r="G546" s="616">
        <v>2632</v>
      </c>
      <c r="H546" s="616">
        <v>1</v>
      </c>
      <c r="I546" s="616">
        <v>2632</v>
      </c>
      <c r="J546" s="616">
        <v>2</v>
      </c>
      <c r="K546" s="616">
        <v>5280</v>
      </c>
      <c r="L546" s="616">
        <v>2.0060790273556233</v>
      </c>
      <c r="M546" s="616">
        <v>2640</v>
      </c>
      <c r="N546" s="616"/>
      <c r="O546" s="616"/>
      <c r="P546" s="637"/>
      <c r="Q546" s="617"/>
    </row>
    <row r="547" spans="1:17" ht="14.4" customHeight="1" x14ac:dyDescent="0.3">
      <c r="A547" s="612" t="s">
        <v>513</v>
      </c>
      <c r="B547" s="613" t="s">
        <v>4435</v>
      </c>
      <c r="C547" s="613" t="s">
        <v>3543</v>
      </c>
      <c r="D547" s="613" t="s">
        <v>4466</v>
      </c>
      <c r="E547" s="613" t="s">
        <v>4467</v>
      </c>
      <c r="F547" s="616"/>
      <c r="G547" s="616"/>
      <c r="H547" s="616"/>
      <c r="I547" s="616"/>
      <c r="J547" s="616"/>
      <c r="K547" s="616"/>
      <c r="L547" s="616"/>
      <c r="M547" s="616"/>
      <c r="N547" s="616">
        <v>1</v>
      </c>
      <c r="O547" s="616">
        <v>317</v>
      </c>
      <c r="P547" s="637"/>
      <c r="Q547" s="617">
        <v>317</v>
      </c>
    </row>
    <row r="548" spans="1:17" ht="14.4" customHeight="1" x14ac:dyDescent="0.3">
      <c r="A548" s="612" t="s">
        <v>513</v>
      </c>
      <c r="B548" s="613" t="s">
        <v>4435</v>
      </c>
      <c r="C548" s="613" t="s">
        <v>3543</v>
      </c>
      <c r="D548" s="613" t="s">
        <v>4468</v>
      </c>
      <c r="E548" s="613" t="s">
        <v>4469</v>
      </c>
      <c r="F548" s="616">
        <v>1</v>
      </c>
      <c r="G548" s="616">
        <v>2408</v>
      </c>
      <c r="H548" s="616">
        <v>1</v>
      </c>
      <c r="I548" s="616">
        <v>2408</v>
      </c>
      <c r="J548" s="616">
        <v>6</v>
      </c>
      <c r="K548" s="616">
        <v>14628</v>
      </c>
      <c r="L548" s="616">
        <v>6.0747508305647839</v>
      </c>
      <c r="M548" s="616">
        <v>2438</v>
      </c>
      <c r="N548" s="616">
        <v>16</v>
      </c>
      <c r="O548" s="616">
        <v>39232</v>
      </c>
      <c r="P548" s="637">
        <v>16.292358803986712</v>
      </c>
      <c r="Q548" s="617">
        <v>2452</v>
      </c>
    </row>
    <row r="549" spans="1:17" ht="14.4" customHeight="1" x14ac:dyDescent="0.3">
      <c r="A549" s="612" t="s">
        <v>513</v>
      </c>
      <c r="B549" s="613" t="s">
        <v>4435</v>
      </c>
      <c r="C549" s="613" t="s">
        <v>3543</v>
      </c>
      <c r="D549" s="613" t="s">
        <v>4470</v>
      </c>
      <c r="E549" s="613" t="s">
        <v>4471</v>
      </c>
      <c r="F549" s="616"/>
      <c r="G549" s="616"/>
      <c r="H549" s="616"/>
      <c r="I549" s="616"/>
      <c r="J549" s="616">
        <v>2</v>
      </c>
      <c r="K549" s="616">
        <v>1210</v>
      </c>
      <c r="L549" s="616"/>
      <c r="M549" s="616">
        <v>605</v>
      </c>
      <c r="N549" s="616">
        <v>3</v>
      </c>
      <c r="O549" s="616">
        <v>1824</v>
      </c>
      <c r="P549" s="637"/>
      <c r="Q549" s="617">
        <v>608</v>
      </c>
    </row>
    <row r="550" spans="1:17" ht="14.4" customHeight="1" x14ac:dyDescent="0.3">
      <c r="A550" s="612" t="s">
        <v>513</v>
      </c>
      <c r="B550" s="613" t="s">
        <v>4435</v>
      </c>
      <c r="C550" s="613" t="s">
        <v>3543</v>
      </c>
      <c r="D550" s="613" t="s">
        <v>4472</v>
      </c>
      <c r="E550" s="613" t="s">
        <v>4473</v>
      </c>
      <c r="F550" s="616"/>
      <c r="G550" s="616"/>
      <c r="H550" s="616"/>
      <c r="I550" s="616"/>
      <c r="J550" s="616">
        <v>1</v>
      </c>
      <c r="K550" s="616">
        <v>1466</v>
      </c>
      <c r="L550" s="616"/>
      <c r="M550" s="616">
        <v>1466</v>
      </c>
      <c r="N550" s="616">
        <v>1</v>
      </c>
      <c r="O550" s="616">
        <v>1475</v>
      </c>
      <c r="P550" s="637"/>
      <c r="Q550" s="617">
        <v>1475</v>
      </c>
    </row>
    <row r="551" spans="1:17" ht="14.4" customHeight="1" x14ac:dyDescent="0.3">
      <c r="A551" s="612" t="s">
        <v>513</v>
      </c>
      <c r="B551" s="613" t="s">
        <v>4435</v>
      </c>
      <c r="C551" s="613" t="s">
        <v>3543</v>
      </c>
      <c r="D551" s="613" t="s">
        <v>4474</v>
      </c>
      <c r="E551" s="613" t="s">
        <v>4475</v>
      </c>
      <c r="F551" s="616"/>
      <c r="G551" s="616"/>
      <c r="H551" s="616"/>
      <c r="I551" s="616"/>
      <c r="J551" s="616"/>
      <c r="K551" s="616"/>
      <c r="L551" s="616"/>
      <c r="M551" s="616"/>
      <c r="N551" s="616">
        <v>1</v>
      </c>
      <c r="O551" s="616">
        <v>3163</v>
      </c>
      <c r="P551" s="637"/>
      <c r="Q551" s="617">
        <v>3163</v>
      </c>
    </row>
    <row r="552" spans="1:17" ht="14.4" customHeight="1" x14ac:dyDescent="0.3">
      <c r="A552" s="612" t="s">
        <v>513</v>
      </c>
      <c r="B552" s="613" t="s">
        <v>4435</v>
      </c>
      <c r="C552" s="613" t="s">
        <v>3543</v>
      </c>
      <c r="D552" s="613" t="s">
        <v>4476</v>
      </c>
      <c r="E552" s="613" t="s">
        <v>4477</v>
      </c>
      <c r="F552" s="616">
        <v>1</v>
      </c>
      <c r="G552" s="616">
        <v>1753</v>
      </c>
      <c r="H552" s="616">
        <v>1</v>
      </c>
      <c r="I552" s="616">
        <v>1753</v>
      </c>
      <c r="J552" s="616"/>
      <c r="K552" s="616"/>
      <c r="L552" s="616"/>
      <c r="M552" s="616"/>
      <c r="N552" s="616"/>
      <c r="O552" s="616"/>
      <c r="P552" s="637"/>
      <c r="Q552" s="617"/>
    </row>
    <row r="553" spans="1:17" ht="14.4" customHeight="1" x14ac:dyDescent="0.3">
      <c r="A553" s="612" t="s">
        <v>513</v>
      </c>
      <c r="B553" s="613" t="s">
        <v>4478</v>
      </c>
      <c r="C553" s="613" t="s">
        <v>3543</v>
      </c>
      <c r="D553" s="613" t="s">
        <v>4479</v>
      </c>
      <c r="E553" s="613" t="s">
        <v>4480</v>
      </c>
      <c r="F553" s="616"/>
      <c r="G553" s="616"/>
      <c r="H553" s="616"/>
      <c r="I553" s="616"/>
      <c r="J553" s="616">
        <v>1</v>
      </c>
      <c r="K553" s="616">
        <v>4985</v>
      </c>
      <c r="L553" s="616"/>
      <c r="M553" s="616">
        <v>4985</v>
      </c>
      <c r="N553" s="616"/>
      <c r="O553" s="616"/>
      <c r="P553" s="637"/>
      <c r="Q553" s="617"/>
    </row>
    <row r="554" spans="1:17" ht="14.4" customHeight="1" x14ac:dyDescent="0.3">
      <c r="A554" s="612" t="s">
        <v>513</v>
      </c>
      <c r="B554" s="613" t="s">
        <v>4478</v>
      </c>
      <c r="C554" s="613" t="s">
        <v>3543</v>
      </c>
      <c r="D554" s="613" t="s">
        <v>4481</v>
      </c>
      <c r="E554" s="613" t="s">
        <v>4482</v>
      </c>
      <c r="F554" s="616"/>
      <c r="G554" s="616"/>
      <c r="H554" s="616"/>
      <c r="I554" s="616"/>
      <c r="J554" s="616">
        <v>2</v>
      </c>
      <c r="K554" s="616">
        <v>10320</v>
      </c>
      <c r="L554" s="616"/>
      <c r="M554" s="616">
        <v>5160</v>
      </c>
      <c r="N554" s="616"/>
      <c r="O554" s="616"/>
      <c r="P554" s="637"/>
      <c r="Q554" s="617"/>
    </row>
    <row r="555" spans="1:17" ht="14.4" customHeight="1" x14ac:dyDescent="0.3">
      <c r="A555" s="612" t="s">
        <v>513</v>
      </c>
      <c r="B555" s="613" t="s">
        <v>4478</v>
      </c>
      <c r="C555" s="613" t="s">
        <v>3543</v>
      </c>
      <c r="D555" s="613" t="s">
        <v>3606</v>
      </c>
      <c r="E555" s="613" t="s">
        <v>3607</v>
      </c>
      <c r="F555" s="616"/>
      <c r="G555" s="616"/>
      <c r="H555" s="616"/>
      <c r="I555" s="616"/>
      <c r="J555" s="616">
        <v>2</v>
      </c>
      <c r="K555" s="616">
        <v>1821</v>
      </c>
      <c r="L555" s="616"/>
      <c r="M555" s="616">
        <v>910.5</v>
      </c>
      <c r="N555" s="616">
        <v>3</v>
      </c>
      <c r="O555" s="616">
        <v>2751</v>
      </c>
      <c r="P555" s="637"/>
      <c r="Q555" s="617">
        <v>917</v>
      </c>
    </row>
    <row r="556" spans="1:17" ht="14.4" customHeight="1" x14ac:dyDescent="0.3">
      <c r="A556" s="612" t="s">
        <v>513</v>
      </c>
      <c r="B556" s="613" t="s">
        <v>4478</v>
      </c>
      <c r="C556" s="613" t="s">
        <v>3543</v>
      </c>
      <c r="D556" s="613" t="s">
        <v>4483</v>
      </c>
      <c r="E556" s="613" t="s">
        <v>4484</v>
      </c>
      <c r="F556" s="616"/>
      <c r="G556" s="616"/>
      <c r="H556" s="616"/>
      <c r="I556" s="616"/>
      <c r="J556" s="616"/>
      <c r="K556" s="616"/>
      <c r="L556" s="616"/>
      <c r="M556" s="616"/>
      <c r="N556" s="616">
        <v>1</v>
      </c>
      <c r="O556" s="616">
        <v>2176</v>
      </c>
      <c r="P556" s="637"/>
      <c r="Q556" s="617">
        <v>2176</v>
      </c>
    </row>
    <row r="557" spans="1:17" ht="14.4" customHeight="1" x14ac:dyDescent="0.3">
      <c r="A557" s="612" t="s">
        <v>513</v>
      </c>
      <c r="B557" s="613" t="s">
        <v>4478</v>
      </c>
      <c r="C557" s="613" t="s">
        <v>3543</v>
      </c>
      <c r="D557" s="613" t="s">
        <v>4485</v>
      </c>
      <c r="E557" s="613" t="s">
        <v>4486</v>
      </c>
      <c r="F557" s="616"/>
      <c r="G557" s="616"/>
      <c r="H557" s="616"/>
      <c r="I557" s="616"/>
      <c r="J557" s="616">
        <v>1</v>
      </c>
      <c r="K557" s="616">
        <v>109</v>
      </c>
      <c r="L557" s="616"/>
      <c r="M557" s="616">
        <v>109</v>
      </c>
      <c r="N557" s="616"/>
      <c r="O557" s="616"/>
      <c r="P557" s="637"/>
      <c r="Q557" s="617"/>
    </row>
    <row r="558" spans="1:17" ht="14.4" customHeight="1" x14ac:dyDescent="0.3">
      <c r="A558" s="612" t="s">
        <v>513</v>
      </c>
      <c r="B558" s="613" t="s">
        <v>4478</v>
      </c>
      <c r="C558" s="613" t="s">
        <v>3543</v>
      </c>
      <c r="D558" s="613" t="s">
        <v>3719</v>
      </c>
      <c r="E558" s="613" t="s">
        <v>3720</v>
      </c>
      <c r="F558" s="616"/>
      <c r="G558" s="616"/>
      <c r="H558" s="616"/>
      <c r="I558" s="616"/>
      <c r="J558" s="616">
        <v>1</v>
      </c>
      <c r="K558" s="616">
        <v>4340</v>
      </c>
      <c r="L558" s="616"/>
      <c r="M558" s="616">
        <v>4340</v>
      </c>
      <c r="N558" s="616"/>
      <c r="O558" s="616"/>
      <c r="P558" s="637"/>
      <c r="Q558" s="617"/>
    </row>
    <row r="559" spans="1:17" ht="14.4" customHeight="1" x14ac:dyDescent="0.3">
      <c r="A559" s="612" t="s">
        <v>513</v>
      </c>
      <c r="B559" s="613" t="s">
        <v>4478</v>
      </c>
      <c r="C559" s="613" t="s">
        <v>3543</v>
      </c>
      <c r="D559" s="613" t="s">
        <v>4487</v>
      </c>
      <c r="E559" s="613" t="s">
        <v>4488</v>
      </c>
      <c r="F559" s="616"/>
      <c r="G559" s="616"/>
      <c r="H559" s="616"/>
      <c r="I559" s="616"/>
      <c r="J559" s="616"/>
      <c r="K559" s="616"/>
      <c r="L559" s="616"/>
      <c r="M559" s="616"/>
      <c r="N559" s="616">
        <v>1</v>
      </c>
      <c r="O559" s="616">
        <v>2313</v>
      </c>
      <c r="P559" s="637"/>
      <c r="Q559" s="617">
        <v>2313</v>
      </c>
    </row>
    <row r="560" spans="1:17" ht="14.4" customHeight="1" x14ac:dyDescent="0.3">
      <c r="A560" s="612" t="s">
        <v>513</v>
      </c>
      <c r="B560" s="613" t="s">
        <v>4478</v>
      </c>
      <c r="C560" s="613" t="s">
        <v>3543</v>
      </c>
      <c r="D560" s="613" t="s">
        <v>3775</v>
      </c>
      <c r="E560" s="613" t="s">
        <v>3776</v>
      </c>
      <c r="F560" s="616">
        <v>1</v>
      </c>
      <c r="G560" s="616">
        <v>0</v>
      </c>
      <c r="H560" s="616"/>
      <c r="I560" s="616">
        <v>0</v>
      </c>
      <c r="J560" s="616"/>
      <c r="K560" s="616"/>
      <c r="L560" s="616"/>
      <c r="M560" s="616"/>
      <c r="N560" s="616">
        <v>1</v>
      </c>
      <c r="O560" s="616">
        <v>0</v>
      </c>
      <c r="P560" s="637"/>
      <c r="Q560" s="617">
        <v>0</v>
      </c>
    </row>
    <row r="561" spans="1:17" ht="14.4" customHeight="1" x14ac:dyDescent="0.3">
      <c r="A561" s="612" t="s">
        <v>513</v>
      </c>
      <c r="B561" s="613" t="s">
        <v>4478</v>
      </c>
      <c r="C561" s="613" t="s">
        <v>3543</v>
      </c>
      <c r="D561" s="613" t="s">
        <v>4489</v>
      </c>
      <c r="E561" s="613" t="s">
        <v>4490</v>
      </c>
      <c r="F561" s="616"/>
      <c r="G561" s="616"/>
      <c r="H561" s="616"/>
      <c r="I561" s="616"/>
      <c r="J561" s="616">
        <v>1</v>
      </c>
      <c r="K561" s="616">
        <v>1828</v>
      </c>
      <c r="L561" s="616"/>
      <c r="M561" s="616">
        <v>1828</v>
      </c>
      <c r="N561" s="616">
        <v>2</v>
      </c>
      <c r="O561" s="616">
        <v>3674</v>
      </c>
      <c r="P561" s="637"/>
      <c r="Q561" s="617">
        <v>1837</v>
      </c>
    </row>
    <row r="562" spans="1:17" ht="14.4" customHeight="1" x14ac:dyDescent="0.3">
      <c r="A562" s="612" t="s">
        <v>513</v>
      </c>
      <c r="B562" s="613" t="s">
        <v>4478</v>
      </c>
      <c r="C562" s="613" t="s">
        <v>3543</v>
      </c>
      <c r="D562" s="613" t="s">
        <v>4491</v>
      </c>
      <c r="E562" s="613" t="s">
        <v>4492</v>
      </c>
      <c r="F562" s="616">
        <v>1</v>
      </c>
      <c r="G562" s="616">
        <v>2252</v>
      </c>
      <c r="H562" s="616">
        <v>1</v>
      </c>
      <c r="I562" s="616">
        <v>2252</v>
      </c>
      <c r="J562" s="616"/>
      <c r="K562" s="616"/>
      <c r="L562" s="616"/>
      <c r="M562" s="616"/>
      <c r="N562" s="616"/>
      <c r="O562" s="616"/>
      <c r="P562" s="637"/>
      <c r="Q562" s="617"/>
    </row>
    <row r="563" spans="1:17" ht="14.4" customHeight="1" x14ac:dyDescent="0.3">
      <c r="A563" s="612" t="s">
        <v>513</v>
      </c>
      <c r="B563" s="613" t="s">
        <v>4493</v>
      </c>
      <c r="C563" s="613" t="s">
        <v>3543</v>
      </c>
      <c r="D563" s="613" t="s">
        <v>4494</v>
      </c>
      <c r="E563" s="613" t="s">
        <v>4495</v>
      </c>
      <c r="F563" s="616">
        <v>2</v>
      </c>
      <c r="G563" s="616">
        <v>484</v>
      </c>
      <c r="H563" s="616">
        <v>1</v>
      </c>
      <c r="I563" s="616">
        <v>242</v>
      </c>
      <c r="J563" s="616"/>
      <c r="K563" s="616"/>
      <c r="L563" s="616"/>
      <c r="M563" s="616"/>
      <c r="N563" s="616"/>
      <c r="O563" s="616"/>
      <c r="P563" s="637"/>
      <c r="Q563" s="617"/>
    </row>
    <row r="564" spans="1:17" ht="14.4" customHeight="1" x14ac:dyDescent="0.3">
      <c r="A564" s="612" t="s">
        <v>513</v>
      </c>
      <c r="B564" s="613" t="s">
        <v>4496</v>
      </c>
      <c r="C564" s="613" t="s">
        <v>3543</v>
      </c>
      <c r="D564" s="613" t="s">
        <v>4497</v>
      </c>
      <c r="E564" s="613" t="s">
        <v>4498</v>
      </c>
      <c r="F564" s="616">
        <v>1</v>
      </c>
      <c r="G564" s="616">
        <v>412</v>
      </c>
      <c r="H564" s="616">
        <v>1</v>
      </c>
      <c r="I564" s="616">
        <v>412</v>
      </c>
      <c r="J564" s="616"/>
      <c r="K564" s="616"/>
      <c r="L564" s="616"/>
      <c r="M564" s="616"/>
      <c r="N564" s="616"/>
      <c r="O564" s="616"/>
      <c r="P564" s="637"/>
      <c r="Q564" s="617"/>
    </row>
    <row r="565" spans="1:17" ht="14.4" customHeight="1" x14ac:dyDescent="0.3">
      <c r="A565" s="612" t="s">
        <v>513</v>
      </c>
      <c r="B565" s="613" t="s">
        <v>4496</v>
      </c>
      <c r="C565" s="613" t="s">
        <v>3543</v>
      </c>
      <c r="D565" s="613" t="s">
        <v>4499</v>
      </c>
      <c r="E565" s="613" t="s">
        <v>4500</v>
      </c>
      <c r="F565" s="616">
        <v>1</v>
      </c>
      <c r="G565" s="616">
        <v>248</v>
      </c>
      <c r="H565" s="616">
        <v>1</v>
      </c>
      <c r="I565" s="616">
        <v>248</v>
      </c>
      <c r="J565" s="616">
        <v>2</v>
      </c>
      <c r="K565" s="616">
        <v>504</v>
      </c>
      <c r="L565" s="616">
        <v>2.032258064516129</v>
      </c>
      <c r="M565" s="616">
        <v>252</v>
      </c>
      <c r="N565" s="616">
        <v>1</v>
      </c>
      <c r="O565" s="616">
        <v>254</v>
      </c>
      <c r="P565" s="637">
        <v>1.0241935483870968</v>
      </c>
      <c r="Q565" s="617">
        <v>254</v>
      </c>
    </row>
    <row r="566" spans="1:17" ht="14.4" customHeight="1" x14ac:dyDescent="0.3">
      <c r="A566" s="612" t="s">
        <v>513</v>
      </c>
      <c r="B566" s="613" t="s">
        <v>4496</v>
      </c>
      <c r="C566" s="613" t="s">
        <v>3543</v>
      </c>
      <c r="D566" s="613" t="s">
        <v>4501</v>
      </c>
      <c r="E566" s="613" t="s">
        <v>4502</v>
      </c>
      <c r="F566" s="616"/>
      <c r="G566" s="616"/>
      <c r="H566" s="616"/>
      <c r="I566" s="616"/>
      <c r="J566" s="616">
        <v>1</v>
      </c>
      <c r="K566" s="616">
        <v>246</v>
      </c>
      <c r="L566" s="616"/>
      <c r="M566" s="616">
        <v>246</v>
      </c>
      <c r="N566" s="616"/>
      <c r="O566" s="616"/>
      <c r="P566" s="637"/>
      <c r="Q566" s="617"/>
    </row>
    <row r="567" spans="1:17" ht="14.4" customHeight="1" x14ac:dyDescent="0.3">
      <c r="A567" s="612" t="s">
        <v>513</v>
      </c>
      <c r="B567" s="613" t="s">
        <v>4496</v>
      </c>
      <c r="C567" s="613" t="s">
        <v>3543</v>
      </c>
      <c r="D567" s="613" t="s">
        <v>4503</v>
      </c>
      <c r="E567" s="613" t="s">
        <v>4504</v>
      </c>
      <c r="F567" s="616"/>
      <c r="G567" s="616"/>
      <c r="H567" s="616"/>
      <c r="I567" s="616"/>
      <c r="J567" s="616">
        <v>1</v>
      </c>
      <c r="K567" s="616">
        <v>1139</v>
      </c>
      <c r="L567" s="616"/>
      <c r="M567" s="616">
        <v>1139</v>
      </c>
      <c r="N567" s="616"/>
      <c r="O567" s="616"/>
      <c r="P567" s="637"/>
      <c r="Q567" s="617"/>
    </row>
    <row r="568" spans="1:17" ht="14.4" customHeight="1" x14ac:dyDescent="0.3">
      <c r="A568" s="612" t="s">
        <v>513</v>
      </c>
      <c r="B568" s="613" t="s">
        <v>4496</v>
      </c>
      <c r="C568" s="613" t="s">
        <v>3543</v>
      </c>
      <c r="D568" s="613" t="s">
        <v>4505</v>
      </c>
      <c r="E568" s="613" t="s">
        <v>4506</v>
      </c>
      <c r="F568" s="616"/>
      <c r="G568" s="616"/>
      <c r="H568" s="616"/>
      <c r="I568" s="616"/>
      <c r="J568" s="616">
        <v>1</v>
      </c>
      <c r="K568" s="616">
        <v>2163</v>
      </c>
      <c r="L568" s="616"/>
      <c r="M568" s="616">
        <v>2163</v>
      </c>
      <c r="N568" s="616"/>
      <c r="O568" s="616"/>
      <c r="P568" s="637"/>
      <c r="Q568" s="617"/>
    </row>
    <row r="569" spans="1:17" ht="14.4" customHeight="1" x14ac:dyDescent="0.3">
      <c r="A569" s="612" t="s">
        <v>513</v>
      </c>
      <c r="B569" s="613" t="s">
        <v>4496</v>
      </c>
      <c r="C569" s="613" t="s">
        <v>3543</v>
      </c>
      <c r="D569" s="613" t="s">
        <v>4507</v>
      </c>
      <c r="E569" s="613" t="s">
        <v>4508</v>
      </c>
      <c r="F569" s="616">
        <v>1</v>
      </c>
      <c r="G569" s="616">
        <v>1500</v>
      </c>
      <c r="H569" s="616">
        <v>1</v>
      </c>
      <c r="I569" s="616">
        <v>1500</v>
      </c>
      <c r="J569" s="616"/>
      <c r="K569" s="616"/>
      <c r="L569" s="616"/>
      <c r="M569" s="616"/>
      <c r="N569" s="616"/>
      <c r="O569" s="616"/>
      <c r="P569" s="637"/>
      <c r="Q569" s="617"/>
    </row>
    <row r="570" spans="1:17" ht="14.4" customHeight="1" x14ac:dyDescent="0.3">
      <c r="A570" s="612" t="s">
        <v>513</v>
      </c>
      <c r="B570" s="613" t="s">
        <v>4496</v>
      </c>
      <c r="C570" s="613" t="s">
        <v>3543</v>
      </c>
      <c r="D570" s="613" t="s">
        <v>4509</v>
      </c>
      <c r="E570" s="613" t="s">
        <v>4510</v>
      </c>
      <c r="F570" s="616">
        <v>1</v>
      </c>
      <c r="G570" s="616">
        <v>1834</v>
      </c>
      <c r="H570" s="616">
        <v>1</v>
      </c>
      <c r="I570" s="616">
        <v>1834</v>
      </c>
      <c r="J570" s="616"/>
      <c r="K570" s="616"/>
      <c r="L570" s="616"/>
      <c r="M570" s="616"/>
      <c r="N570" s="616"/>
      <c r="O570" s="616"/>
      <c r="P570" s="637"/>
      <c r="Q570" s="617"/>
    </row>
    <row r="571" spans="1:17" ht="14.4" customHeight="1" x14ac:dyDescent="0.3">
      <c r="A571" s="612" t="s">
        <v>513</v>
      </c>
      <c r="B571" s="613" t="s">
        <v>4496</v>
      </c>
      <c r="C571" s="613" t="s">
        <v>3543</v>
      </c>
      <c r="D571" s="613" t="s">
        <v>4511</v>
      </c>
      <c r="E571" s="613" t="s">
        <v>4512</v>
      </c>
      <c r="F571" s="616">
        <v>1</v>
      </c>
      <c r="G571" s="616">
        <v>3035</v>
      </c>
      <c r="H571" s="616">
        <v>1</v>
      </c>
      <c r="I571" s="616">
        <v>3035</v>
      </c>
      <c r="J571" s="616"/>
      <c r="K571" s="616"/>
      <c r="L571" s="616"/>
      <c r="M571" s="616"/>
      <c r="N571" s="616"/>
      <c r="O571" s="616"/>
      <c r="P571" s="637"/>
      <c r="Q571" s="617"/>
    </row>
    <row r="572" spans="1:17" ht="14.4" customHeight="1" x14ac:dyDescent="0.3">
      <c r="A572" s="612" t="s">
        <v>513</v>
      </c>
      <c r="B572" s="613" t="s">
        <v>4496</v>
      </c>
      <c r="C572" s="613" t="s">
        <v>3543</v>
      </c>
      <c r="D572" s="613" t="s">
        <v>3608</v>
      </c>
      <c r="E572" s="613" t="s">
        <v>3609</v>
      </c>
      <c r="F572" s="616">
        <v>4</v>
      </c>
      <c r="G572" s="616">
        <v>3224</v>
      </c>
      <c r="H572" s="616">
        <v>1</v>
      </c>
      <c r="I572" s="616">
        <v>806</v>
      </c>
      <c r="J572" s="616">
        <v>3</v>
      </c>
      <c r="K572" s="616">
        <v>2436</v>
      </c>
      <c r="L572" s="616">
        <v>0.75558312655086846</v>
      </c>
      <c r="M572" s="616">
        <v>812</v>
      </c>
      <c r="N572" s="616">
        <v>2</v>
      </c>
      <c r="O572" s="616">
        <v>1638</v>
      </c>
      <c r="P572" s="637">
        <v>0.50806451612903225</v>
      </c>
      <c r="Q572" s="617">
        <v>819</v>
      </c>
    </row>
    <row r="573" spans="1:17" ht="14.4" customHeight="1" x14ac:dyDescent="0.3">
      <c r="A573" s="612" t="s">
        <v>513</v>
      </c>
      <c r="B573" s="613" t="s">
        <v>4496</v>
      </c>
      <c r="C573" s="613" t="s">
        <v>3543</v>
      </c>
      <c r="D573" s="613" t="s">
        <v>4464</v>
      </c>
      <c r="E573" s="613" t="s">
        <v>4465</v>
      </c>
      <c r="F573" s="616">
        <v>1</v>
      </c>
      <c r="G573" s="616">
        <v>2361</v>
      </c>
      <c r="H573" s="616">
        <v>1</v>
      </c>
      <c r="I573" s="616">
        <v>2361</v>
      </c>
      <c r="J573" s="616"/>
      <c r="K573" s="616"/>
      <c r="L573" s="616"/>
      <c r="M573" s="616"/>
      <c r="N573" s="616"/>
      <c r="O573" s="616"/>
      <c r="P573" s="637"/>
      <c r="Q573" s="617"/>
    </row>
    <row r="574" spans="1:17" ht="14.4" customHeight="1" x14ac:dyDescent="0.3">
      <c r="A574" s="612" t="s">
        <v>513</v>
      </c>
      <c r="B574" s="613" t="s">
        <v>4496</v>
      </c>
      <c r="C574" s="613" t="s">
        <v>3543</v>
      </c>
      <c r="D574" s="613" t="s">
        <v>4411</v>
      </c>
      <c r="E574" s="613" t="s">
        <v>4412</v>
      </c>
      <c r="F574" s="616"/>
      <c r="G574" s="616"/>
      <c r="H574" s="616"/>
      <c r="I574" s="616"/>
      <c r="J574" s="616">
        <v>2</v>
      </c>
      <c r="K574" s="616">
        <v>132</v>
      </c>
      <c r="L574" s="616"/>
      <c r="M574" s="616">
        <v>66</v>
      </c>
      <c r="N574" s="616"/>
      <c r="O574" s="616"/>
      <c r="P574" s="637"/>
      <c r="Q574" s="617"/>
    </row>
    <row r="575" spans="1:17" ht="14.4" customHeight="1" x14ac:dyDescent="0.3">
      <c r="A575" s="612" t="s">
        <v>513</v>
      </c>
      <c r="B575" s="613" t="s">
        <v>4496</v>
      </c>
      <c r="C575" s="613" t="s">
        <v>3543</v>
      </c>
      <c r="D575" s="613" t="s">
        <v>4513</v>
      </c>
      <c r="E575" s="613" t="s">
        <v>4514</v>
      </c>
      <c r="F575" s="616">
        <v>1</v>
      </c>
      <c r="G575" s="616">
        <v>1418</v>
      </c>
      <c r="H575" s="616">
        <v>1</v>
      </c>
      <c r="I575" s="616">
        <v>1418</v>
      </c>
      <c r="J575" s="616"/>
      <c r="K575" s="616"/>
      <c r="L575" s="616"/>
      <c r="M575" s="616"/>
      <c r="N575" s="616"/>
      <c r="O575" s="616"/>
      <c r="P575" s="637"/>
      <c r="Q575" s="617"/>
    </row>
    <row r="576" spans="1:17" ht="14.4" customHeight="1" x14ac:dyDescent="0.3">
      <c r="A576" s="612" t="s">
        <v>513</v>
      </c>
      <c r="B576" s="613" t="s">
        <v>4496</v>
      </c>
      <c r="C576" s="613" t="s">
        <v>3543</v>
      </c>
      <c r="D576" s="613" t="s">
        <v>4515</v>
      </c>
      <c r="E576" s="613" t="s">
        <v>4516</v>
      </c>
      <c r="F576" s="616">
        <v>1</v>
      </c>
      <c r="G576" s="616">
        <v>587</v>
      </c>
      <c r="H576" s="616">
        <v>1</v>
      </c>
      <c r="I576" s="616">
        <v>587</v>
      </c>
      <c r="J576" s="616"/>
      <c r="K576" s="616"/>
      <c r="L576" s="616"/>
      <c r="M576" s="616"/>
      <c r="N576" s="616"/>
      <c r="O576" s="616"/>
      <c r="P576" s="637"/>
      <c r="Q576" s="617"/>
    </row>
    <row r="577" spans="1:17" ht="14.4" customHeight="1" x14ac:dyDescent="0.3">
      <c r="A577" s="612" t="s">
        <v>513</v>
      </c>
      <c r="B577" s="613" t="s">
        <v>4496</v>
      </c>
      <c r="C577" s="613" t="s">
        <v>3543</v>
      </c>
      <c r="D577" s="613" t="s">
        <v>4517</v>
      </c>
      <c r="E577" s="613" t="s">
        <v>4518</v>
      </c>
      <c r="F577" s="616"/>
      <c r="G577" s="616"/>
      <c r="H577" s="616"/>
      <c r="I577" s="616"/>
      <c r="J577" s="616">
        <v>2</v>
      </c>
      <c r="K577" s="616">
        <v>980</v>
      </c>
      <c r="L577" s="616"/>
      <c r="M577" s="616">
        <v>490</v>
      </c>
      <c r="N577" s="616"/>
      <c r="O577" s="616"/>
      <c r="P577" s="637"/>
      <c r="Q577" s="617"/>
    </row>
    <row r="578" spans="1:17" ht="14.4" customHeight="1" x14ac:dyDescent="0.3">
      <c r="A578" s="612" t="s">
        <v>513</v>
      </c>
      <c r="B578" s="613" t="s">
        <v>4496</v>
      </c>
      <c r="C578" s="613" t="s">
        <v>3543</v>
      </c>
      <c r="D578" s="613" t="s">
        <v>4519</v>
      </c>
      <c r="E578" s="613" t="s">
        <v>4520</v>
      </c>
      <c r="F578" s="616"/>
      <c r="G578" s="616"/>
      <c r="H578" s="616"/>
      <c r="I578" s="616"/>
      <c r="J578" s="616">
        <v>1</v>
      </c>
      <c r="K578" s="616">
        <v>4010</v>
      </c>
      <c r="L578" s="616"/>
      <c r="M578" s="616">
        <v>4010</v>
      </c>
      <c r="N578" s="616"/>
      <c r="O578" s="616"/>
      <c r="P578" s="637"/>
      <c r="Q578" s="617"/>
    </row>
    <row r="579" spans="1:17" ht="14.4" customHeight="1" x14ac:dyDescent="0.3">
      <c r="A579" s="612" t="s">
        <v>513</v>
      </c>
      <c r="B579" s="613" t="s">
        <v>4521</v>
      </c>
      <c r="C579" s="613" t="s">
        <v>3543</v>
      </c>
      <c r="D579" s="613" t="s">
        <v>4522</v>
      </c>
      <c r="E579" s="613" t="s">
        <v>4523</v>
      </c>
      <c r="F579" s="616">
        <v>1</v>
      </c>
      <c r="G579" s="616">
        <v>1484</v>
      </c>
      <c r="H579" s="616">
        <v>1</v>
      </c>
      <c r="I579" s="616">
        <v>1484</v>
      </c>
      <c r="J579" s="616"/>
      <c r="K579" s="616"/>
      <c r="L579" s="616"/>
      <c r="M579" s="616"/>
      <c r="N579" s="616"/>
      <c r="O579" s="616"/>
      <c r="P579" s="637"/>
      <c r="Q579" s="617"/>
    </row>
    <row r="580" spans="1:17" ht="14.4" customHeight="1" x14ac:dyDescent="0.3">
      <c r="A580" s="612" t="s">
        <v>513</v>
      </c>
      <c r="B580" s="613" t="s">
        <v>4521</v>
      </c>
      <c r="C580" s="613" t="s">
        <v>3543</v>
      </c>
      <c r="D580" s="613" t="s">
        <v>4524</v>
      </c>
      <c r="E580" s="613" t="s">
        <v>4525</v>
      </c>
      <c r="F580" s="616">
        <v>1</v>
      </c>
      <c r="G580" s="616">
        <v>1839</v>
      </c>
      <c r="H580" s="616">
        <v>1</v>
      </c>
      <c r="I580" s="616">
        <v>1839</v>
      </c>
      <c r="J580" s="616"/>
      <c r="K580" s="616"/>
      <c r="L580" s="616"/>
      <c r="M580" s="616"/>
      <c r="N580" s="616"/>
      <c r="O580" s="616"/>
      <c r="P580" s="637"/>
      <c r="Q580" s="617"/>
    </row>
    <row r="581" spans="1:17" ht="14.4" customHeight="1" x14ac:dyDescent="0.3">
      <c r="A581" s="612" t="s">
        <v>513</v>
      </c>
      <c r="B581" s="613" t="s">
        <v>4526</v>
      </c>
      <c r="C581" s="613" t="s">
        <v>3543</v>
      </c>
      <c r="D581" s="613" t="s">
        <v>3580</v>
      </c>
      <c r="E581" s="613" t="s">
        <v>3581</v>
      </c>
      <c r="F581" s="616">
        <v>5</v>
      </c>
      <c r="G581" s="616">
        <v>10265</v>
      </c>
      <c r="H581" s="616">
        <v>1</v>
      </c>
      <c r="I581" s="616">
        <v>2053</v>
      </c>
      <c r="J581" s="616">
        <v>2</v>
      </c>
      <c r="K581" s="616">
        <v>4134</v>
      </c>
      <c r="L581" s="616">
        <v>0.40272771553823672</v>
      </c>
      <c r="M581" s="616">
        <v>2067</v>
      </c>
      <c r="N581" s="616">
        <v>1</v>
      </c>
      <c r="O581" s="616">
        <v>2073</v>
      </c>
      <c r="P581" s="637">
        <v>0.20194836824159768</v>
      </c>
      <c r="Q581" s="617">
        <v>2073</v>
      </c>
    </row>
    <row r="582" spans="1:17" ht="14.4" customHeight="1" x14ac:dyDescent="0.3">
      <c r="A582" s="612" t="s">
        <v>513</v>
      </c>
      <c r="B582" s="613" t="s">
        <v>4526</v>
      </c>
      <c r="C582" s="613" t="s">
        <v>3543</v>
      </c>
      <c r="D582" s="613" t="s">
        <v>4527</v>
      </c>
      <c r="E582" s="613" t="s">
        <v>4528</v>
      </c>
      <c r="F582" s="616"/>
      <c r="G582" s="616"/>
      <c r="H582" s="616"/>
      <c r="I582" s="616"/>
      <c r="J582" s="616"/>
      <c r="K582" s="616"/>
      <c r="L582" s="616"/>
      <c r="M582" s="616"/>
      <c r="N582" s="616">
        <v>1</v>
      </c>
      <c r="O582" s="616">
        <v>1113</v>
      </c>
      <c r="P582" s="637"/>
      <c r="Q582" s="617">
        <v>1113</v>
      </c>
    </row>
    <row r="583" spans="1:17" ht="14.4" customHeight="1" x14ac:dyDescent="0.3">
      <c r="A583" s="612" t="s">
        <v>513</v>
      </c>
      <c r="B583" s="613" t="s">
        <v>4526</v>
      </c>
      <c r="C583" s="613" t="s">
        <v>3543</v>
      </c>
      <c r="D583" s="613" t="s">
        <v>3610</v>
      </c>
      <c r="E583" s="613" t="s">
        <v>3611</v>
      </c>
      <c r="F583" s="616"/>
      <c r="G583" s="616"/>
      <c r="H583" s="616"/>
      <c r="I583" s="616"/>
      <c r="J583" s="616"/>
      <c r="K583" s="616"/>
      <c r="L583" s="616"/>
      <c r="M583" s="616"/>
      <c r="N583" s="616">
        <v>2</v>
      </c>
      <c r="O583" s="616">
        <v>7828</v>
      </c>
      <c r="P583" s="637"/>
      <c r="Q583" s="617">
        <v>3914</v>
      </c>
    </row>
    <row r="584" spans="1:17" ht="14.4" customHeight="1" x14ac:dyDescent="0.3">
      <c r="A584" s="612" t="s">
        <v>513</v>
      </c>
      <c r="B584" s="613" t="s">
        <v>4526</v>
      </c>
      <c r="C584" s="613" t="s">
        <v>3543</v>
      </c>
      <c r="D584" s="613" t="s">
        <v>4529</v>
      </c>
      <c r="E584" s="613" t="s">
        <v>4530</v>
      </c>
      <c r="F584" s="616"/>
      <c r="G584" s="616"/>
      <c r="H584" s="616"/>
      <c r="I584" s="616"/>
      <c r="J584" s="616"/>
      <c r="K584" s="616"/>
      <c r="L584" s="616"/>
      <c r="M584" s="616"/>
      <c r="N584" s="616">
        <v>1</v>
      </c>
      <c r="O584" s="616">
        <v>2454</v>
      </c>
      <c r="P584" s="637"/>
      <c r="Q584" s="617">
        <v>2454</v>
      </c>
    </row>
    <row r="585" spans="1:17" ht="14.4" customHeight="1" x14ac:dyDescent="0.3">
      <c r="A585" s="612" t="s">
        <v>513</v>
      </c>
      <c r="B585" s="613" t="s">
        <v>4526</v>
      </c>
      <c r="C585" s="613" t="s">
        <v>3543</v>
      </c>
      <c r="D585" s="613" t="s">
        <v>4531</v>
      </c>
      <c r="E585" s="613" t="s">
        <v>4532</v>
      </c>
      <c r="F585" s="616"/>
      <c r="G585" s="616"/>
      <c r="H585" s="616"/>
      <c r="I585" s="616"/>
      <c r="J585" s="616"/>
      <c r="K585" s="616"/>
      <c r="L585" s="616"/>
      <c r="M585" s="616"/>
      <c r="N585" s="616">
        <v>1</v>
      </c>
      <c r="O585" s="616">
        <v>1766</v>
      </c>
      <c r="P585" s="637"/>
      <c r="Q585" s="617">
        <v>1766</v>
      </c>
    </row>
    <row r="586" spans="1:17" ht="14.4" customHeight="1" x14ac:dyDescent="0.3">
      <c r="A586" s="612" t="s">
        <v>513</v>
      </c>
      <c r="B586" s="613" t="s">
        <v>4526</v>
      </c>
      <c r="C586" s="613" t="s">
        <v>3543</v>
      </c>
      <c r="D586" s="613" t="s">
        <v>4533</v>
      </c>
      <c r="E586" s="613" t="s">
        <v>4534</v>
      </c>
      <c r="F586" s="616">
        <v>1</v>
      </c>
      <c r="G586" s="616">
        <v>6363</v>
      </c>
      <c r="H586" s="616">
        <v>1</v>
      </c>
      <c r="I586" s="616">
        <v>6363</v>
      </c>
      <c r="J586" s="616"/>
      <c r="K586" s="616"/>
      <c r="L586" s="616"/>
      <c r="M586" s="616"/>
      <c r="N586" s="616"/>
      <c r="O586" s="616"/>
      <c r="P586" s="637"/>
      <c r="Q586" s="617"/>
    </row>
    <row r="587" spans="1:17" ht="14.4" customHeight="1" x14ac:dyDescent="0.3">
      <c r="A587" s="612" t="s">
        <v>513</v>
      </c>
      <c r="B587" s="613" t="s">
        <v>4526</v>
      </c>
      <c r="C587" s="613" t="s">
        <v>3543</v>
      </c>
      <c r="D587" s="613" t="s">
        <v>4535</v>
      </c>
      <c r="E587" s="613" t="s">
        <v>4536</v>
      </c>
      <c r="F587" s="616"/>
      <c r="G587" s="616"/>
      <c r="H587" s="616"/>
      <c r="I587" s="616"/>
      <c r="J587" s="616"/>
      <c r="K587" s="616"/>
      <c r="L587" s="616"/>
      <c r="M587" s="616"/>
      <c r="N587" s="616">
        <v>2</v>
      </c>
      <c r="O587" s="616">
        <v>1722</v>
      </c>
      <c r="P587" s="637"/>
      <c r="Q587" s="617">
        <v>861</v>
      </c>
    </row>
    <row r="588" spans="1:17" ht="14.4" customHeight="1" x14ac:dyDescent="0.3">
      <c r="A588" s="612" t="s">
        <v>513</v>
      </c>
      <c r="B588" s="613" t="s">
        <v>4526</v>
      </c>
      <c r="C588" s="613" t="s">
        <v>3543</v>
      </c>
      <c r="D588" s="613" t="s">
        <v>4537</v>
      </c>
      <c r="E588" s="613" t="s">
        <v>4538</v>
      </c>
      <c r="F588" s="616"/>
      <c r="G588" s="616"/>
      <c r="H588" s="616"/>
      <c r="I588" s="616"/>
      <c r="J588" s="616"/>
      <c r="K588" s="616"/>
      <c r="L588" s="616"/>
      <c r="M588" s="616"/>
      <c r="N588" s="616">
        <v>2</v>
      </c>
      <c r="O588" s="616">
        <v>1166</v>
      </c>
      <c r="P588" s="637"/>
      <c r="Q588" s="617">
        <v>583</v>
      </c>
    </row>
    <row r="589" spans="1:17" ht="14.4" customHeight="1" x14ac:dyDescent="0.3">
      <c r="A589" s="612" t="s">
        <v>513</v>
      </c>
      <c r="B589" s="613" t="s">
        <v>4526</v>
      </c>
      <c r="C589" s="613" t="s">
        <v>3543</v>
      </c>
      <c r="D589" s="613" t="s">
        <v>4539</v>
      </c>
      <c r="E589" s="613" t="s">
        <v>4540</v>
      </c>
      <c r="F589" s="616"/>
      <c r="G589" s="616"/>
      <c r="H589" s="616"/>
      <c r="I589" s="616"/>
      <c r="J589" s="616"/>
      <c r="K589" s="616"/>
      <c r="L589" s="616"/>
      <c r="M589" s="616"/>
      <c r="N589" s="616">
        <v>3</v>
      </c>
      <c r="O589" s="616">
        <v>2277</v>
      </c>
      <c r="P589" s="637"/>
      <c r="Q589" s="617">
        <v>759</v>
      </c>
    </row>
    <row r="590" spans="1:17" ht="14.4" customHeight="1" x14ac:dyDescent="0.3">
      <c r="A590" s="612" t="s">
        <v>513</v>
      </c>
      <c r="B590" s="613" t="s">
        <v>4526</v>
      </c>
      <c r="C590" s="613" t="s">
        <v>3543</v>
      </c>
      <c r="D590" s="613" t="s">
        <v>4541</v>
      </c>
      <c r="E590" s="613" t="s">
        <v>4542</v>
      </c>
      <c r="F590" s="616">
        <v>1</v>
      </c>
      <c r="G590" s="616">
        <v>303</v>
      </c>
      <c r="H590" s="616">
        <v>1</v>
      </c>
      <c r="I590" s="616">
        <v>303</v>
      </c>
      <c r="J590" s="616"/>
      <c r="K590" s="616"/>
      <c r="L590" s="616"/>
      <c r="M590" s="616"/>
      <c r="N590" s="616"/>
      <c r="O590" s="616"/>
      <c r="P590" s="637"/>
      <c r="Q590" s="617"/>
    </row>
    <row r="591" spans="1:17" ht="14.4" customHeight="1" x14ac:dyDescent="0.3">
      <c r="A591" s="612" t="s">
        <v>513</v>
      </c>
      <c r="B591" s="613" t="s">
        <v>4526</v>
      </c>
      <c r="C591" s="613" t="s">
        <v>3543</v>
      </c>
      <c r="D591" s="613" t="s">
        <v>4543</v>
      </c>
      <c r="E591" s="613" t="s">
        <v>4544</v>
      </c>
      <c r="F591" s="616"/>
      <c r="G591" s="616"/>
      <c r="H591" s="616"/>
      <c r="I591" s="616"/>
      <c r="J591" s="616"/>
      <c r="K591" s="616"/>
      <c r="L591" s="616"/>
      <c r="M591" s="616"/>
      <c r="N591" s="616">
        <v>2</v>
      </c>
      <c r="O591" s="616">
        <v>716</v>
      </c>
      <c r="P591" s="637"/>
      <c r="Q591" s="617">
        <v>358</v>
      </c>
    </row>
    <row r="592" spans="1:17" ht="14.4" customHeight="1" x14ac:dyDescent="0.3">
      <c r="A592" s="612" t="s">
        <v>513</v>
      </c>
      <c r="B592" s="613" t="s">
        <v>4526</v>
      </c>
      <c r="C592" s="613" t="s">
        <v>3543</v>
      </c>
      <c r="D592" s="613" t="s">
        <v>4545</v>
      </c>
      <c r="E592" s="613" t="s">
        <v>4546</v>
      </c>
      <c r="F592" s="616"/>
      <c r="G592" s="616"/>
      <c r="H592" s="616"/>
      <c r="I592" s="616"/>
      <c r="J592" s="616">
        <v>1</v>
      </c>
      <c r="K592" s="616">
        <v>6067</v>
      </c>
      <c r="L592" s="616"/>
      <c r="M592" s="616">
        <v>6067</v>
      </c>
      <c r="N592" s="616"/>
      <c r="O592" s="616"/>
      <c r="P592" s="637"/>
      <c r="Q592" s="617"/>
    </row>
    <row r="593" spans="1:17" ht="14.4" customHeight="1" x14ac:dyDescent="0.3">
      <c r="A593" s="612" t="s">
        <v>513</v>
      </c>
      <c r="B593" s="613" t="s">
        <v>4526</v>
      </c>
      <c r="C593" s="613" t="s">
        <v>3543</v>
      </c>
      <c r="D593" s="613" t="s">
        <v>4547</v>
      </c>
      <c r="E593" s="613" t="s">
        <v>4548</v>
      </c>
      <c r="F593" s="616">
        <v>1</v>
      </c>
      <c r="G593" s="616">
        <v>3002</v>
      </c>
      <c r="H593" s="616">
        <v>1</v>
      </c>
      <c r="I593" s="616">
        <v>3002</v>
      </c>
      <c r="J593" s="616"/>
      <c r="K593" s="616"/>
      <c r="L593" s="616"/>
      <c r="M593" s="616"/>
      <c r="N593" s="616"/>
      <c r="O593" s="616"/>
      <c r="P593" s="637"/>
      <c r="Q593" s="617"/>
    </row>
    <row r="594" spans="1:17" ht="14.4" customHeight="1" x14ac:dyDescent="0.3">
      <c r="A594" s="612" t="s">
        <v>513</v>
      </c>
      <c r="B594" s="613" t="s">
        <v>3547</v>
      </c>
      <c r="C594" s="613" t="s">
        <v>3939</v>
      </c>
      <c r="D594" s="613" t="s">
        <v>3942</v>
      </c>
      <c r="E594" s="613" t="s">
        <v>2634</v>
      </c>
      <c r="F594" s="616">
        <v>20</v>
      </c>
      <c r="G594" s="616">
        <v>1666</v>
      </c>
      <c r="H594" s="616">
        <v>1</v>
      </c>
      <c r="I594" s="616">
        <v>83.3</v>
      </c>
      <c r="J594" s="616"/>
      <c r="K594" s="616"/>
      <c r="L594" s="616"/>
      <c r="M594" s="616"/>
      <c r="N594" s="616"/>
      <c r="O594" s="616"/>
      <c r="P594" s="637"/>
      <c r="Q594" s="617"/>
    </row>
    <row r="595" spans="1:17" ht="14.4" customHeight="1" x14ac:dyDescent="0.3">
      <c r="A595" s="612" t="s">
        <v>513</v>
      </c>
      <c r="B595" s="613" t="s">
        <v>3547</v>
      </c>
      <c r="C595" s="613" t="s">
        <v>3939</v>
      </c>
      <c r="D595" s="613" t="s">
        <v>3943</v>
      </c>
      <c r="E595" s="613" t="s">
        <v>2624</v>
      </c>
      <c r="F595" s="616">
        <v>6</v>
      </c>
      <c r="G595" s="616">
        <v>497.52</v>
      </c>
      <c r="H595" s="616">
        <v>1</v>
      </c>
      <c r="I595" s="616">
        <v>82.92</v>
      </c>
      <c r="J595" s="616"/>
      <c r="K595" s="616"/>
      <c r="L595" s="616"/>
      <c r="M595" s="616"/>
      <c r="N595" s="616"/>
      <c r="O595" s="616"/>
      <c r="P595" s="637"/>
      <c r="Q595" s="617"/>
    </row>
    <row r="596" spans="1:17" ht="14.4" customHeight="1" x14ac:dyDescent="0.3">
      <c r="A596" s="612" t="s">
        <v>513</v>
      </c>
      <c r="B596" s="613" t="s">
        <v>3547</v>
      </c>
      <c r="C596" s="613" t="s">
        <v>3939</v>
      </c>
      <c r="D596" s="613" t="s">
        <v>3946</v>
      </c>
      <c r="E596" s="613" t="s">
        <v>3947</v>
      </c>
      <c r="F596" s="616">
        <v>18</v>
      </c>
      <c r="G596" s="616">
        <v>93866.76</v>
      </c>
      <c r="H596" s="616">
        <v>1</v>
      </c>
      <c r="I596" s="616">
        <v>5214.82</v>
      </c>
      <c r="J596" s="616"/>
      <c r="K596" s="616"/>
      <c r="L596" s="616"/>
      <c r="M596" s="616"/>
      <c r="N596" s="616"/>
      <c r="O596" s="616"/>
      <c r="P596" s="637"/>
      <c r="Q596" s="617"/>
    </row>
    <row r="597" spans="1:17" ht="14.4" customHeight="1" x14ac:dyDescent="0.3">
      <c r="A597" s="612" t="s">
        <v>513</v>
      </c>
      <c r="B597" s="613" t="s">
        <v>3547</v>
      </c>
      <c r="C597" s="613" t="s">
        <v>3939</v>
      </c>
      <c r="D597" s="613" t="s">
        <v>3948</v>
      </c>
      <c r="E597" s="613" t="s">
        <v>2624</v>
      </c>
      <c r="F597" s="616">
        <v>107</v>
      </c>
      <c r="G597" s="616">
        <v>13638.84</v>
      </c>
      <c r="H597" s="616">
        <v>1</v>
      </c>
      <c r="I597" s="616">
        <v>127.46579439252336</v>
      </c>
      <c r="J597" s="616"/>
      <c r="K597" s="616"/>
      <c r="L597" s="616"/>
      <c r="M597" s="616"/>
      <c r="N597" s="616"/>
      <c r="O597" s="616"/>
      <c r="P597" s="637"/>
      <c r="Q597" s="617"/>
    </row>
    <row r="598" spans="1:17" ht="14.4" customHeight="1" x14ac:dyDescent="0.3">
      <c r="A598" s="612" t="s">
        <v>513</v>
      </c>
      <c r="B598" s="613" t="s">
        <v>3547</v>
      </c>
      <c r="C598" s="613" t="s">
        <v>3939</v>
      </c>
      <c r="D598" s="613" t="s">
        <v>3949</v>
      </c>
      <c r="E598" s="613" t="s">
        <v>2624</v>
      </c>
      <c r="F598" s="616">
        <v>54</v>
      </c>
      <c r="G598" s="616">
        <v>6360.06</v>
      </c>
      <c r="H598" s="616">
        <v>1</v>
      </c>
      <c r="I598" s="616">
        <v>117.7788888888889</v>
      </c>
      <c r="J598" s="616"/>
      <c r="K598" s="616"/>
      <c r="L598" s="616"/>
      <c r="M598" s="616"/>
      <c r="N598" s="616"/>
      <c r="O598" s="616"/>
      <c r="P598" s="637"/>
      <c r="Q598" s="617"/>
    </row>
    <row r="599" spans="1:17" ht="14.4" customHeight="1" x14ac:dyDescent="0.3">
      <c r="A599" s="612" t="s">
        <v>513</v>
      </c>
      <c r="B599" s="613" t="s">
        <v>3547</v>
      </c>
      <c r="C599" s="613" t="s">
        <v>3939</v>
      </c>
      <c r="D599" s="613" t="s">
        <v>3950</v>
      </c>
      <c r="E599" s="613" t="s">
        <v>2649</v>
      </c>
      <c r="F599" s="616">
        <v>67.199999999999989</v>
      </c>
      <c r="G599" s="616">
        <v>41794.969999999994</v>
      </c>
      <c r="H599" s="616">
        <v>1</v>
      </c>
      <c r="I599" s="616">
        <v>621.94895833333339</v>
      </c>
      <c r="J599" s="616"/>
      <c r="K599" s="616"/>
      <c r="L599" s="616"/>
      <c r="M599" s="616"/>
      <c r="N599" s="616"/>
      <c r="O599" s="616"/>
      <c r="P599" s="637"/>
      <c r="Q599" s="617"/>
    </row>
    <row r="600" spans="1:17" ht="14.4" customHeight="1" x14ac:dyDescent="0.3">
      <c r="A600" s="612" t="s">
        <v>513</v>
      </c>
      <c r="B600" s="613" t="s">
        <v>3547</v>
      </c>
      <c r="C600" s="613" t="s">
        <v>3939</v>
      </c>
      <c r="D600" s="613" t="s">
        <v>3951</v>
      </c>
      <c r="E600" s="613" t="s">
        <v>3952</v>
      </c>
      <c r="F600" s="616">
        <v>174.5</v>
      </c>
      <c r="G600" s="616">
        <v>14671.96</v>
      </c>
      <c r="H600" s="616">
        <v>1</v>
      </c>
      <c r="I600" s="616">
        <v>84.08</v>
      </c>
      <c r="J600" s="616"/>
      <c r="K600" s="616"/>
      <c r="L600" s="616"/>
      <c r="M600" s="616"/>
      <c r="N600" s="616"/>
      <c r="O600" s="616"/>
      <c r="P600" s="637"/>
      <c r="Q600" s="617"/>
    </row>
    <row r="601" spans="1:17" ht="14.4" customHeight="1" x14ac:dyDescent="0.3">
      <c r="A601" s="612" t="s">
        <v>513</v>
      </c>
      <c r="B601" s="613" t="s">
        <v>3547</v>
      </c>
      <c r="C601" s="613" t="s">
        <v>3939</v>
      </c>
      <c r="D601" s="613" t="s">
        <v>3953</v>
      </c>
      <c r="E601" s="613"/>
      <c r="F601" s="616">
        <v>27.2</v>
      </c>
      <c r="G601" s="616">
        <v>29357.350000000002</v>
      </c>
      <c r="H601" s="616">
        <v>1</v>
      </c>
      <c r="I601" s="616">
        <v>1079.3143382352941</v>
      </c>
      <c r="J601" s="616"/>
      <c r="K601" s="616"/>
      <c r="L601" s="616"/>
      <c r="M601" s="616"/>
      <c r="N601" s="616"/>
      <c r="O601" s="616"/>
      <c r="P601" s="637"/>
      <c r="Q601" s="617"/>
    </row>
    <row r="602" spans="1:17" ht="14.4" customHeight="1" x14ac:dyDescent="0.3">
      <c r="A602" s="612" t="s">
        <v>513</v>
      </c>
      <c r="B602" s="613" t="s">
        <v>3547</v>
      </c>
      <c r="C602" s="613" t="s">
        <v>3939</v>
      </c>
      <c r="D602" s="613" t="s">
        <v>3955</v>
      </c>
      <c r="E602" s="613" t="s">
        <v>2186</v>
      </c>
      <c r="F602" s="616">
        <v>316</v>
      </c>
      <c r="G602" s="616">
        <v>19928.72</v>
      </c>
      <c r="H602" s="616">
        <v>1</v>
      </c>
      <c r="I602" s="616">
        <v>63.065569620253171</v>
      </c>
      <c r="J602" s="616"/>
      <c r="K602" s="616"/>
      <c r="L602" s="616"/>
      <c r="M602" s="616"/>
      <c r="N602" s="616"/>
      <c r="O602" s="616"/>
      <c r="P602" s="637"/>
      <c r="Q602" s="617"/>
    </row>
    <row r="603" spans="1:17" ht="14.4" customHeight="1" x14ac:dyDescent="0.3">
      <c r="A603" s="612" t="s">
        <v>513</v>
      </c>
      <c r="B603" s="613" t="s">
        <v>3547</v>
      </c>
      <c r="C603" s="613" t="s">
        <v>3939</v>
      </c>
      <c r="D603" s="613" t="s">
        <v>3956</v>
      </c>
      <c r="E603" s="613" t="s">
        <v>3957</v>
      </c>
      <c r="F603" s="616">
        <v>16</v>
      </c>
      <c r="G603" s="616">
        <v>2303.1999999999998</v>
      </c>
      <c r="H603" s="616">
        <v>1</v>
      </c>
      <c r="I603" s="616">
        <v>143.94999999999999</v>
      </c>
      <c r="J603" s="616"/>
      <c r="K603" s="616"/>
      <c r="L603" s="616"/>
      <c r="M603" s="616"/>
      <c r="N603" s="616"/>
      <c r="O603" s="616"/>
      <c r="P603" s="637"/>
      <c r="Q603" s="617"/>
    </row>
    <row r="604" spans="1:17" ht="14.4" customHeight="1" x14ac:dyDescent="0.3">
      <c r="A604" s="612" t="s">
        <v>513</v>
      </c>
      <c r="B604" s="613" t="s">
        <v>3547</v>
      </c>
      <c r="C604" s="613" t="s">
        <v>3939</v>
      </c>
      <c r="D604" s="613" t="s">
        <v>3958</v>
      </c>
      <c r="E604" s="613" t="s">
        <v>2190</v>
      </c>
      <c r="F604" s="616">
        <v>60.199999999999989</v>
      </c>
      <c r="G604" s="616">
        <v>48738.380000000005</v>
      </c>
      <c r="H604" s="616">
        <v>1</v>
      </c>
      <c r="I604" s="616">
        <v>809.60764119601356</v>
      </c>
      <c r="J604" s="616"/>
      <c r="K604" s="616"/>
      <c r="L604" s="616"/>
      <c r="M604" s="616"/>
      <c r="N604" s="616"/>
      <c r="O604" s="616"/>
      <c r="P604" s="637"/>
      <c r="Q604" s="617"/>
    </row>
    <row r="605" spans="1:17" ht="14.4" customHeight="1" x14ac:dyDescent="0.3">
      <c r="A605" s="612" t="s">
        <v>513</v>
      </c>
      <c r="B605" s="613" t="s">
        <v>3547</v>
      </c>
      <c r="C605" s="613" t="s">
        <v>3939</v>
      </c>
      <c r="D605" s="613" t="s">
        <v>3959</v>
      </c>
      <c r="E605" s="613" t="s">
        <v>2232</v>
      </c>
      <c r="F605" s="616">
        <v>29</v>
      </c>
      <c r="G605" s="616">
        <v>35732.06</v>
      </c>
      <c r="H605" s="616">
        <v>1</v>
      </c>
      <c r="I605" s="616">
        <v>1232.1399999999999</v>
      </c>
      <c r="J605" s="616"/>
      <c r="K605" s="616"/>
      <c r="L605" s="616"/>
      <c r="M605" s="616"/>
      <c r="N605" s="616"/>
      <c r="O605" s="616"/>
      <c r="P605" s="637"/>
      <c r="Q605" s="617"/>
    </row>
    <row r="606" spans="1:17" ht="14.4" customHeight="1" x14ac:dyDescent="0.3">
      <c r="A606" s="612" t="s">
        <v>513</v>
      </c>
      <c r="B606" s="613" t="s">
        <v>3547</v>
      </c>
      <c r="C606" s="613" t="s">
        <v>3939</v>
      </c>
      <c r="D606" s="613" t="s">
        <v>4549</v>
      </c>
      <c r="E606" s="613" t="s">
        <v>4550</v>
      </c>
      <c r="F606" s="616">
        <v>4</v>
      </c>
      <c r="G606" s="616">
        <v>25880.080000000002</v>
      </c>
      <c r="H606" s="616">
        <v>1</v>
      </c>
      <c r="I606" s="616">
        <v>6470.02</v>
      </c>
      <c r="J606" s="616"/>
      <c r="K606" s="616"/>
      <c r="L606" s="616"/>
      <c r="M606" s="616"/>
      <c r="N606" s="616"/>
      <c r="O606" s="616"/>
      <c r="P606" s="637"/>
      <c r="Q606" s="617"/>
    </row>
    <row r="607" spans="1:17" ht="14.4" customHeight="1" x14ac:dyDescent="0.3">
      <c r="A607" s="612" t="s">
        <v>513</v>
      </c>
      <c r="B607" s="613" t="s">
        <v>3547</v>
      </c>
      <c r="C607" s="613" t="s">
        <v>3939</v>
      </c>
      <c r="D607" s="613" t="s">
        <v>3960</v>
      </c>
      <c r="E607" s="613" t="s">
        <v>2229</v>
      </c>
      <c r="F607" s="616">
        <v>5.0999999999999996</v>
      </c>
      <c r="G607" s="616">
        <v>69353.88</v>
      </c>
      <c r="H607" s="616">
        <v>1</v>
      </c>
      <c r="I607" s="616">
        <v>13598.800000000001</v>
      </c>
      <c r="J607" s="616"/>
      <c r="K607" s="616"/>
      <c r="L607" s="616"/>
      <c r="M607" s="616"/>
      <c r="N607" s="616"/>
      <c r="O607" s="616"/>
      <c r="P607" s="637"/>
      <c r="Q607" s="617"/>
    </row>
    <row r="608" spans="1:17" ht="14.4" customHeight="1" x14ac:dyDescent="0.3">
      <c r="A608" s="612" t="s">
        <v>513</v>
      </c>
      <c r="B608" s="613" t="s">
        <v>3547</v>
      </c>
      <c r="C608" s="613" t="s">
        <v>3939</v>
      </c>
      <c r="D608" s="613" t="s">
        <v>3964</v>
      </c>
      <c r="E608" s="613" t="s">
        <v>3965</v>
      </c>
      <c r="F608" s="616">
        <v>0.30000000000000004</v>
      </c>
      <c r="G608" s="616">
        <v>1593.21</v>
      </c>
      <c r="H608" s="616">
        <v>1</v>
      </c>
      <c r="I608" s="616">
        <v>5310.6999999999989</v>
      </c>
      <c r="J608" s="616"/>
      <c r="K608" s="616"/>
      <c r="L608" s="616"/>
      <c r="M608" s="616"/>
      <c r="N608" s="616"/>
      <c r="O608" s="616"/>
      <c r="P608" s="637"/>
      <c r="Q608" s="617"/>
    </row>
    <row r="609" spans="1:17" ht="14.4" customHeight="1" x14ac:dyDescent="0.3">
      <c r="A609" s="612" t="s">
        <v>513</v>
      </c>
      <c r="B609" s="613" t="s">
        <v>3547</v>
      </c>
      <c r="C609" s="613" t="s">
        <v>3939</v>
      </c>
      <c r="D609" s="613" t="s">
        <v>3966</v>
      </c>
      <c r="E609" s="613" t="s">
        <v>3967</v>
      </c>
      <c r="F609" s="616">
        <v>0</v>
      </c>
      <c r="G609" s="616">
        <v>0</v>
      </c>
      <c r="H609" s="616"/>
      <c r="I609" s="616"/>
      <c r="J609" s="616"/>
      <c r="K609" s="616"/>
      <c r="L609" s="616"/>
      <c r="M609" s="616"/>
      <c r="N609" s="616"/>
      <c r="O609" s="616"/>
      <c r="P609" s="637"/>
      <c r="Q609" s="617"/>
    </row>
    <row r="610" spans="1:17" ht="14.4" customHeight="1" x14ac:dyDescent="0.3">
      <c r="A610" s="612" t="s">
        <v>513</v>
      </c>
      <c r="B610" s="613" t="s">
        <v>3547</v>
      </c>
      <c r="C610" s="613" t="s">
        <v>3939</v>
      </c>
      <c r="D610" s="613" t="s">
        <v>4551</v>
      </c>
      <c r="E610" s="613"/>
      <c r="F610" s="616">
        <v>3.7</v>
      </c>
      <c r="G610" s="616">
        <v>1633.36</v>
      </c>
      <c r="H610" s="616">
        <v>1</v>
      </c>
      <c r="I610" s="616">
        <v>441.4486486486486</v>
      </c>
      <c r="J610" s="616"/>
      <c r="K610" s="616"/>
      <c r="L610" s="616"/>
      <c r="M610" s="616"/>
      <c r="N610" s="616"/>
      <c r="O610" s="616"/>
      <c r="P610" s="637"/>
      <c r="Q610" s="617"/>
    </row>
    <row r="611" spans="1:17" ht="14.4" customHeight="1" x14ac:dyDescent="0.3">
      <c r="A611" s="612" t="s">
        <v>513</v>
      </c>
      <c r="B611" s="613" t="s">
        <v>3547</v>
      </c>
      <c r="C611" s="613" t="s">
        <v>3939</v>
      </c>
      <c r="D611" s="613" t="s">
        <v>3968</v>
      </c>
      <c r="E611" s="613" t="s">
        <v>2641</v>
      </c>
      <c r="F611" s="616">
        <v>268</v>
      </c>
      <c r="G611" s="616">
        <v>15546.679999999998</v>
      </c>
      <c r="H611" s="616">
        <v>1</v>
      </c>
      <c r="I611" s="616">
        <v>58.009999999999991</v>
      </c>
      <c r="J611" s="616"/>
      <c r="K611" s="616"/>
      <c r="L611" s="616"/>
      <c r="M611" s="616"/>
      <c r="N611" s="616"/>
      <c r="O611" s="616"/>
      <c r="P611" s="637"/>
      <c r="Q611" s="617"/>
    </row>
    <row r="612" spans="1:17" ht="14.4" customHeight="1" x14ac:dyDescent="0.3">
      <c r="A612" s="612" t="s">
        <v>513</v>
      </c>
      <c r="B612" s="613" t="s">
        <v>3547</v>
      </c>
      <c r="C612" s="613" t="s">
        <v>3939</v>
      </c>
      <c r="D612" s="613" t="s">
        <v>3969</v>
      </c>
      <c r="E612" s="613" t="s">
        <v>2196</v>
      </c>
      <c r="F612" s="616">
        <v>15.4</v>
      </c>
      <c r="G612" s="616">
        <v>6222.58</v>
      </c>
      <c r="H612" s="616">
        <v>1</v>
      </c>
      <c r="I612" s="616">
        <v>404.06363636363636</v>
      </c>
      <c r="J612" s="616"/>
      <c r="K612" s="616"/>
      <c r="L612" s="616"/>
      <c r="M612" s="616"/>
      <c r="N612" s="616"/>
      <c r="O612" s="616"/>
      <c r="P612" s="637"/>
      <c r="Q612" s="617"/>
    </row>
    <row r="613" spans="1:17" ht="14.4" customHeight="1" x14ac:dyDescent="0.3">
      <c r="A613" s="612" t="s">
        <v>513</v>
      </c>
      <c r="B613" s="613" t="s">
        <v>3547</v>
      </c>
      <c r="C613" s="613" t="s">
        <v>3939</v>
      </c>
      <c r="D613" s="613" t="s">
        <v>2330</v>
      </c>
      <c r="E613" s="613" t="s">
        <v>2337</v>
      </c>
      <c r="F613" s="616">
        <v>5</v>
      </c>
      <c r="G613" s="616">
        <v>34482.5</v>
      </c>
      <c r="H613" s="616">
        <v>1</v>
      </c>
      <c r="I613" s="616">
        <v>6896.5</v>
      </c>
      <c r="J613" s="616"/>
      <c r="K613" s="616"/>
      <c r="L613" s="616"/>
      <c r="M613" s="616"/>
      <c r="N613" s="616"/>
      <c r="O613" s="616"/>
      <c r="P613" s="637"/>
      <c r="Q613" s="617"/>
    </row>
    <row r="614" spans="1:17" ht="14.4" customHeight="1" x14ac:dyDescent="0.3">
      <c r="A614" s="612" t="s">
        <v>513</v>
      </c>
      <c r="B614" s="613" t="s">
        <v>3547</v>
      </c>
      <c r="C614" s="613" t="s">
        <v>3939</v>
      </c>
      <c r="D614" s="613" t="s">
        <v>3972</v>
      </c>
      <c r="E614" s="613" t="s">
        <v>2654</v>
      </c>
      <c r="F614" s="616">
        <v>751</v>
      </c>
      <c r="G614" s="616">
        <v>35672.5</v>
      </c>
      <c r="H614" s="616">
        <v>1</v>
      </c>
      <c r="I614" s="616">
        <v>47.5</v>
      </c>
      <c r="J614" s="616"/>
      <c r="K614" s="616"/>
      <c r="L614" s="616"/>
      <c r="M614" s="616"/>
      <c r="N614" s="616"/>
      <c r="O614" s="616"/>
      <c r="P614" s="637"/>
      <c r="Q614" s="617"/>
    </row>
    <row r="615" spans="1:17" ht="14.4" customHeight="1" x14ac:dyDescent="0.3">
      <c r="A615" s="612" t="s">
        <v>513</v>
      </c>
      <c r="B615" s="613" t="s">
        <v>3547</v>
      </c>
      <c r="C615" s="613" t="s">
        <v>3939</v>
      </c>
      <c r="D615" s="613" t="s">
        <v>3973</v>
      </c>
      <c r="E615" s="613" t="s">
        <v>2219</v>
      </c>
      <c r="F615" s="616">
        <v>123</v>
      </c>
      <c r="G615" s="616">
        <v>14268</v>
      </c>
      <c r="H615" s="616">
        <v>1</v>
      </c>
      <c r="I615" s="616">
        <v>116</v>
      </c>
      <c r="J615" s="616"/>
      <c r="K615" s="616"/>
      <c r="L615" s="616"/>
      <c r="M615" s="616"/>
      <c r="N615" s="616"/>
      <c r="O615" s="616"/>
      <c r="P615" s="637"/>
      <c r="Q615" s="617"/>
    </row>
    <row r="616" spans="1:17" ht="14.4" customHeight="1" x14ac:dyDescent="0.3">
      <c r="A616" s="612" t="s">
        <v>513</v>
      </c>
      <c r="B616" s="613" t="s">
        <v>3547</v>
      </c>
      <c r="C616" s="613" t="s">
        <v>3939</v>
      </c>
      <c r="D616" s="613" t="s">
        <v>3974</v>
      </c>
      <c r="E616" s="613" t="s">
        <v>2589</v>
      </c>
      <c r="F616" s="616">
        <v>312.8</v>
      </c>
      <c r="G616" s="616">
        <v>118777.88</v>
      </c>
      <c r="H616" s="616">
        <v>1</v>
      </c>
      <c r="I616" s="616">
        <v>379.72468030690538</v>
      </c>
      <c r="J616" s="616"/>
      <c r="K616" s="616"/>
      <c r="L616" s="616"/>
      <c r="M616" s="616"/>
      <c r="N616" s="616"/>
      <c r="O616" s="616"/>
      <c r="P616" s="637"/>
      <c r="Q616" s="617"/>
    </row>
    <row r="617" spans="1:17" ht="14.4" customHeight="1" x14ac:dyDescent="0.3">
      <c r="A617" s="612" t="s">
        <v>513</v>
      </c>
      <c r="B617" s="613" t="s">
        <v>3547</v>
      </c>
      <c r="C617" s="613" t="s">
        <v>3939</v>
      </c>
      <c r="D617" s="613" t="s">
        <v>4552</v>
      </c>
      <c r="E617" s="613" t="s">
        <v>4553</v>
      </c>
      <c r="F617" s="616">
        <v>40</v>
      </c>
      <c r="G617" s="616">
        <v>2556.64</v>
      </c>
      <c r="H617" s="616">
        <v>1</v>
      </c>
      <c r="I617" s="616">
        <v>63.915999999999997</v>
      </c>
      <c r="J617" s="616"/>
      <c r="K617" s="616"/>
      <c r="L617" s="616"/>
      <c r="M617" s="616"/>
      <c r="N617" s="616"/>
      <c r="O617" s="616"/>
      <c r="P617" s="637"/>
      <c r="Q617" s="617"/>
    </row>
    <row r="618" spans="1:17" ht="14.4" customHeight="1" x14ac:dyDescent="0.3">
      <c r="A618" s="612" t="s">
        <v>513</v>
      </c>
      <c r="B618" s="613" t="s">
        <v>3547</v>
      </c>
      <c r="C618" s="613" t="s">
        <v>3939</v>
      </c>
      <c r="D618" s="613" t="s">
        <v>3977</v>
      </c>
      <c r="E618" s="613" t="s">
        <v>3978</v>
      </c>
      <c r="F618" s="616">
        <v>64</v>
      </c>
      <c r="G618" s="616">
        <v>8150.1899999999987</v>
      </c>
      <c r="H618" s="616">
        <v>1</v>
      </c>
      <c r="I618" s="616">
        <v>127.34671874999998</v>
      </c>
      <c r="J618" s="616"/>
      <c r="K618" s="616"/>
      <c r="L618" s="616"/>
      <c r="M618" s="616"/>
      <c r="N618" s="616"/>
      <c r="O618" s="616"/>
      <c r="P618" s="637"/>
      <c r="Q618" s="617"/>
    </row>
    <row r="619" spans="1:17" ht="14.4" customHeight="1" x14ac:dyDescent="0.3">
      <c r="A619" s="612" t="s">
        <v>513</v>
      </c>
      <c r="B619" s="613" t="s">
        <v>3547</v>
      </c>
      <c r="C619" s="613" t="s">
        <v>3939</v>
      </c>
      <c r="D619" s="613" t="s">
        <v>3979</v>
      </c>
      <c r="E619" s="613" t="s">
        <v>3980</v>
      </c>
      <c r="F619" s="616">
        <v>102</v>
      </c>
      <c r="G619" s="616">
        <v>4176.8999999999996</v>
      </c>
      <c r="H619" s="616">
        <v>1</v>
      </c>
      <c r="I619" s="616">
        <v>40.949999999999996</v>
      </c>
      <c r="J619" s="616"/>
      <c r="K619" s="616"/>
      <c r="L619" s="616"/>
      <c r="M619" s="616"/>
      <c r="N619" s="616"/>
      <c r="O619" s="616"/>
      <c r="P619" s="637"/>
      <c r="Q619" s="617"/>
    </row>
    <row r="620" spans="1:17" ht="14.4" customHeight="1" x14ac:dyDescent="0.3">
      <c r="A620" s="612" t="s">
        <v>513</v>
      </c>
      <c r="B620" s="613" t="s">
        <v>3547</v>
      </c>
      <c r="C620" s="613" t="s">
        <v>3939</v>
      </c>
      <c r="D620" s="613" t="s">
        <v>3981</v>
      </c>
      <c r="E620" s="613" t="s">
        <v>3982</v>
      </c>
      <c r="F620" s="616">
        <v>0.2</v>
      </c>
      <c r="G620" s="616">
        <v>1092.1600000000001</v>
      </c>
      <c r="H620" s="616">
        <v>1</v>
      </c>
      <c r="I620" s="616">
        <v>5460.8</v>
      </c>
      <c r="J620" s="616"/>
      <c r="K620" s="616"/>
      <c r="L620" s="616"/>
      <c r="M620" s="616"/>
      <c r="N620" s="616"/>
      <c r="O620" s="616"/>
      <c r="P620" s="637"/>
      <c r="Q620" s="617"/>
    </row>
    <row r="621" spans="1:17" ht="14.4" customHeight="1" x14ac:dyDescent="0.3">
      <c r="A621" s="612" t="s">
        <v>513</v>
      </c>
      <c r="B621" s="613" t="s">
        <v>3547</v>
      </c>
      <c r="C621" s="613" t="s">
        <v>3939</v>
      </c>
      <c r="D621" s="613" t="s">
        <v>3983</v>
      </c>
      <c r="E621" s="613" t="s">
        <v>3984</v>
      </c>
      <c r="F621" s="616">
        <v>5</v>
      </c>
      <c r="G621" s="616">
        <v>102.4</v>
      </c>
      <c r="H621" s="616">
        <v>1</v>
      </c>
      <c r="I621" s="616">
        <v>20.48</v>
      </c>
      <c r="J621" s="616"/>
      <c r="K621" s="616"/>
      <c r="L621" s="616"/>
      <c r="M621" s="616"/>
      <c r="N621" s="616"/>
      <c r="O621" s="616"/>
      <c r="P621" s="637"/>
      <c r="Q621" s="617"/>
    </row>
    <row r="622" spans="1:17" ht="14.4" customHeight="1" x14ac:dyDescent="0.3">
      <c r="A622" s="612" t="s">
        <v>513</v>
      </c>
      <c r="B622" s="613" t="s">
        <v>3547</v>
      </c>
      <c r="C622" s="613" t="s">
        <v>3939</v>
      </c>
      <c r="D622" s="613" t="s">
        <v>3985</v>
      </c>
      <c r="E622" s="613" t="s">
        <v>2111</v>
      </c>
      <c r="F622" s="616">
        <v>0</v>
      </c>
      <c r="G622" s="616">
        <v>0</v>
      </c>
      <c r="H622" s="616"/>
      <c r="I622" s="616"/>
      <c r="J622" s="616"/>
      <c r="K622" s="616"/>
      <c r="L622" s="616"/>
      <c r="M622" s="616"/>
      <c r="N622" s="616"/>
      <c r="O622" s="616"/>
      <c r="P622" s="637"/>
      <c r="Q622" s="617"/>
    </row>
    <row r="623" spans="1:17" ht="14.4" customHeight="1" x14ac:dyDescent="0.3">
      <c r="A623" s="612" t="s">
        <v>513</v>
      </c>
      <c r="B623" s="613" t="s">
        <v>3547</v>
      </c>
      <c r="C623" s="613" t="s">
        <v>3939</v>
      </c>
      <c r="D623" s="613" t="s">
        <v>3986</v>
      </c>
      <c r="E623" s="613" t="s">
        <v>2611</v>
      </c>
      <c r="F623" s="616">
        <v>42.4</v>
      </c>
      <c r="G623" s="616">
        <v>166458.29999999999</v>
      </c>
      <c r="H623" s="616">
        <v>1</v>
      </c>
      <c r="I623" s="616">
        <v>3925.9033018867922</v>
      </c>
      <c r="J623" s="616"/>
      <c r="K623" s="616"/>
      <c r="L623" s="616"/>
      <c r="M623" s="616"/>
      <c r="N623" s="616"/>
      <c r="O623" s="616"/>
      <c r="P623" s="637"/>
      <c r="Q623" s="617"/>
    </row>
    <row r="624" spans="1:17" ht="14.4" customHeight="1" x14ac:dyDescent="0.3">
      <c r="A624" s="612" t="s">
        <v>513</v>
      </c>
      <c r="B624" s="613" t="s">
        <v>3547</v>
      </c>
      <c r="C624" s="613" t="s">
        <v>3939</v>
      </c>
      <c r="D624" s="613" t="s">
        <v>3987</v>
      </c>
      <c r="E624" s="613" t="s">
        <v>3988</v>
      </c>
      <c r="F624" s="616">
        <v>0</v>
      </c>
      <c r="G624" s="616">
        <v>0</v>
      </c>
      <c r="H624" s="616"/>
      <c r="I624" s="616"/>
      <c r="J624" s="616"/>
      <c r="K624" s="616"/>
      <c r="L624" s="616"/>
      <c r="M624" s="616"/>
      <c r="N624" s="616"/>
      <c r="O624" s="616"/>
      <c r="P624" s="637"/>
      <c r="Q624" s="617"/>
    </row>
    <row r="625" spans="1:17" ht="14.4" customHeight="1" x14ac:dyDescent="0.3">
      <c r="A625" s="612" t="s">
        <v>513</v>
      </c>
      <c r="B625" s="613" t="s">
        <v>3547</v>
      </c>
      <c r="C625" s="613" t="s">
        <v>3939</v>
      </c>
      <c r="D625" s="613" t="s">
        <v>4554</v>
      </c>
      <c r="E625" s="613" t="s">
        <v>4555</v>
      </c>
      <c r="F625" s="616">
        <v>8</v>
      </c>
      <c r="G625" s="616">
        <v>103520.32000000001</v>
      </c>
      <c r="H625" s="616">
        <v>1</v>
      </c>
      <c r="I625" s="616">
        <v>12940.04</v>
      </c>
      <c r="J625" s="616"/>
      <c r="K625" s="616"/>
      <c r="L625" s="616"/>
      <c r="M625" s="616"/>
      <c r="N625" s="616"/>
      <c r="O625" s="616"/>
      <c r="P625" s="637"/>
      <c r="Q625" s="617"/>
    </row>
    <row r="626" spans="1:17" ht="14.4" customHeight="1" x14ac:dyDescent="0.3">
      <c r="A626" s="612" t="s">
        <v>513</v>
      </c>
      <c r="B626" s="613" t="s">
        <v>3547</v>
      </c>
      <c r="C626" s="613" t="s">
        <v>3939</v>
      </c>
      <c r="D626" s="613" t="s">
        <v>3989</v>
      </c>
      <c r="E626" s="613" t="s">
        <v>2608</v>
      </c>
      <c r="F626" s="616">
        <v>4</v>
      </c>
      <c r="G626" s="616">
        <v>1082.1600000000001</v>
      </c>
      <c r="H626" s="616">
        <v>1</v>
      </c>
      <c r="I626" s="616">
        <v>270.54000000000002</v>
      </c>
      <c r="J626" s="616"/>
      <c r="K626" s="616"/>
      <c r="L626" s="616"/>
      <c r="M626" s="616"/>
      <c r="N626" s="616"/>
      <c r="O626" s="616"/>
      <c r="P626" s="637"/>
      <c r="Q626" s="617"/>
    </row>
    <row r="627" spans="1:17" ht="14.4" customHeight="1" x14ac:dyDescent="0.3">
      <c r="A627" s="612" t="s">
        <v>513</v>
      </c>
      <c r="B627" s="613" t="s">
        <v>3547</v>
      </c>
      <c r="C627" s="613" t="s">
        <v>3939</v>
      </c>
      <c r="D627" s="613" t="s">
        <v>3999</v>
      </c>
      <c r="E627" s="613" t="s">
        <v>4000</v>
      </c>
      <c r="F627" s="616">
        <v>11</v>
      </c>
      <c r="G627" s="616">
        <v>1260.3800000000001</v>
      </c>
      <c r="H627" s="616">
        <v>1</v>
      </c>
      <c r="I627" s="616">
        <v>114.58000000000001</v>
      </c>
      <c r="J627" s="616"/>
      <c r="K627" s="616"/>
      <c r="L627" s="616"/>
      <c r="M627" s="616"/>
      <c r="N627" s="616"/>
      <c r="O627" s="616"/>
      <c r="P627" s="637"/>
      <c r="Q627" s="617"/>
    </row>
    <row r="628" spans="1:17" ht="14.4" customHeight="1" x14ac:dyDescent="0.3">
      <c r="A628" s="612" t="s">
        <v>513</v>
      </c>
      <c r="B628" s="613" t="s">
        <v>3547</v>
      </c>
      <c r="C628" s="613" t="s">
        <v>3939</v>
      </c>
      <c r="D628" s="613" t="s">
        <v>4001</v>
      </c>
      <c r="E628" s="613" t="s">
        <v>4002</v>
      </c>
      <c r="F628" s="616">
        <v>120</v>
      </c>
      <c r="G628" s="616">
        <v>27499.199999999997</v>
      </c>
      <c r="H628" s="616">
        <v>1</v>
      </c>
      <c r="I628" s="616">
        <v>229.15999999999997</v>
      </c>
      <c r="J628" s="616"/>
      <c r="K628" s="616"/>
      <c r="L628" s="616"/>
      <c r="M628" s="616"/>
      <c r="N628" s="616"/>
      <c r="O628" s="616"/>
      <c r="P628" s="637"/>
      <c r="Q628" s="617"/>
    </row>
    <row r="629" spans="1:17" ht="14.4" customHeight="1" x14ac:dyDescent="0.3">
      <c r="A629" s="612" t="s">
        <v>513</v>
      </c>
      <c r="B629" s="613" t="s">
        <v>3547</v>
      </c>
      <c r="C629" s="613" t="s">
        <v>3939</v>
      </c>
      <c r="D629" s="613" t="s">
        <v>4003</v>
      </c>
      <c r="E629" s="613" t="s">
        <v>4004</v>
      </c>
      <c r="F629" s="616">
        <v>10.9</v>
      </c>
      <c r="G629" s="616">
        <v>2364.96</v>
      </c>
      <c r="H629" s="616">
        <v>1</v>
      </c>
      <c r="I629" s="616">
        <v>216.96880733944954</v>
      </c>
      <c r="J629" s="616"/>
      <c r="K629" s="616"/>
      <c r="L629" s="616"/>
      <c r="M629" s="616"/>
      <c r="N629" s="616"/>
      <c r="O629" s="616"/>
      <c r="P629" s="637"/>
      <c r="Q629" s="617"/>
    </row>
    <row r="630" spans="1:17" ht="14.4" customHeight="1" x14ac:dyDescent="0.3">
      <c r="A630" s="612" t="s">
        <v>513</v>
      </c>
      <c r="B630" s="613" t="s">
        <v>3547</v>
      </c>
      <c r="C630" s="613" t="s">
        <v>3939</v>
      </c>
      <c r="D630" s="613" t="s">
        <v>4006</v>
      </c>
      <c r="E630" s="613" t="s">
        <v>2182</v>
      </c>
      <c r="F630" s="616">
        <v>7.4</v>
      </c>
      <c r="G630" s="616">
        <v>717.42</v>
      </c>
      <c r="H630" s="616">
        <v>1</v>
      </c>
      <c r="I630" s="616">
        <v>96.948648648648643</v>
      </c>
      <c r="J630" s="616"/>
      <c r="K630" s="616"/>
      <c r="L630" s="616"/>
      <c r="M630" s="616"/>
      <c r="N630" s="616"/>
      <c r="O630" s="616"/>
      <c r="P630" s="637"/>
      <c r="Q630" s="617"/>
    </row>
    <row r="631" spans="1:17" ht="14.4" customHeight="1" x14ac:dyDescent="0.3">
      <c r="A631" s="612" t="s">
        <v>513</v>
      </c>
      <c r="B631" s="613" t="s">
        <v>3547</v>
      </c>
      <c r="C631" s="613" t="s">
        <v>3939</v>
      </c>
      <c r="D631" s="613" t="s">
        <v>4008</v>
      </c>
      <c r="E631" s="613" t="s">
        <v>4009</v>
      </c>
      <c r="F631" s="616">
        <v>0</v>
      </c>
      <c r="G631" s="616">
        <v>0</v>
      </c>
      <c r="H631" s="616"/>
      <c r="I631" s="616"/>
      <c r="J631" s="616"/>
      <c r="K631" s="616"/>
      <c r="L631" s="616"/>
      <c r="M631" s="616"/>
      <c r="N631" s="616"/>
      <c r="O631" s="616"/>
      <c r="P631" s="637"/>
      <c r="Q631" s="617"/>
    </row>
    <row r="632" spans="1:17" ht="14.4" customHeight="1" x14ac:dyDescent="0.3">
      <c r="A632" s="612" t="s">
        <v>513</v>
      </c>
      <c r="B632" s="613" t="s">
        <v>3547</v>
      </c>
      <c r="C632" s="613" t="s">
        <v>3939</v>
      </c>
      <c r="D632" s="613" t="s">
        <v>4010</v>
      </c>
      <c r="E632" s="613" t="s">
        <v>4009</v>
      </c>
      <c r="F632" s="616">
        <v>49</v>
      </c>
      <c r="G632" s="616">
        <v>65948.12000000001</v>
      </c>
      <c r="H632" s="616">
        <v>1</v>
      </c>
      <c r="I632" s="616">
        <v>1345.88</v>
      </c>
      <c r="J632" s="616"/>
      <c r="K632" s="616"/>
      <c r="L632" s="616"/>
      <c r="M632" s="616"/>
      <c r="N632" s="616"/>
      <c r="O632" s="616"/>
      <c r="P632" s="637"/>
      <c r="Q632" s="617"/>
    </row>
    <row r="633" spans="1:17" ht="14.4" customHeight="1" x14ac:dyDescent="0.3">
      <c r="A633" s="612" t="s">
        <v>513</v>
      </c>
      <c r="B633" s="613" t="s">
        <v>3547</v>
      </c>
      <c r="C633" s="613" t="s">
        <v>3939</v>
      </c>
      <c r="D633" s="613" t="s">
        <v>4011</v>
      </c>
      <c r="E633" s="613" t="s">
        <v>2627</v>
      </c>
      <c r="F633" s="616">
        <v>12.6</v>
      </c>
      <c r="G633" s="616">
        <v>10080</v>
      </c>
      <c r="H633" s="616">
        <v>1</v>
      </c>
      <c r="I633" s="616">
        <v>800</v>
      </c>
      <c r="J633" s="616"/>
      <c r="K633" s="616"/>
      <c r="L633" s="616"/>
      <c r="M633" s="616"/>
      <c r="N633" s="616"/>
      <c r="O633" s="616"/>
      <c r="P633" s="637"/>
      <c r="Q633" s="617"/>
    </row>
    <row r="634" spans="1:17" ht="14.4" customHeight="1" x14ac:dyDescent="0.3">
      <c r="A634" s="612" t="s">
        <v>513</v>
      </c>
      <c r="B634" s="613" t="s">
        <v>3547</v>
      </c>
      <c r="C634" s="613" t="s">
        <v>3939</v>
      </c>
      <c r="D634" s="613" t="s">
        <v>4556</v>
      </c>
      <c r="E634" s="613" t="s">
        <v>4557</v>
      </c>
      <c r="F634" s="616">
        <v>0.6</v>
      </c>
      <c r="G634" s="616">
        <v>582.29999999999995</v>
      </c>
      <c r="H634" s="616">
        <v>1</v>
      </c>
      <c r="I634" s="616">
        <v>970.5</v>
      </c>
      <c r="J634" s="616"/>
      <c r="K634" s="616"/>
      <c r="L634" s="616"/>
      <c r="M634" s="616"/>
      <c r="N634" s="616"/>
      <c r="O634" s="616"/>
      <c r="P634" s="637"/>
      <c r="Q634" s="617"/>
    </row>
    <row r="635" spans="1:17" ht="14.4" customHeight="1" x14ac:dyDescent="0.3">
      <c r="A635" s="612" t="s">
        <v>513</v>
      </c>
      <c r="B635" s="613" t="s">
        <v>3547</v>
      </c>
      <c r="C635" s="613" t="s">
        <v>3939</v>
      </c>
      <c r="D635" s="613" t="s">
        <v>4014</v>
      </c>
      <c r="E635" s="613" t="s">
        <v>4015</v>
      </c>
      <c r="F635" s="616">
        <v>27.400000000000002</v>
      </c>
      <c r="G635" s="616">
        <v>59146.45</v>
      </c>
      <c r="H635" s="616">
        <v>1</v>
      </c>
      <c r="I635" s="616">
        <v>2158.6295620437954</v>
      </c>
      <c r="J635" s="616"/>
      <c r="K635" s="616"/>
      <c r="L635" s="616"/>
      <c r="M635" s="616"/>
      <c r="N635" s="616"/>
      <c r="O635" s="616"/>
      <c r="P635" s="637"/>
      <c r="Q635" s="617"/>
    </row>
    <row r="636" spans="1:17" ht="14.4" customHeight="1" x14ac:dyDescent="0.3">
      <c r="A636" s="612" t="s">
        <v>513</v>
      </c>
      <c r="B636" s="613" t="s">
        <v>3547</v>
      </c>
      <c r="C636" s="613" t="s">
        <v>3939</v>
      </c>
      <c r="D636" s="613" t="s">
        <v>4016</v>
      </c>
      <c r="E636" s="613" t="s">
        <v>2604</v>
      </c>
      <c r="F636" s="616">
        <v>7.6000000000000005</v>
      </c>
      <c r="G636" s="616">
        <v>4598.76</v>
      </c>
      <c r="H636" s="616">
        <v>1</v>
      </c>
      <c r="I636" s="616">
        <v>605.1</v>
      </c>
      <c r="J636" s="616"/>
      <c r="K636" s="616"/>
      <c r="L636" s="616"/>
      <c r="M636" s="616"/>
      <c r="N636" s="616"/>
      <c r="O636" s="616"/>
      <c r="P636" s="637"/>
      <c r="Q636" s="617"/>
    </row>
    <row r="637" spans="1:17" ht="14.4" customHeight="1" x14ac:dyDescent="0.3">
      <c r="A637" s="612" t="s">
        <v>513</v>
      </c>
      <c r="B637" s="613" t="s">
        <v>3547</v>
      </c>
      <c r="C637" s="613" t="s">
        <v>3939</v>
      </c>
      <c r="D637" s="613" t="s">
        <v>4017</v>
      </c>
      <c r="E637" s="613" t="s">
        <v>2605</v>
      </c>
      <c r="F637" s="616">
        <v>7.6000000000000005</v>
      </c>
      <c r="G637" s="616">
        <v>6225.4400000000005</v>
      </c>
      <c r="H637" s="616">
        <v>1</v>
      </c>
      <c r="I637" s="616">
        <v>819.13684210526321</v>
      </c>
      <c r="J637" s="616"/>
      <c r="K637" s="616"/>
      <c r="L637" s="616"/>
      <c r="M637" s="616"/>
      <c r="N637" s="616"/>
      <c r="O637" s="616"/>
      <c r="P637" s="637"/>
      <c r="Q637" s="617"/>
    </row>
    <row r="638" spans="1:17" ht="14.4" customHeight="1" x14ac:dyDescent="0.3">
      <c r="A638" s="612" t="s">
        <v>513</v>
      </c>
      <c r="B638" s="613" t="s">
        <v>3547</v>
      </c>
      <c r="C638" s="613" t="s">
        <v>3939</v>
      </c>
      <c r="D638" s="613" t="s">
        <v>4018</v>
      </c>
      <c r="E638" s="613" t="s">
        <v>4019</v>
      </c>
      <c r="F638" s="616">
        <v>1</v>
      </c>
      <c r="G638" s="616">
        <v>3535.84</v>
      </c>
      <c r="H638" s="616">
        <v>1</v>
      </c>
      <c r="I638" s="616">
        <v>3535.84</v>
      </c>
      <c r="J638" s="616"/>
      <c r="K638" s="616"/>
      <c r="L638" s="616"/>
      <c r="M638" s="616"/>
      <c r="N638" s="616"/>
      <c r="O638" s="616"/>
      <c r="P638" s="637"/>
      <c r="Q638" s="617"/>
    </row>
    <row r="639" spans="1:17" ht="14.4" customHeight="1" x14ac:dyDescent="0.3">
      <c r="A639" s="612" t="s">
        <v>513</v>
      </c>
      <c r="B639" s="613" t="s">
        <v>3547</v>
      </c>
      <c r="C639" s="613" t="s">
        <v>3939</v>
      </c>
      <c r="D639" s="613" t="s">
        <v>4026</v>
      </c>
      <c r="E639" s="613" t="s">
        <v>2179</v>
      </c>
      <c r="F639" s="616">
        <v>2.5999999999999996</v>
      </c>
      <c r="G639" s="616">
        <v>2989.82</v>
      </c>
      <c r="H639" s="616">
        <v>1</v>
      </c>
      <c r="I639" s="616">
        <v>1149.9307692307696</v>
      </c>
      <c r="J639" s="616"/>
      <c r="K639" s="616"/>
      <c r="L639" s="616"/>
      <c r="M639" s="616"/>
      <c r="N639" s="616"/>
      <c r="O639" s="616"/>
      <c r="P639" s="637"/>
      <c r="Q639" s="617"/>
    </row>
    <row r="640" spans="1:17" ht="14.4" customHeight="1" x14ac:dyDescent="0.3">
      <c r="A640" s="612" t="s">
        <v>513</v>
      </c>
      <c r="B640" s="613" t="s">
        <v>3547</v>
      </c>
      <c r="C640" s="613" t="s">
        <v>3939</v>
      </c>
      <c r="D640" s="613" t="s">
        <v>4029</v>
      </c>
      <c r="E640" s="613" t="s">
        <v>4030</v>
      </c>
      <c r="F640" s="616">
        <v>79.510000000000005</v>
      </c>
      <c r="G640" s="616">
        <v>288225.50999999995</v>
      </c>
      <c r="H640" s="616">
        <v>1</v>
      </c>
      <c r="I640" s="616">
        <v>3625.0221355804292</v>
      </c>
      <c r="J640" s="616"/>
      <c r="K640" s="616"/>
      <c r="L640" s="616"/>
      <c r="M640" s="616"/>
      <c r="N640" s="616"/>
      <c r="O640" s="616"/>
      <c r="P640" s="637"/>
      <c r="Q640" s="617"/>
    </row>
    <row r="641" spans="1:17" ht="14.4" customHeight="1" x14ac:dyDescent="0.3">
      <c r="A641" s="612" t="s">
        <v>513</v>
      </c>
      <c r="B641" s="613" t="s">
        <v>3547</v>
      </c>
      <c r="C641" s="613" t="s">
        <v>3939</v>
      </c>
      <c r="D641" s="613" t="s">
        <v>4558</v>
      </c>
      <c r="E641" s="613" t="s">
        <v>2111</v>
      </c>
      <c r="F641" s="616">
        <v>32</v>
      </c>
      <c r="G641" s="616">
        <v>2199.6799999999998</v>
      </c>
      <c r="H641" s="616">
        <v>1</v>
      </c>
      <c r="I641" s="616">
        <v>68.739999999999995</v>
      </c>
      <c r="J641" s="616"/>
      <c r="K641" s="616"/>
      <c r="L641" s="616"/>
      <c r="M641" s="616"/>
      <c r="N641" s="616"/>
      <c r="O641" s="616"/>
      <c r="P641" s="637"/>
      <c r="Q641" s="617"/>
    </row>
    <row r="642" spans="1:17" ht="14.4" customHeight="1" x14ac:dyDescent="0.3">
      <c r="A642" s="612" t="s">
        <v>513</v>
      </c>
      <c r="B642" s="613" t="s">
        <v>3547</v>
      </c>
      <c r="C642" s="613" t="s">
        <v>3939</v>
      </c>
      <c r="D642" s="613" t="s">
        <v>4038</v>
      </c>
      <c r="E642" s="613" t="s">
        <v>4019</v>
      </c>
      <c r="F642" s="616">
        <v>3</v>
      </c>
      <c r="G642" s="616">
        <v>21215.040000000001</v>
      </c>
      <c r="H642" s="616">
        <v>1</v>
      </c>
      <c r="I642" s="616">
        <v>7071.68</v>
      </c>
      <c r="J642" s="616"/>
      <c r="K642" s="616"/>
      <c r="L642" s="616"/>
      <c r="M642" s="616"/>
      <c r="N642" s="616"/>
      <c r="O642" s="616"/>
      <c r="P642" s="637"/>
      <c r="Q642" s="617"/>
    </row>
    <row r="643" spans="1:17" ht="14.4" customHeight="1" x14ac:dyDescent="0.3">
      <c r="A643" s="612" t="s">
        <v>513</v>
      </c>
      <c r="B643" s="613" t="s">
        <v>3547</v>
      </c>
      <c r="C643" s="613" t="s">
        <v>4060</v>
      </c>
      <c r="D643" s="613" t="s">
        <v>4061</v>
      </c>
      <c r="E643" s="613" t="s">
        <v>4062</v>
      </c>
      <c r="F643" s="616">
        <v>6</v>
      </c>
      <c r="G643" s="616">
        <v>7255.91</v>
      </c>
      <c r="H643" s="616">
        <v>1</v>
      </c>
      <c r="I643" s="616">
        <v>1209.3183333333334</v>
      </c>
      <c r="J643" s="616"/>
      <c r="K643" s="616"/>
      <c r="L643" s="616"/>
      <c r="M643" s="616"/>
      <c r="N643" s="616"/>
      <c r="O643" s="616"/>
      <c r="P643" s="637"/>
      <c r="Q643" s="617"/>
    </row>
    <row r="644" spans="1:17" ht="14.4" customHeight="1" x14ac:dyDescent="0.3">
      <c r="A644" s="612" t="s">
        <v>513</v>
      </c>
      <c r="B644" s="613" t="s">
        <v>3547</v>
      </c>
      <c r="C644" s="613" t="s">
        <v>4060</v>
      </c>
      <c r="D644" s="613" t="s">
        <v>4063</v>
      </c>
      <c r="E644" s="613" t="s">
        <v>4064</v>
      </c>
      <c r="F644" s="616">
        <v>682</v>
      </c>
      <c r="G644" s="616">
        <v>1267999.8</v>
      </c>
      <c r="H644" s="616">
        <v>1</v>
      </c>
      <c r="I644" s="616">
        <v>1859.2372434017595</v>
      </c>
      <c r="J644" s="616"/>
      <c r="K644" s="616"/>
      <c r="L644" s="616"/>
      <c r="M644" s="616"/>
      <c r="N644" s="616"/>
      <c r="O644" s="616"/>
      <c r="P644" s="637"/>
      <c r="Q644" s="617"/>
    </row>
    <row r="645" spans="1:17" ht="14.4" customHeight="1" x14ac:dyDescent="0.3">
      <c r="A645" s="612" t="s">
        <v>513</v>
      </c>
      <c r="B645" s="613" t="s">
        <v>3547</v>
      </c>
      <c r="C645" s="613" t="s">
        <v>4060</v>
      </c>
      <c r="D645" s="613" t="s">
        <v>4065</v>
      </c>
      <c r="E645" s="613" t="s">
        <v>4066</v>
      </c>
      <c r="F645" s="616">
        <v>52</v>
      </c>
      <c r="G645" s="616">
        <v>141412.47</v>
      </c>
      <c r="H645" s="616">
        <v>1</v>
      </c>
      <c r="I645" s="616">
        <v>2719.4705769230768</v>
      </c>
      <c r="J645" s="616"/>
      <c r="K645" s="616"/>
      <c r="L645" s="616"/>
      <c r="M645" s="616"/>
      <c r="N645" s="616"/>
      <c r="O645" s="616"/>
      <c r="P645" s="637"/>
      <c r="Q645" s="617"/>
    </row>
    <row r="646" spans="1:17" ht="14.4" customHeight="1" x14ac:dyDescent="0.3">
      <c r="A646" s="612" t="s">
        <v>513</v>
      </c>
      <c r="B646" s="613" t="s">
        <v>3547</v>
      </c>
      <c r="C646" s="613" t="s">
        <v>4060</v>
      </c>
      <c r="D646" s="613" t="s">
        <v>4068</v>
      </c>
      <c r="E646" s="613" t="s">
        <v>4069</v>
      </c>
      <c r="F646" s="616">
        <v>5</v>
      </c>
      <c r="G646" s="616">
        <v>9327.9</v>
      </c>
      <c r="H646" s="616">
        <v>1</v>
      </c>
      <c r="I646" s="616">
        <v>1865.58</v>
      </c>
      <c r="J646" s="616"/>
      <c r="K646" s="616"/>
      <c r="L646" s="616"/>
      <c r="M646" s="616"/>
      <c r="N646" s="616"/>
      <c r="O646" s="616"/>
      <c r="P646" s="637"/>
      <c r="Q646" s="617"/>
    </row>
    <row r="647" spans="1:17" ht="14.4" customHeight="1" x14ac:dyDescent="0.3">
      <c r="A647" s="612" t="s">
        <v>513</v>
      </c>
      <c r="B647" s="613" t="s">
        <v>3547</v>
      </c>
      <c r="C647" s="613" t="s">
        <v>4060</v>
      </c>
      <c r="D647" s="613" t="s">
        <v>4070</v>
      </c>
      <c r="E647" s="613" t="s">
        <v>4071</v>
      </c>
      <c r="F647" s="616">
        <v>1</v>
      </c>
      <c r="G647" s="616">
        <v>8191.63</v>
      </c>
      <c r="H647" s="616">
        <v>1</v>
      </c>
      <c r="I647" s="616">
        <v>8191.63</v>
      </c>
      <c r="J647" s="616"/>
      <c r="K647" s="616"/>
      <c r="L647" s="616"/>
      <c r="M647" s="616"/>
      <c r="N647" s="616"/>
      <c r="O647" s="616"/>
      <c r="P647" s="637"/>
      <c r="Q647" s="617"/>
    </row>
    <row r="648" spans="1:17" ht="14.4" customHeight="1" x14ac:dyDescent="0.3">
      <c r="A648" s="612" t="s">
        <v>513</v>
      </c>
      <c r="B648" s="613" t="s">
        <v>3547</v>
      </c>
      <c r="C648" s="613" t="s">
        <v>4060</v>
      </c>
      <c r="D648" s="613" t="s">
        <v>4072</v>
      </c>
      <c r="E648" s="613" t="s">
        <v>4073</v>
      </c>
      <c r="F648" s="616">
        <v>9</v>
      </c>
      <c r="G648" s="616">
        <v>72373.06</v>
      </c>
      <c r="H648" s="616">
        <v>1</v>
      </c>
      <c r="I648" s="616">
        <v>8041.4511111111105</v>
      </c>
      <c r="J648" s="616"/>
      <c r="K648" s="616"/>
      <c r="L648" s="616"/>
      <c r="M648" s="616"/>
      <c r="N648" s="616"/>
      <c r="O648" s="616"/>
      <c r="P648" s="637"/>
      <c r="Q648" s="617"/>
    </row>
    <row r="649" spans="1:17" ht="14.4" customHeight="1" x14ac:dyDescent="0.3">
      <c r="A649" s="612" t="s">
        <v>513</v>
      </c>
      <c r="B649" s="613" t="s">
        <v>3547</v>
      </c>
      <c r="C649" s="613" t="s">
        <v>4060</v>
      </c>
      <c r="D649" s="613" t="s">
        <v>4074</v>
      </c>
      <c r="E649" s="613" t="s">
        <v>4075</v>
      </c>
      <c r="F649" s="616">
        <v>35</v>
      </c>
      <c r="G649" s="616">
        <v>336432.95999999996</v>
      </c>
      <c r="H649" s="616">
        <v>1</v>
      </c>
      <c r="I649" s="616">
        <v>9612.3702857142853</v>
      </c>
      <c r="J649" s="616"/>
      <c r="K649" s="616"/>
      <c r="L649" s="616"/>
      <c r="M649" s="616"/>
      <c r="N649" s="616"/>
      <c r="O649" s="616"/>
      <c r="P649" s="637"/>
      <c r="Q649" s="617"/>
    </row>
    <row r="650" spans="1:17" ht="14.4" customHeight="1" x14ac:dyDescent="0.3">
      <c r="A650" s="612" t="s">
        <v>513</v>
      </c>
      <c r="B650" s="613" t="s">
        <v>3547</v>
      </c>
      <c r="C650" s="613" t="s">
        <v>4060</v>
      </c>
      <c r="D650" s="613" t="s">
        <v>4076</v>
      </c>
      <c r="E650" s="613" t="s">
        <v>4077</v>
      </c>
      <c r="F650" s="616">
        <v>340</v>
      </c>
      <c r="G650" s="616">
        <v>313227.40000000002</v>
      </c>
      <c r="H650" s="616">
        <v>1</v>
      </c>
      <c r="I650" s="616">
        <v>921.25705882352952</v>
      </c>
      <c r="J650" s="616"/>
      <c r="K650" s="616"/>
      <c r="L650" s="616"/>
      <c r="M650" s="616"/>
      <c r="N650" s="616"/>
      <c r="O650" s="616"/>
      <c r="P650" s="637"/>
      <c r="Q650" s="617"/>
    </row>
    <row r="651" spans="1:17" ht="14.4" customHeight="1" x14ac:dyDescent="0.3">
      <c r="A651" s="612" t="s">
        <v>513</v>
      </c>
      <c r="B651" s="613" t="s">
        <v>3547</v>
      </c>
      <c r="C651" s="613" t="s">
        <v>4060</v>
      </c>
      <c r="D651" s="613" t="s">
        <v>4080</v>
      </c>
      <c r="E651" s="613" t="s">
        <v>4081</v>
      </c>
      <c r="F651" s="616">
        <v>31</v>
      </c>
      <c r="G651" s="616">
        <v>7371.1600000000008</v>
      </c>
      <c r="H651" s="616">
        <v>1</v>
      </c>
      <c r="I651" s="616">
        <v>237.77935483870971</v>
      </c>
      <c r="J651" s="616"/>
      <c r="K651" s="616"/>
      <c r="L651" s="616"/>
      <c r="M651" s="616"/>
      <c r="N651" s="616"/>
      <c r="O651" s="616"/>
      <c r="P651" s="637"/>
      <c r="Q651" s="617"/>
    </row>
    <row r="652" spans="1:17" ht="14.4" customHeight="1" x14ac:dyDescent="0.3">
      <c r="A652" s="612" t="s">
        <v>513</v>
      </c>
      <c r="B652" s="613" t="s">
        <v>3547</v>
      </c>
      <c r="C652" s="613" t="s">
        <v>4082</v>
      </c>
      <c r="D652" s="613" t="s">
        <v>4083</v>
      </c>
      <c r="E652" s="613" t="s">
        <v>4084</v>
      </c>
      <c r="F652" s="616">
        <v>6</v>
      </c>
      <c r="G652" s="616">
        <v>1979.88</v>
      </c>
      <c r="H652" s="616">
        <v>1</v>
      </c>
      <c r="I652" s="616">
        <v>329.98</v>
      </c>
      <c r="J652" s="616"/>
      <c r="K652" s="616"/>
      <c r="L652" s="616"/>
      <c r="M652" s="616"/>
      <c r="N652" s="616"/>
      <c r="O652" s="616"/>
      <c r="P652" s="637"/>
      <c r="Q652" s="617"/>
    </row>
    <row r="653" spans="1:17" ht="14.4" customHeight="1" x14ac:dyDescent="0.3">
      <c r="A653" s="612" t="s">
        <v>513</v>
      </c>
      <c r="B653" s="613" t="s">
        <v>3547</v>
      </c>
      <c r="C653" s="613" t="s">
        <v>4082</v>
      </c>
      <c r="D653" s="613" t="s">
        <v>4086</v>
      </c>
      <c r="E653" s="613" t="s">
        <v>4087</v>
      </c>
      <c r="F653" s="616">
        <v>1</v>
      </c>
      <c r="G653" s="616">
        <v>1435.36</v>
      </c>
      <c r="H653" s="616">
        <v>1</v>
      </c>
      <c r="I653" s="616">
        <v>1435.36</v>
      </c>
      <c r="J653" s="616"/>
      <c r="K653" s="616"/>
      <c r="L653" s="616"/>
      <c r="M653" s="616"/>
      <c r="N653" s="616"/>
      <c r="O653" s="616"/>
      <c r="P653" s="637"/>
      <c r="Q653" s="617"/>
    </row>
    <row r="654" spans="1:17" ht="14.4" customHeight="1" x14ac:dyDescent="0.3">
      <c r="A654" s="612" t="s">
        <v>513</v>
      </c>
      <c r="B654" s="613" t="s">
        <v>3547</v>
      </c>
      <c r="C654" s="613" t="s">
        <v>4082</v>
      </c>
      <c r="D654" s="613" t="s">
        <v>4090</v>
      </c>
      <c r="E654" s="613" t="s">
        <v>4091</v>
      </c>
      <c r="F654" s="616">
        <v>0</v>
      </c>
      <c r="G654" s="616">
        <v>0</v>
      </c>
      <c r="H654" s="616"/>
      <c r="I654" s="616"/>
      <c r="J654" s="616"/>
      <c r="K654" s="616"/>
      <c r="L654" s="616"/>
      <c r="M654" s="616"/>
      <c r="N654" s="616"/>
      <c r="O654" s="616"/>
      <c r="P654" s="637"/>
      <c r="Q654" s="617"/>
    </row>
    <row r="655" spans="1:17" ht="14.4" customHeight="1" x14ac:dyDescent="0.3">
      <c r="A655" s="612" t="s">
        <v>513</v>
      </c>
      <c r="B655" s="613" t="s">
        <v>3547</v>
      </c>
      <c r="C655" s="613" t="s">
        <v>4082</v>
      </c>
      <c r="D655" s="613" t="s">
        <v>4093</v>
      </c>
      <c r="E655" s="613" t="s">
        <v>4091</v>
      </c>
      <c r="F655" s="616">
        <v>3.5</v>
      </c>
      <c r="G655" s="616">
        <v>2203.56</v>
      </c>
      <c r="H655" s="616">
        <v>1</v>
      </c>
      <c r="I655" s="616">
        <v>629.58857142857141</v>
      </c>
      <c r="J655" s="616"/>
      <c r="K655" s="616"/>
      <c r="L655" s="616"/>
      <c r="M655" s="616"/>
      <c r="N655" s="616"/>
      <c r="O655" s="616"/>
      <c r="P655" s="637"/>
      <c r="Q655" s="617"/>
    </row>
    <row r="656" spans="1:17" ht="14.4" customHeight="1" x14ac:dyDescent="0.3">
      <c r="A656" s="612" t="s">
        <v>513</v>
      </c>
      <c r="B656" s="613" t="s">
        <v>3547</v>
      </c>
      <c r="C656" s="613" t="s">
        <v>4082</v>
      </c>
      <c r="D656" s="613" t="s">
        <v>4094</v>
      </c>
      <c r="E656" s="613" t="s">
        <v>4095</v>
      </c>
      <c r="F656" s="616">
        <v>1</v>
      </c>
      <c r="G656" s="616">
        <v>687</v>
      </c>
      <c r="H656" s="616">
        <v>1</v>
      </c>
      <c r="I656" s="616">
        <v>687</v>
      </c>
      <c r="J656" s="616"/>
      <c r="K656" s="616"/>
      <c r="L656" s="616"/>
      <c r="M656" s="616"/>
      <c r="N656" s="616"/>
      <c r="O656" s="616"/>
      <c r="P656" s="637"/>
      <c r="Q656" s="617"/>
    </row>
    <row r="657" spans="1:17" ht="14.4" customHeight="1" x14ac:dyDescent="0.3">
      <c r="A657" s="612" t="s">
        <v>513</v>
      </c>
      <c r="B657" s="613" t="s">
        <v>3547</v>
      </c>
      <c r="C657" s="613" t="s">
        <v>4082</v>
      </c>
      <c r="D657" s="613" t="s">
        <v>4106</v>
      </c>
      <c r="E657" s="613" t="s">
        <v>4089</v>
      </c>
      <c r="F657" s="616">
        <v>2</v>
      </c>
      <c r="G657" s="616">
        <v>138.04</v>
      </c>
      <c r="H657" s="616">
        <v>1</v>
      </c>
      <c r="I657" s="616">
        <v>69.02</v>
      </c>
      <c r="J657" s="616"/>
      <c r="K657" s="616"/>
      <c r="L657" s="616"/>
      <c r="M657" s="616"/>
      <c r="N657" s="616"/>
      <c r="O657" s="616"/>
      <c r="P657" s="637"/>
      <c r="Q657" s="617"/>
    </row>
    <row r="658" spans="1:17" ht="14.4" customHeight="1" x14ac:dyDescent="0.3">
      <c r="A658" s="612" t="s">
        <v>513</v>
      </c>
      <c r="B658" s="613" t="s">
        <v>3547</v>
      </c>
      <c r="C658" s="613" t="s">
        <v>4082</v>
      </c>
      <c r="D658" s="613" t="s">
        <v>4559</v>
      </c>
      <c r="E658" s="613" t="s">
        <v>4089</v>
      </c>
      <c r="F658" s="616">
        <v>1</v>
      </c>
      <c r="G658" s="616">
        <v>84.98</v>
      </c>
      <c r="H658" s="616">
        <v>1</v>
      </c>
      <c r="I658" s="616">
        <v>84.98</v>
      </c>
      <c r="J658" s="616"/>
      <c r="K658" s="616"/>
      <c r="L658" s="616"/>
      <c r="M658" s="616"/>
      <c r="N658" s="616"/>
      <c r="O658" s="616"/>
      <c r="P658" s="637"/>
      <c r="Q658" s="617"/>
    </row>
    <row r="659" spans="1:17" ht="14.4" customHeight="1" x14ac:dyDescent="0.3">
      <c r="A659" s="612" t="s">
        <v>513</v>
      </c>
      <c r="B659" s="613" t="s">
        <v>3547</v>
      </c>
      <c r="C659" s="613" t="s">
        <v>4082</v>
      </c>
      <c r="D659" s="613" t="s">
        <v>4107</v>
      </c>
      <c r="E659" s="613" t="s">
        <v>4108</v>
      </c>
      <c r="F659" s="616">
        <v>31</v>
      </c>
      <c r="G659" s="616">
        <v>7440</v>
      </c>
      <c r="H659" s="616">
        <v>1</v>
      </c>
      <c r="I659" s="616">
        <v>240</v>
      </c>
      <c r="J659" s="616"/>
      <c r="K659" s="616"/>
      <c r="L659" s="616"/>
      <c r="M659" s="616"/>
      <c r="N659" s="616"/>
      <c r="O659" s="616"/>
      <c r="P659" s="637"/>
      <c r="Q659" s="617"/>
    </row>
    <row r="660" spans="1:17" ht="14.4" customHeight="1" x14ac:dyDescent="0.3">
      <c r="A660" s="612" t="s">
        <v>513</v>
      </c>
      <c r="B660" s="613" t="s">
        <v>3547</v>
      </c>
      <c r="C660" s="613" t="s">
        <v>4082</v>
      </c>
      <c r="D660" s="613" t="s">
        <v>4109</v>
      </c>
      <c r="E660" s="613" t="s">
        <v>4108</v>
      </c>
      <c r="F660" s="616">
        <v>1.5</v>
      </c>
      <c r="G660" s="616">
        <v>1824</v>
      </c>
      <c r="H660" s="616">
        <v>1</v>
      </c>
      <c r="I660" s="616">
        <v>1216</v>
      </c>
      <c r="J660" s="616"/>
      <c r="K660" s="616"/>
      <c r="L660" s="616"/>
      <c r="M660" s="616"/>
      <c r="N660" s="616"/>
      <c r="O660" s="616"/>
      <c r="P660" s="637"/>
      <c r="Q660" s="617"/>
    </row>
    <row r="661" spans="1:17" ht="14.4" customHeight="1" x14ac:dyDescent="0.3">
      <c r="A661" s="612" t="s">
        <v>513</v>
      </c>
      <c r="B661" s="613" t="s">
        <v>3547</v>
      </c>
      <c r="C661" s="613" t="s">
        <v>4082</v>
      </c>
      <c r="D661" s="613" t="s">
        <v>4110</v>
      </c>
      <c r="E661" s="613" t="s">
        <v>4111</v>
      </c>
      <c r="F661" s="616">
        <v>1</v>
      </c>
      <c r="G661" s="616">
        <v>5440.91</v>
      </c>
      <c r="H661" s="616">
        <v>1</v>
      </c>
      <c r="I661" s="616">
        <v>5440.91</v>
      </c>
      <c r="J661" s="616"/>
      <c r="K661" s="616"/>
      <c r="L661" s="616"/>
      <c r="M661" s="616"/>
      <c r="N661" s="616"/>
      <c r="O661" s="616"/>
      <c r="P661" s="637"/>
      <c r="Q661" s="617"/>
    </row>
    <row r="662" spans="1:17" ht="14.4" customHeight="1" x14ac:dyDescent="0.3">
      <c r="A662" s="612" t="s">
        <v>513</v>
      </c>
      <c r="B662" s="613" t="s">
        <v>3547</v>
      </c>
      <c r="C662" s="613" t="s">
        <v>4082</v>
      </c>
      <c r="D662" s="613" t="s">
        <v>4112</v>
      </c>
      <c r="E662" s="613" t="s">
        <v>4113</v>
      </c>
      <c r="F662" s="616">
        <v>2</v>
      </c>
      <c r="G662" s="616">
        <v>13665.5</v>
      </c>
      <c r="H662" s="616">
        <v>1</v>
      </c>
      <c r="I662" s="616">
        <v>6832.75</v>
      </c>
      <c r="J662" s="616"/>
      <c r="K662" s="616"/>
      <c r="L662" s="616"/>
      <c r="M662" s="616"/>
      <c r="N662" s="616"/>
      <c r="O662" s="616"/>
      <c r="P662" s="637"/>
      <c r="Q662" s="617"/>
    </row>
    <row r="663" spans="1:17" ht="14.4" customHeight="1" x14ac:dyDescent="0.3">
      <c r="A663" s="612" t="s">
        <v>513</v>
      </c>
      <c r="B663" s="613" t="s">
        <v>3547</v>
      </c>
      <c r="C663" s="613" t="s">
        <v>4082</v>
      </c>
      <c r="D663" s="613" t="s">
        <v>4114</v>
      </c>
      <c r="E663" s="613" t="s">
        <v>4115</v>
      </c>
      <c r="F663" s="616">
        <v>1</v>
      </c>
      <c r="G663" s="616">
        <v>5083.3599999999997</v>
      </c>
      <c r="H663" s="616">
        <v>1</v>
      </c>
      <c r="I663" s="616">
        <v>5083.3599999999997</v>
      </c>
      <c r="J663" s="616"/>
      <c r="K663" s="616"/>
      <c r="L663" s="616"/>
      <c r="M663" s="616"/>
      <c r="N663" s="616"/>
      <c r="O663" s="616"/>
      <c r="P663" s="637"/>
      <c r="Q663" s="617"/>
    </row>
    <row r="664" spans="1:17" ht="14.4" customHeight="1" x14ac:dyDescent="0.3">
      <c r="A664" s="612" t="s">
        <v>513</v>
      </c>
      <c r="B664" s="613" t="s">
        <v>3547</v>
      </c>
      <c r="C664" s="613" t="s">
        <v>4082</v>
      </c>
      <c r="D664" s="613" t="s">
        <v>4116</v>
      </c>
      <c r="E664" s="613" t="s">
        <v>4117</v>
      </c>
      <c r="F664" s="616">
        <v>1</v>
      </c>
      <c r="G664" s="616">
        <v>6570.55</v>
      </c>
      <c r="H664" s="616">
        <v>1</v>
      </c>
      <c r="I664" s="616">
        <v>6570.55</v>
      </c>
      <c r="J664" s="616"/>
      <c r="K664" s="616"/>
      <c r="L664" s="616"/>
      <c r="M664" s="616"/>
      <c r="N664" s="616"/>
      <c r="O664" s="616"/>
      <c r="P664" s="637"/>
      <c r="Q664" s="617"/>
    </row>
    <row r="665" spans="1:17" ht="14.4" customHeight="1" x14ac:dyDescent="0.3">
      <c r="A665" s="612" t="s">
        <v>513</v>
      </c>
      <c r="B665" s="613" t="s">
        <v>3547</v>
      </c>
      <c r="C665" s="613" t="s">
        <v>4082</v>
      </c>
      <c r="D665" s="613" t="s">
        <v>4124</v>
      </c>
      <c r="E665" s="613" t="s">
        <v>4125</v>
      </c>
      <c r="F665" s="616">
        <v>1</v>
      </c>
      <c r="G665" s="616">
        <v>518.17999999999995</v>
      </c>
      <c r="H665" s="616">
        <v>1</v>
      </c>
      <c r="I665" s="616">
        <v>518.17999999999995</v>
      </c>
      <c r="J665" s="616"/>
      <c r="K665" s="616"/>
      <c r="L665" s="616"/>
      <c r="M665" s="616"/>
      <c r="N665" s="616"/>
      <c r="O665" s="616"/>
      <c r="P665" s="637"/>
      <c r="Q665" s="617"/>
    </row>
    <row r="666" spans="1:17" ht="14.4" customHeight="1" x14ac:dyDescent="0.3">
      <c r="A666" s="612" t="s">
        <v>513</v>
      </c>
      <c r="B666" s="613" t="s">
        <v>3547</v>
      </c>
      <c r="C666" s="613" t="s">
        <v>4082</v>
      </c>
      <c r="D666" s="613" t="s">
        <v>4129</v>
      </c>
      <c r="E666" s="613" t="s">
        <v>4089</v>
      </c>
      <c r="F666" s="616">
        <v>4</v>
      </c>
      <c r="G666" s="616">
        <v>485</v>
      </c>
      <c r="H666" s="616">
        <v>1</v>
      </c>
      <c r="I666" s="616">
        <v>121.25</v>
      </c>
      <c r="J666" s="616"/>
      <c r="K666" s="616"/>
      <c r="L666" s="616"/>
      <c r="M666" s="616"/>
      <c r="N666" s="616"/>
      <c r="O666" s="616"/>
      <c r="P666" s="637"/>
      <c r="Q666" s="617"/>
    </row>
    <row r="667" spans="1:17" ht="14.4" customHeight="1" x14ac:dyDescent="0.3">
      <c r="A667" s="612" t="s">
        <v>513</v>
      </c>
      <c r="B667" s="613" t="s">
        <v>3547</v>
      </c>
      <c r="C667" s="613" t="s">
        <v>4082</v>
      </c>
      <c r="D667" s="613" t="s">
        <v>4560</v>
      </c>
      <c r="E667" s="613" t="s">
        <v>4561</v>
      </c>
      <c r="F667" s="616">
        <v>2</v>
      </c>
      <c r="G667" s="616">
        <v>2002.26</v>
      </c>
      <c r="H667" s="616">
        <v>1</v>
      </c>
      <c r="I667" s="616">
        <v>1001.13</v>
      </c>
      <c r="J667" s="616"/>
      <c r="K667" s="616"/>
      <c r="L667" s="616"/>
      <c r="M667" s="616"/>
      <c r="N667" s="616"/>
      <c r="O667" s="616"/>
      <c r="P667" s="637"/>
      <c r="Q667" s="617"/>
    </row>
    <row r="668" spans="1:17" ht="14.4" customHeight="1" x14ac:dyDescent="0.3">
      <c r="A668" s="612" t="s">
        <v>513</v>
      </c>
      <c r="B668" s="613" t="s">
        <v>3547</v>
      </c>
      <c r="C668" s="613" t="s">
        <v>4082</v>
      </c>
      <c r="D668" s="613" t="s">
        <v>4562</v>
      </c>
      <c r="E668" s="613" t="s">
        <v>4563</v>
      </c>
      <c r="F668" s="616">
        <v>1</v>
      </c>
      <c r="G668" s="616">
        <v>2404.36</v>
      </c>
      <c r="H668" s="616">
        <v>1</v>
      </c>
      <c r="I668" s="616">
        <v>2404.36</v>
      </c>
      <c r="J668" s="616"/>
      <c r="K668" s="616"/>
      <c r="L668" s="616"/>
      <c r="M668" s="616"/>
      <c r="N668" s="616"/>
      <c r="O668" s="616"/>
      <c r="P668" s="637"/>
      <c r="Q668" s="617"/>
    </row>
    <row r="669" spans="1:17" ht="14.4" customHeight="1" x14ac:dyDescent="0.3">
      <c r="A669" s="612" t="s">
        <v>513</v>
      </c>
      <c r="B669" s="613" t="s">
        <v>3547</v>
      </c>
      <c r="C669" s="613" t="s">
        <v>4082</v>
      </c>
      <c r="D669" s="613" t="s">
        <v>4138</v>
      </c>
      <c r="E669" s="613" t="s">
        <v>4139</v>
      </c>
      <c r="F669" s="616">
        <v>2</v>
      </c>
      <c r="G669" s="616">
        <v>2839.64</v>
      </c>
      <c r="H669" s="616">
        <v>1</v>
      </c>
      <c r="I669" s="616">
        <v>1419.82</v>
      </c>
      <c r="J669" s="616"/>
      <c r="K669" s="616"/>
      <c r="L669" s="616"/>
      <c r="M669" s="616"/>
      <c r="N669" s="616"/>
      <c r="O669" s="616"/>
      <c r="P669" s="637"/>
      <c r="Q669" s="617"/>
    </row>
    <row r="670" spans="1:17" ht="14.4" customHeight="1" x14ac:dyDescent="0.3">
      <c r="A670" s="612" t="s">
        <v>513</v>
      </c>
      <c r="B670" s="613" t="s">
        <v>3547</v>
      </c>
      <c r="C670" s="613" t="s">
        <v>4082</v>
      </c>
      <c r="D670" s="613" t="s">
        <v>4564</v>
      </c>
      <c r="E670" s="613" t="s">
        <v>4565</v>
      </c>
      <c r="F670" s="616">
        <v>1</v>
      </c>
      <c r="G670" s="616">
        <v>4587.1499999999996</v>
      </c>
      <c r="H670" s="616">
        <v>1</v>
      </c>
      <c r="I670" s="616">
        <v>4587.1499999999996</v>
      </c>
      <c r="J670" s="616"/>
      <c r="K670" s="616"/>
      <c r="L670" s="616"/>
      <c r="M670" s="616"/>
      <c r="N670" s="616"/>
      <c r="O670" s="616"/>
      <c r="P670" s="637"/>
      <c r="Q670" s="617"/>
    </row>
    <row r="671" spans="1:17" ht="14.4" customHeight="1" x14ac:dyDescent="0.3">
      <c r="A671" s="612" t="s">
        <v>513</v>
      </c>
      <c r="B671" s="613" t="s">
        <v>3547</v>
      </c>
      <c r="C671" s="613" t="s">
        <v>4082</v>
      </c>
      <c r="D671" s="613" t="s">
        <v>4149</v>
      </c>
      <c r="E671" s="613" t="s">
        <v>4150</v>
      </c>
      <c r="F671" s="616">
        <v>8</v>
      </c>
      <c r="G671" s="616">
        <v>6314.32</v>
      </c>
      <c r="H671" s="616">
        <v>1</v>
      </c>
      <c r="I671" s="616">
        <v>789.29</v>
      </c>
      <c r="J671" s="616"/>
      <c r="K671" s="616"/>
      <c r="L671" s="616"/>
      <c r="M671" s="616"/>
      <c r="N671" s="616"/>
      <c r="O671" s="616"/>
      <c r="P671" s="637"/>
      <c r="Q671" s="617"/>
    </row>
    <row r="672" spans="1:17" ht="14.4" customHeight="1" x14ac:dyDescent="0.3">
      <c r="A672" s="612" t="s">
        <v>513</v>
      </c>
      <c r="B672" s="613" t="s">
        <v>3547</v>
      </c>
      <c r="C672" s="613" t="s">
        <v>4082</v>
      </c>
      <c r="D672" s="613" t="s">
        <v>4566</v>
      </c>
      <c r="E672" s="613" t="s">
        <v>4139</v>
      </c>
      <c r="F672" s="616">
        <v>4</v>
      </c>
      <c r="G672" s="616">
        <v>5098.92</v>
      </c>
      <c r="H672" s="616">
        <v>1</v>
      </c>
      <c r="I672" s="616">
        <v>1274.73</v>
      </c>
      <c r="J672" s="616"/>
      <c r="K672" s="616"/>
      <c r="L672" s="616"/>
      <c r="M672" s="616"/>
      <c r="N672" s="616"/>
      <c r="O672" s="616"/>
      <c r="P672" s="637"/>
      <c r="Q672" s="617"/>
    </row>
    <row r="673" spans="1:17" ht="14.4" customHeight="1" x14ac:dyDescent="0.3">
      <c r="A673" s="612" t="s">
        <v>513</v>
      </c>
      <c r="B673" s="613" t="s">
        <v>3547</v>
      </c>
      <c r="C673" s="613" t="s">
        <v>4082</v>
      </c>
      <c r="D673" s="613" t="s">
        <v>4567</v>
      </c>
      <c r="E673" s="613" t="s">
        <v>4159</v>
      </c>
      <c r="F673" s="616">
        <v>4</v>
      </c>
      <c r="G673" s="616">
        <v>3610.68</v>
      </c>
      <c r="H673" s="616">
        <v>1</v>
      </c>
      <c r="I673" s="616">
        <v>902.67</v>
      </c>
      <c r="J673" s="616"/>
      <c r="K673" s="616"/>
      <c r="L673" s="616"/>
      <c r="M673" s="616"/>
      <c r="N673" s="616"/>
      <c r="O673" s="616"/>
      <c r="P673" s="637"/>
      <c r="Q673" s="617"/>
    </row>
    <row r="674" spans="1:17" ht="14.4" customHeight="1" x14ac:dyDescent="0.3">
      <c r="A674" s="612" t="s">
        <v>513</v>
      </c>
      <c r="B674" s="613" t="s">
        <v>3547</v>
      </c>
      <c r="C674" s="613" t="s">
        <v>4082</v>
      </c>
      <c r="D674" s="613" t="s">
        <v>4568</v>
      </c>
      <c r="E674" s="613" t="s">
        <v>4569</v>
      </c>
      <c r="F674" s="616">
        <v>2</v>
      </c>
      <c r="G674" s="616">
        <v>2734.14</v>
      </c>
      <c r="H674" s="616">
        <v>1</v>
      </c>
      <c r="I674" s="616">
        <v>1367.07</v>
      </c>
      <c r="J674" s="616"/>
      <c r="K674" s="616"/>
      <c r="L674" s="616"/>
      <c r="M674" s="616"/>
      <c r="N674" s="616"/>
      <c r="O674" s="616"/>
      <c r="P674" s="637"/>
      <c r="Q674" s="617"/>
    </row>
    <row r="675" spans="1:17" ht="14.4" customHeight="1" x14ac:dyDescent="0.3">
      <c r="A675" s="612" t="s">
        <v>513</v>
      </c>
      <c r="B675" s="613" t="s">
        <v>3547</v>
      </c>
      <c r="C675" s="613" t="s">
        <v>4082</v>
      </c>
      <c r="D675" s="613" t="s">
        <v>4570</v>
      </c>
      <c r="E675" s="613" t="s">
        <v>4163</v>
      </c>
      <c r="F675" s="616">
        <v>1</v>
      </c>
      <c r="G675" s="616">
        <v>60099</v>
      </c>
      <c r="H675" s="616">
        <v>1</v>
      </c>
      <c r="I675" s="616">
        <v>60099</v>
      </c>
      <c r="J675" s="616"/>
      <c r="K675" s="616"/>
      <c r="L675" s="616"/>
      <c r="M675" s="616"/>
      <c r="N675" s="616"/>
      <c r="O675" s="616"/>
      <c r="P675" s="637"/>
      <c r="Q675" s="617"/>
    </row>
    <row r="676" spans="1:17" ht="14.4" customHeight="1" x14ac:dyDescent="0.3">
      <c r="A676" s="612" t="s">
        <v>513</v>
      </c>
      <c r="B676" s="613" t="s">
        <v>3547</v>
      </c>
      <c r="C676" s="613" t="s">
        <v>4082</v>
      </c>
      <c r="D676" s="613" t="s">
        <v>4170</v>
      </c>
      <c r="E676" s="613" t="s">
        <v>4171</v>
      </c>
      <c r="F676" s="616">
        <v>0</v>
      </c>
      <c r="G676" s="616">
        <v>0</v>
      </c>
      <c r="H676" s="616"/>
      <c r="I676" s="616"/>
      <c r="J676" s="616"/>
      <c r="K676" s="616"/>
      <c r="L676" s="616"/>
      <c r="M676" s="616"/>
      <c r="N676" s="616"/>
      <c r="O676" s="616"/>
      <c r="P676" s="637"/>
      <c r="Q676" s="617"/>
    </row>
    <row r="677" spans="1:17" ht="14.4" customHeight="1" x14ac:dyDescent="0.3">
      <c r="A677" s="612" t="s">
        <v>513</v>
      </c>
      <c r="B677" s="613" t="s">
        <v>3547</v>
      </c>
      <c r="C677" s="613" t="s">
        <v>4082</v>
      </c>
      <c r="D677" s="613" t="s">
        <v>4571</v>
      </c>
      <c r="E677" s="613" t="s">
        <v>4572</v>
      </c>
      <c r="F677" s="616">
        <v>1</v>
      </c>
      <c r="G677" s="616">
        <v>23608.2</v>
      </c>
      <c r="H677" s="616">
        <v>1</v>
      </c>
      <c r="I677" s="616">
        <v>23608.2</v>
      </c>
      <c r="J677" s="616"/>
      <c r="K677" s="616"/>
      <c r="L677" s="616"/>
      <c r="M677" s="616"/>
      <c r="N677" s="616"/>
      <c r="O677" s="616"/>
      <c r="P677" s="637"/>
      <c r="Q677" s="617"/>
    </row>
    <row r="678" spans="1:17" ht="14.4" customHeight="1" x14ac:dyDescent="0.3">
      <c r="A678" s="612" t="s">
        <v>513</v>
      </c>
      <c r="B678" s="613" t="s">
        <v>3547</v>
      </c>
      <c r="C678" s="613" t="s">
        <v>4082</v>
      </c>
      <c r="D678" s="613" t="s">
        <v>4172</v>
      </c>
      <c r="E678" s="613" t="s">
        <v>4173</v>
      </c>
      <c r="F678" s="616">
        <v>2</v>
      </c>
      <c r="G678" s="616">
        <v>447.7</v>
      </c>
      <c r="H678" s="616">
        <v>1</v>
      </c>
      <c r="I678" s="616">
        <v>223.85</v>
      </c>
      <c r="J678" s="616"/>
      <c r="K678" s="616"/>
      <c r="L678" s="616"/>
      <c r="M678" s="616"/>
      <c r="N678" s="616"/>
      <c r="O678" s="616"/>
      <c r="P678" s="637"/>
      <c r="Q678" s="617"/>
    </row>
    <row r="679" spans="1:17" ht="14.4" customHeight="1" x14ac:dyDescent="0.3">
      <c r="A679" s="612" t="s">
        <v>513</v>
      </c>
      <c r="B679" s="613" t="s">
        <v>3547</v>
      </c>
      <c r="C679" s="613" t="s">
        <v>4082</v>
      </c>
      <c r="D679" s="613" t="s">
        <v>4178</v>
      </c>
      <c r="E679" s="613" t="s">
        <v>4179</v>
      </c>
      <c r="F679" s="616">
        <v>1</v>
      </c>
      <c r="G679" s="616">
        <v>10124.24</v>
      </c>
      <c r="H679" s="616">
        <v>1</v>
      </c>
      <c r="I679" s="616">
        <v>10124.24</v>
      </c>
      <c r="J679" s="616"/>
      <c r="K679" s="616"/>
      <c r="L679" s="616"/>
      <c r="M679" s="616"/>
      <c r="N679" s="616"/>
      <c r="O679" s="616"/>
      <c r="P679" s="637"/>
      <c r="Q679" s="617"/>
    </row>
    <row r="680" spans="1:17" ht="14.4" customHeight="1" x14ac:dyDescent="0.3">
      <c r="A680" s="612" t="s">
        <v>513</v>
      </c>
      <c r="B680" s="613" t="s">
        <v>3547</v>
      </c>
      <c r="C680" s="613" t="s">
        <v>4082</v>
      </c>
      <c r="D680" s="613" t="s">
        <v>4180</v>
      </c>
      <c r="E680" s="613" t="s">
        <v>4181</v>
      </c>
      <c r="F680" s="616">
        <v>1</v>
      </c>
      <c r="G680" s="616">
        <v>6663.71</v>
      </c>
      <c r="H680" s="616">
        <v>1</v>
      </c>
      <c r="I680" s="616">
        <v>6663.71</v>
      </c>
      <c r="J680" s="616"/>
      <c r="K680" s="616"/>
      <c r="L680" s="616"/>
      <c r="M680" s="616"/>
      <c r="N680" s="616"/>
      <c r="O680" s="616"/>
      <c r="P680" s="637"/>
      <c r="Q680" s="617"/>
    </row>
    <row r="681" spans="1:17" ht="14.4" customHeight="1" x14ac:dyDescent="0.3">
      <c r="A681" s="612" t="s">
        <v>513</v>
      </c>
      <c r="B681" s="613" t="s">
        <v>3547</v>
      </c>
      <c r="C681" s="613" t="s">
        <v>4082</v>
      </c>
      <c r="D681" s="613" t="s">
        <v>4190</v>
      </c>
      <c r="E681" s="613" t="s">
        <v>4191</v>
      </c>
      <c r="F681" s="616">
        <v>3</v>
      </c>
      <c r="G681" s="616">
        <v>5388</v>
      </c>
      <c r="H681" s="616">
        <v>1</v>
      </c>
      <c r="I681" s="616">
        <v>1796</v>
      </c>
      <c r="J681" s="616"/>
      <c r="K681" s="616"/>
      <c r="L681" s="616"/>
      <c r="M681" s="616"/>
      <c r="N681" s="616"/>
      <c r="O681" s="616"/>
      <c r="P681" s="637"/>
      <c r="Q681" s="617"/>
    </row>
    <row r="682" spans="1:17" ht="14.4" customHeight="1" x14ac:dyDescent="0.3">
      <c r="A682" s="612" t="s">
        <v>513</v>
      </c>
      <c r="B682" s="613" t="s">
        <v>3547</v>
      </c>
      <c r="C682" s="613" t="s">
        <v>4082</v>
      </c>
      <c r="D682" s="613" t="s">
        <v>4192</v>
      </c>
      <c r="E682" s="613" t="s">
        <v>4193</v>
      </c>
      <c r="F682" s="616">
        <v>1</v>
      </c>
      <c r="G682" s="616">
        <v>1796</v>
      </c>
      <c r="H682" s="616">
        <v>1</v>
      </c>
      <c r="I682" s="616">
        <v>1796</v>
      </c>
      <c r="J682" s="616"/>
      <c r="K682" s="616"/>
      <c r="L682" s="616"/>
      <c r="M682" s="616"/>
      <c r="N682" s="616"/>
      <c r="O682" s="616"/>
      <c r="P682" s="637"/>
      <c r="Q682" s="617"/>
    </row>
    <row r="683" spans="1:17" ht="14.4" customHeight="1" x14ac:dyDescent="0.3">
      <c r="A683" s="612" t="s">
        <v>513</v>
      </c>
      <c r="B683" s="613" t="s">
        <v>3547</v>
      </c>
      <c r="C683" s="613" t="s">
        <v>4082</v>
      </c>
      <c r="D683" s="613" t="s">
        <v>4194</v>
      </c>
      <c r="E683" s="613" t="s">
        <v>4195</v>
      </c>
      <c r="F683" s="616">
        <v>5</v>
      </c>
      <c r="G683" s="616">
        <v>8980</v>
      </c>
      <c r="H683" s="616">
        <v>1</v>
      </c>
      <c r="I683" s="616">
        <v>1796</v>
      </c>
      <c r="J683" s="616"/>
      <c r="K683" s="616"/>
      <c r="L683" s="616"/>
      <c r="M683" s="616"/>
      <c r="N683" s="616"/>
      <c r="O683" s="616"/>
      <c r="P683" s="637"/>
      <c r="Q683" s="617"/>
    </row>
    <row r="684" spans="1:17" ht="14.4" customHeight="1" x14ac:dyDescent="0.3">
      <c r="A684" s="612" t="s">
        <v>513</v>
      </c>
      <c r="B684" s="613" t="s">
        <v>3547</v>
      </c>
      <c r="C684" s="613" t="s">
        <v>4082</v>
      </c>
      <c r="D684" s="613" t="s">
        <v>4196</v>
      </c>
      <c r="E684" s="613" t="s">
        <v>4197</v>
      </c>
      <c r="F684" s="616">
        <v>4</v>
      </c>
      <c r="G684" s="616">
        <v>7184</v>
      </c>
      <c r="H684" s="616">
        <v>1</v>
      </c>
      <c r="I684" s="616">
        <v>1796</v>
      </c>
      <c r="J684" s="616"/>
      <c r="K684" s="616"/>
      <c r="L684" s="616"/>
      <c r="M684" s="616"/>
      <c r="N684" s="616"/>
      <c r="O684" s="616"/>
      <c r="P684" s="637"/>
      <c r="Q684" s="617"/>
    </row>
    <row r="685" spans="1:17" ht="14.4" customHeight="1" x14ac:dyDescent="0.3">
      <c r="A685" s="612" t="s">
        <v>513</v>
      </c>
      <c r="B685" s="613" t="s">
        <v>3547</v>
      </c>
      <c r="C685" s="613" t="s">
        <v>4082</v>
      </c>
      <c r="D685" s="613" t="s">
        <v>4573</v>
      </c>
      <c r="E685" s="613" t="s">
        <v>4574</v>
      </c>
      <c r="F685" s="616">
        <v>2</v>
      </c>
      <c r="G685" s="616">
        <v>3592</v>
      </c>
      <c r="H685" s="616">
        <v>1</v>
      </c>
      <c r="I685" s="616">
        <v>1796</v>
      </c>
      <c r="J685" s="616"/>
      <c r="K685" s="616"/>
      <c r="L685" s="616"/>
      <c r="M685" s="616"/>
      <c r="N685" s="616"/>
      <c r="O685" s="616"/>
      <c r="P685" s="637"/>
      <c r="Q685" s="617"/>
    </row>
    <row r="686" spans="1:17" ht="14.4" customHeight="1" x14ac:dyDescent="0.3">
      <c r="A686" s="612" t="s">
        <v>513</v>
      </c>
      <c r="B686" s="613" t="s">
        <v>3547</v>
      </c>
      <c r="C686" s="613" t="s">
        <v>4082</v>
      </c>
      <c r="D686" s="613" t="s">
        <v>4200</v>
      </c>
      <c r="E686" s="613" t="s">
        <v>4201</v>
      </c>
      <c r="F686" s="616">
        <v>0</v>
      </c>
      <c r="G686" s="616">
        <v>0</v>
      </c>
      <c r="H686" s="616"/>
      <c r="I686" s="616"/>
      <c r="J686" s="616"/>
      <c r="K686" s="616"/>
      <c r="L686" s="616"/>
      <c r="M686" s="616"/>
      <c r="N686" s="616"/>
      <c r="O686" s="616"/>
      <c r="P686" s="637"/>
      <c r="Q686" s="617"/>
    </row>
    <row r="687" spans="1:17" ht="14.4" customHeight="1" x14ac:dyDescent="0.3">
      <c r="A687" s="612" t="s">
        <v>513</v>
      </c>
      <c r="B687" s="613" t="s">
        <v>3547</v>
      </c>
      <c r="C687" s="613" t="s">
        <v>4082</v>
      </c>
      <c r="D687" s="613" t="s">
        <v>4575</v>
      </c>
      <c r="E687" s="613" t="s">
        <v>4576</v>
      </c>
      <c r="F687" s="616">
        <v>1</v>
      </c>
      <c r="G687" s="616">
        <v>2016</v>
      </c>
      <c r="H687" s="616">
        <v>1</v>
      </c>
      <c r="I687" s="616">
        <v>2016</v>
      </c>
      <c r="J687" s="616"/>
      <c r="K687" s="616"/>
      <c r="L687" s="616"/>
      <c r="M687" s="616"/>
      <c r="N687" s="616"/>
      <c r="O687" s="616"/>
      <c r="P687" s="637"/>
      <c r="Q687" s="617"/>
    </row>
    <row r="688" spans="1:17" ht="14.4" customHeight="1" x14ac:dyDescent="0.3">
      <c r="A688" s="612" t="s">
        <v>513</v>
      </c>
      <c r="B688" s="613" t="s">
        <v>3547</v>
      </c>
      <c r="C688" s="613" t="s">
        <v>4082</v>
      </c>
      <c r="D688" s="613" t="s">
        <v>4577</v>
      </c>
      <c r="E688" s="613" t="s">
        <v>4578</v>
      </c>
      <c r="F688" s="616">
        <v>1</v>
      </c>
      <c r="G688" s="616">
        <v>9403</v>
      </c>
      <c r="H688" s="616">
        <v>1</v>
      </c>
      <c r="I688" s="616">
        <v>9403</v>
      </c>
      <c r="J688" s="616"/>
      <c r="K688" s="616"/>
      <c r="L688" s="616"/>
      <c r="M688" s="616"/>
      <c r="N688" s="616"/>
      <c r="O688" s="616"/>
      <c r="P688" s="637"/>
      <c r="Q688" s="617"/>
    </row>
    <row r="689" spans="1:17" ht="14.4" customHeight="1" x14ac:dyDescent="0.3">
      <c r="A689" s="612" t="s">
        <v>513</v>
      </c>
      <c r="B689" s="613" t="s">
        <v>3547</v>
      </c>
      <c r="C689" s="613" t="s">
        <v>4082</v>
      </c>
      <c r="D689" s="613" t="s">
        <v>4579</v>
      </c>
      <c r="E689" s="613" t="s">
        <v>4580</v>
      </c>
      <c r="F689" s="616">
        <v>1</v>
      </c>
      <c r="G689" s="616">
        <v>530.62</v>
      </c>
      <c r="H689" s="616">
        <v>1</v>
      </c>
      <c r="I689" s="616">
        <v>530.62</v>
      </c>
      <c r="J689" s="616"/>
      <c r="K689" s="616"/>
      <c r="L689" s="616"/>
      <c r="M689" s="616"/>
      <c r="N689" s="616"/>
      <c r="O689" s="616"/>
      <c r="P689" s="637"/>
      <c r="Q689" s="617"/>
    </row>
    <row r="690" spans="1:17" ht="14.4" customHeight="1" x14ac:dyDescent="0.3">
      <c r="A690" s="612" t="s">
        <v>513</v>
      </c>
      <c r="B690" s="613" t="s">
        <v>3547</v>
      </c>
      <c r="C690" s="613" t="s">
        <v>4082</v>
      </c>
      <c r="D690" s="613" t="s">
        <v>4581</v>
      </c>
      <c r="E690" s="613" t="s">
        <v>4582</v>
      </c>
      <c r="F690" s="616">
        <v>1</v>
      </c>
      <c r="G690" s="616">
        <v>2932.91</v>
      </c>
      <c r="H690" s="616">
        <v>1</v>
      </c>
      <c r="I690" s="616">
        <v>2932.91</v>
      </c>
      <c r="J690" s="616"/>
      <c r="K690" s="616"/>
      <c r="L690" s="616"/>
      <c r="M690" s="616"/>
      <c r="N690" s="616"/>
      <c r="O690" s="616"/>
      <c r="P690" s="637"/>
      <c r="Q690" s="617"/>
    </row>
    <row r="691" spans="1:17" ht="14.4" customHeight="1" x14ac:dyDescent="0.3">
      <c r="A691" s="612" t="s">
        <v>513</v>
      </c>
      <c r="B691" s="613" t="s">
        <v>3547</v>
      </c>
      <c r="C691" s="613" t="s">
        <v>4082</v>
      </c>
      <c r="D691" s="613" t="s">
        <v>4583</v>
      </c>
      <c r="E691" s="613" t="s">
        <v>4584</v>
      </c>
      <c r="F691" s="616">
        <v>1</v>
      </c>
      <c r="G691" s="616">
        <v>2080</v>
      </c>
      <c r="H691" s="616">
        <v>1</v>
      </c>
      <c r="I691" s="616">
        <v>2080</v>
      </c>
      <c r="J691" s="616"/>
      <c r="K691" s="616"/>
      <c r="L691" s="616"/>
      <c r="M691" s="616"/>
      <c r="N691" s="616"/>
      <c r="O691" s="616"/>
      <c r="P691" s="637"/>
      <c r="Q691" s="617"/>
    </row>
    <row r="692" spans="1:17" ht="14.4" customHeight="1" x14ac:dyDescent="0.3">
      <c r="A692" s="612" t="s">
        <v>513</v>
      </c>
      <c r="B692" s="613" t="s">
        <v>3547</v>
      </c>
      <c r="C692" s="613" t="s">
        <v>4082</v>
      </c>
      <c r="D692" s="613" t="s">
        <v>4208</v>
      </c>
      <c r="E692" s="613" t="s">
        <v>4209</v>
      </c>
      <c r="F692" s="616">
        <v>1</v>
      </c>
      <c r="G692" s="616">
        <v>485.02</v>
      </c>
      <c r="H692" s="616">
        <v>1</v>
      </c>
      <c r="I692" s="616">
        <v>485.02</v>
      </c>
      <c r="J692" s="616"/>
      <c r="K692" s="616"/>
      <c r="L692" s="616"/>
      <c r="M692" s="616"/>
      <c r="N692" s="616"/>
      <c r="O692" s="616"/>
      <c r="P692" s="637"/>
      <c r="Q692" s="617"/>
    </row>
    <row r="693" spans="1:17" ht="14.4" customHeight="1" x14ac:dyDescent="0.3">
      <c r="A693" s="612" t="s">
        <v>513</v>
      </c>
      <c r="B693" s="613" t="s">
        <v>3547</v>
      </c>
      <c r="C693" s="613" t="s">
        <v>4082</v>
      </c>
      <c r="D693" s="613" t="s">
        <v>4585</v>
      </c>
      <c r="E693" s="613" t="s">
        <v>4586</v>
      </c>
      <c r="F693" s="616">
        <v>2</v>
      </c>
      <c r="G693" s="616">
        <v>10819.2</v>
      </c>
      <c r="H693" s="616">
        <v>1</v>
      </c>
      <c r="I693" s="616">
        <v>5409.6</v>
      </c>
      <c r="J693" s="616"/>
      <c r="K693" s="616"/>
      <c r="L693" s="616"/>
      <c r="M693" s="616"/>
      <c r="N693" s="616"/>
      <c r="O693" s="616"/>
      <c r="P693" s="637"/>
      <c r="Q693" s="617"/>
    </row>
    <row r="694" spans="1:17" ht="14.4" customHeight="1" x14ac:dyDescent="0.3">
      <c r="A694" s="612" t="s">
        <v>513</v>
      </c>
      <c r="B694" s="613" t="s">
        <v>3547</v>
      </c>
      <c r="C694" s="613" t="s">
        <v>4082</v>
      </c>
      <c r="D694" s="613" t="s">
        <v>4227</v>
      </c>
      <c r="E694" s="613" t="s">
        <v>4228</v>
      </c>
      <c r="F694" s="616">
        <v>25</v>
      </c>
      <c r="G694" s="616">
        <v>13912.5</v>
      </c>
      <c r="H694" s="616">
        <v>1</v>
      </c>
      <c r="I694" s="616">
        <v>556.5</v>
      </c>
      <c r="J694" s="616"/>
      <c r="K694" s="616"/>
      <c r="L694" s="616"/>
      <c r="M694" s="616"/>
      <c r="N694" s="616"/>
      <c r="O694" s="616"/>
      <c r="P694" s="637"/>
      <c r="Q694" s="617"/>
    </row>
    <row r="695" spans="1:17" ht="14.4" customHeight="1" x14ac:dyDescent="0.3">
      <c r="A695" s="612" t="s">
        <v>513</v>
      </c>
      <c r="B695" s="613" t="s">
        <v>3547</v>
      </c>
      <c r="C695" s="613" t="s">
        <v>4082</v>
      </c>
      <c r="D695" s="613" t="s">
        <v>4587</v>
      </c>
      <c r="E695" s="613" t="s">
        <v>4091</v>
      </c>
      <c r="F695" s="616">
        <v>0.4</v>
      </c>
      <c r="G695" s="616">
        <v>85.38</v>
      </c>
      <c r="H695" s="616">
        <v>1</v>
      </c>
      <c r="I695" s="616">
        <v>213.45</v>
      </c>
      <c r="J695" s="616"/>
      <c r="K695" s="616"/>
      <c r="L695" s="616"/>
      <c r="M695" s="616"/>
      <c r="N695" s="616"/>
      <c r="O695" s="616"/>
      <c r="P695" s="637"/>
      <c r="Q695" s="617"/>
    </row>
    <row r="696" spans="1:17" ht="14.4" customHeight="1" x14ac:dyDescent="0.3">
      <c r="A696" s="612" t="s">
        <v>513</v>
      </c>
      <c r="B696" s="613" t="s">
        <v>3547</v>
      </c>
      <c r="C696" s="613" t="s">
        <v>4082</v>
      </c>
      <c r="D696" s="613" t="s">
        <v>4231</v>
      </c>
      <c r="E696" s="613" t="s">
        <v>4091</v>
      </c>
      <c r="F696" s="616">
        <v>0.60000000000000009</v>
      </c>
      <c r="G696" s="616">
        <v>151.19999999999999</v>
      </c>
      <c r="H696" s="616">
        <v>1</v>
      </c>
      <c r="I696" s="616">
        <v>251.99999999999994</v>
      </c>
      <c r="J696" s="616"/>
      <c r="K696" s="616"/>
      <c r="L696" s="616"/>
      <c r="M696" s="616"/>
      <c r="N696" s="616"/>
      <c r="O696" s="616"/>
      <c r="P696" s="637"/>
      <c r="Q696" s="617"/>
    </row>
    <row r="697" spans="1:17" ht="14.4" customHeight="1" x14ac:dyDescent="0.3">
      <c r="A697" s="612" t="s">
        <v>513</v>
      </c>
      <c r="B697" s="613" t="s">
        <v>3547</v>
      </c>
      <c r="C697" s="613" t="s">
        <v>4082</v>
      </c>
      <c r="D697" s="613" t="s">
        <v>4588</v>
      </c>
      <c r="E697" s="613" t="s">
        <v>4091</v>
      </c>
      <c r="F697" s="616">
        <v>0.2</v>
      </c>
      <c r="G697" s="616">
        <v>73.39</v>
      </c>
      <c r="H697" s="616">
        <v>1</v>
      </c>
      <c r="I697" s="616">
        <v>366.95</v>
      </c>
      <c r="J697" s="616"/>
      <c r="K697" s="616"/>
      <c r="L697" s="616"/>
      <c r="M697" s="616"/>
      <c r="N697" s="616"/>
      <c r="O697" s="616"/>
      <c r="P697" s="637"/>
      <c r="Q697" s="617"/>
    </row>
    <row r="698" spans="1:17" ht="14.4" customHeight="1" x14ac:dyDescent="0.3">
      <c r="A698" s="612" t="s">
        <v>513</v>
      </c>
      <c r="B698" s="613" t="s">
        <v>3547</v>
      </c>
      <c r="C698" s="613" t="s">
        <v>4082</v>
      </c>
      <c r="D698" s="613" t="s">
        <v>4234</v>
      </c>
      <c r="E698" s="613" t="s">
        <v>4091</v>
      </c>
      <c r="F698" s="616">
        <v>2</v>
      </c>
      <c r="G698" s="616">
        <v>1094.4000000000001</v>
      </c>
      <c r="H698" s="616">
        <v>1</v>
      </c>
      <c r="I698" s="616">
        <v>547.20000000000005</v>
      </c>
      <c r="J698" s="616"/>
      <c r="K698" s="616"/>
      <c r="L698" s="616"/>
      <c r="M698" s="616"/>
      <c r="N698" s="616"/>
      <c r="O698" s="616"/>
      <c r="P698" s="637"/>
      <c r="Q698" s="617"/>
    </row>
    <row r="699" spans="1:17" ht="14.4" customHeight="1" x14ac:dyDescent="0.3">
      <c r="A699" s="612" t="s">
        <v>513</v>
      </c>
      <c r="B699" s="613" t="s">
        <v>3547</v>
      </c>
      <c r="C699" s="613" t="s">
        <v>4082</v>
      </c>
      <c r="D699" s="613" t="s">
        <v>4589</v>
      </c>
      <c r="E699" s="613" t="s">
        <v>4091</v>
      </c>
      <c r="F699" s="616">
        <v>2</v>
      </c>
      <c r="G699" s="616">
        <v>3386.84</v>
      </c>
      <c r="H699" s="616">
        <v>1</v>
      </c>
      <c r="I699" s="616">
        <v>1693.42</v>
      </c>
      <c r="J699" s="616"/>
      <c r="K699" s="616"/>
      <c r="L699" s="616"/>
      <c r="M699" s="616"/>
      <c r="N699" s="616"/>
      <c r="O699" s="616"/>
      <c r="P699" s="637"/>
      <c r="Q699" s="617"/>
    </row>
    <row r="700" spans="1:17" ht="14.4" customHeight="1" x14ac:dyDescent="0.3">
      <c r="A700" s="612" t="s">
        <v>513</v>
      </c>
      <c r="B700" s="613" t="s">
        <v>3547</v>
      </c>
      <c r="C700" s="613" t="s">
        <v>4082</v>
      </c>
      <c r="D700" s="613" t="s">
        <v>4235</v>
      </c>
      <c r="E700" s="613" t="s">
        <v>4091</v>
      </c>
      <c r="F700" s="616">
        <v>20</v>
      </c>
      <c r="G700" s="616">
        <v>36977.399999999994</v>
      </c>
      <c r="H700" s="616">
        <v>1</v>
      </c>
      <c r="I700" s="616">
        <v>1848.8699999999997</v>
      </c>
      <c r="J700" s="616"/>
      <c r="K700" s="616"/>
      <c r="L700" s="616"/>
      <c r="M700" s="616"/>
      <c r="N700" s="616"/>
      <c r="O700" s="616"/>
      <c r="P700" s="637"/>
      <c r="Q700" s="617"/>
    </row>
    <row r="701" spans="1:17" ht="14.4" customHeight="1" x14ac:dyDescent="0.3">
      <c r="A701" s="612" t="s">
        <v>513</v>
      </c>
      <c r="B701" s="613" t="s">
        <v>3547</v>
      </c>
      <c r="C701" s="613" t="s">
        <v>4082</v>
      </c>
      <c r="D701" s="613" t="s">
        <v>4236</v>
      </c>
      <c r="E701" s="613" t="s">
        <v>4237</v>
      </c>
      <c r="F701" s="616">
        <v>1</v>
      </c>
      <c r="G701" s="616">
        <v>1844.73</v>
      </c>
      <c r="H701" s="616">
        <v>1</v>
      </c>
      <c r="I701" s="616">
        <v>1844.73</v>
      </c>
      <c r="J701" s="616"/>
      <c r="K701" s="616"/>
      <c r="L701" s="616"/>
      <c r="M701" s="616"/>
      <c r="N701" s="616"/>
      <c r="O701" s="616"/>
      <c r="P701" s="637"/>
      <c r="Q701" s="617"/>
    </row>
    <row r="702" spans="1:17" ht="14.4" customHeight="1" x14ac:dyDescent="0.3">
      <c r="A702" s="612" t="s">
        <v>513</v>
      </c>
      <c r="B702" s="613" t="s">
        <v>3547</v>
      </c>
      <c r="C702" s="613" t="s">
        <v>4082</v>
      </c>
      <c r="D702" s="613" t="s">
        <v>4238</v>
      </c>
      <c r="E702" s="613" t="s">
        <v>4239</v>
      </c>
      <c r="F702" s="616">
        <v>1</v>
      </c>
      <c r="G702" s="616">
        <v>9229.85</v>
      </c>
      <c r="H702" s="616">
        <v>1</v>
      </c>
      <c r="I702" s="616">
        <v>9229.85</v>
      </c>
      <c r="J702" s="616"/>
      <c r="K702" s="616"/>
      <c r="L702" s="616"/>
      <c r="M702" s="616"/>
      <c r="N702" s="616"/>
      <c r="O702" s="616"/>
      <c r="P702" s="637"/>
      <c r="Q702" s="617"/>
    </row>
    <row r="703" spans="1:17" ht="14.4" customHeight="1" x14ac:dyDescent="0.3">
      <c r="A703" s="612" t="s">
        <v>513</v>
      </c>
      <c r="B703" s="613" t="s">
        <v>3547</v>
      </c>
      <c r="C703" s="613" t="s">
        <v>4082</v>
      </c>
      <c r="D703" s="613" t="s">
        <v>4240</v>
      </c>
      <c r="E703" s="613" t="s">
        <v>4241</v>
      </c>
      <c r="F703" s="616">
        <v>3</v>
      </c>
      <c r="G703" s="616">
        <v>8997.7199999999993</v>
      </c>
      <c r="H703" s="616">
        <v>1</v>
      </c>
      <c r="I703" s="616">
        <v>2999.24</v>
      </c>
      <c r="J703" s="616"/>
      <c r="K703" s="616"/>
      <c r="L703" s="616"/>
      <c r="M703" s="616"/>
      <c r="N703" s="616"/>
      <c r="O703" s="616"/>
      <c r="P703" s="637"/>
      <c r="Q703" s="617"/>
    </row>
    <row r="704" spans="1:17" ht="14.4" customHeight="1" x14ac:dyDescent="0.3">
      <c r="A704" s="612" t="s">
        <v>513</v>
      </c>
      <c r="B704" s="613" t="s">
        <v>3547</v>
      </c>
      <c r="C704" s="613" t="s">
        <v>4082</v>
      </c>
      <c r="D704" s="613" t="s">
        <v>4590</v>
      </c>
      <c r="E704" s="613" t="s">
        <v>4591</v>
      </c>
      <c r="F704" s="616">
        <v>1</v>
      </c>
      <c r="G704" s="616">
        <v>1380</v>
      </c>
      <c r="H704" s="616">
        <v>1</v>
      </c>
      <c r="I704" s="616">
        <v>1380</v>
      </c>
      <c r="J704" s="616"/>
      <c r="K704" s="616"/>
      <c r="L704" s="616"/>
      <c r="M704" s="616"/>
      <c r="N704" s="616"/>
      <c r="O704" s="616"/>
      <c r="P704" s="637"/>
      <c r="Q704" s="617"/>
    </row>
    <row r="705" spans="1:17" ht="14.4" customHeight="1" x14ac:dyDescent="0.3">
      <c r="A705" s="612" t="s">
        <v>513</v>
      </c>
      <c r="B705" s="613" t="s">
        <v>3547</v>
      </c>
      <c r="C705" s="613" t="s">
        <v>4082</v>
      </c>
      <c r="D705" s="613" t="s">
        <v>4255</v>
      </c>
      <c r="E705" s="613" t="s">
        <v>4256</v>
      </c>
      <c r="F705" s="616">
        <v>5</v>
      </c>
      <c r="G705" s="616">
        <v>5190</v>
      </c>
      <c r="H705" s="616">
        <v>1</v>
      </c>
      <c r="I705" s="616">
        <v>1038</v>
      </c>
      <c r="J705" s="616"/>
      <c r="K705" s="616"/>
      <c r="L705" s="616"/>
      <c r="M705" s="616"/>
      <c r="N705" s="616"/>
      <c r="O705" s="616"/>
      <c r="P705" s="637"/>
      <c r="Q705" s="617"/>
    </row>
    <row r="706" spans="1:17" ht="14.4" customHeight="1" x14ac:dyDescent="0.3">
      <c r="A706" s="612" t="s">
        <v>513</v>
      </c>
      <c r="B706" s="613" t="s">
        <v>3547</v>
      </c>
      <c r="C706" s="613" t="s">
        <v>4082</v>
      </c>
      <c r="D706" s="613" t="s">
        <v>4257</v>
      </c>
      <c r="E706" s="613" t="s">
        <v>4258</v>
      </c>
      <c r="F706" s="616">
        <v>5</v>
      </c>
      <c r="G706" s="616">
        <v>6560</v>
      </c>
      <c r="H706" s="616">
        <v>1</v>
      </c>
      <c r="I706" s="616">
        <v>1312</v>
      </c>
      <c r="J706" s="616"/>
      <c r="K706" s="616"/>
      <c r="L706" s="616"/>
      <c r="M706" s="616"/>
      <c r="N706" s="616"/>
      <c r="O706" s="616"/>
      <c r="P706" s="637"/>
      <c r="Q706" s="617"/>
    </row>
    <row r="707" spans="1:17" ht="14.4" customHeight="1" x14ac:dyDescent="0.3">
      <c r="A707" s="612" t="s">
        <v>513</v>
      </c>
      <c r="B707" s="613" t="s">
        <v>3547</v>
      </c>
      <c r="C707" s="613" t="s">
        <v>4082</v>
      </c>
      <c r="D707" s="613" t="s">
        <v>4259</v>
      </c>
      <c r="E707" s="613" t="s">
        <v>4260</v>
      </c>
      <c r="F707" s="616">
        <v>11</v>
      </c>
      <c r="G707" s="616">
        <v>17160</v>
      </c>
      <c r="H707" s="616">
        <v>1</v>
      </c>
      <c r="I707" s="616">
        <v>1560</v>
      </c>
      <c r="J707" s="616"/>
      <c r="K707" s="616"/>
      <c r="L707" s="616"/>
      <c r="M707" s="616"/>
      <c r="N707" s="616"/>
      <c r="O707" s="616"/>
      <c r="P707" s="637"/>
      <c r="Q707" s="617"/>
    </row>
    <row r="708" spans="1:17" ht="14.4" customHeight="1" x14ac:dyDescent="0.3">
      <c r="A708" s="612" t="s">
        <v>513</v>
      </c>
      <c r="B708" s="613" t="s">
        <v>3547</v>
      </c>
      <c r="C708" s="613" t="s">
        <v>4082</v>
      </c>
      <c r="D708" s="613" t="s">
        <v>4592</v>
      </c>
      <c r="E708" s="613" t="s">
        <v>4593</v>
      </c>
      <c r="F708" s="616">
        <v>1</v>
      </c>
      <c r="G708" s="616">
        <v>1614</v>
      </c>
      <c r="H708" s="616">
        <v>1</v>
      </c>
      <c r="I708" s="616">
        <v>1614</v>
      </c>
      <c r="J708" s="616"/>
      <c r="K708" s="616"/>
      <c r="L708" s="616"/>
      <c r="M708" s="616"/>
      <c r="N708" s="616"/>
      <c r="O708" s="616"/>
      <c r="P708" s="637"/>
      <c r="Q708" s="617"/>
    </row>
    <row r="709" spans="1:17" ht="14.4" customHeight="1" x14ac:dyDescent="0.3">
      <c r="A709" s="612" t="s">
        <v>513</v>
      </c>
      <c r="B709" s="613" t="s">
        <v>3547</v>
      </c>
      <c r="C709" s="613" t="s">
        <v>4082</v>
      </c>
      <c r="D709" s="613" t="s">
        <v>4261</v>
      </c>
      <c r="E709" s="613" t="s">
        <v>4262</v>
      </c>
      <c r="F709" s="616">
        <v>9</v>
      </c>
      <c r="G709" s="616">
        <v>869.4</v>
      </c>
      <c r="H709" s="616">
        <v>1</v>
      </c>
      <c r="I709" s="616">
        <v>96.6</v>
      </c>
      <c r="J709" s="616"/>
      <c r="K709" s="616"/>
      <c r="L709" s="616"/>
      <c r="M709" s="616"/>
      <c r="N709" s="616"/>
      <c r="O709" s="616"/>
      <c r="P709" s="637"/>
      <c r="Q709" s="617"/>
    </row>
    <row r="710" spans="1:17" ht="14.4" customHeight="1" x14ac:dyDescent="0.3">
      <c r="A710" s="612" t="s">
        <v>513</v>
      </c>
      <c r="B710" s="613" t="s">
        <v>3547</v>
      </c>
      <c r="C710" s="613" t="s">
        <v>4082</v>
      </c>
      <c r="D710" s="613" t="s">
        <v>4594</v>
      </c>
      <c r="E710" s="613"/>
      <c r="F710" s="616">
        <v>1</v>
      </c>
      <c r="G710" s="616">
        <v>70</v>
      </c>
      <c r="H710" s="616">
        <v>1</v>
      </c>
      <c r="I710" s="616">
        <v>70</v>
      </c>
      <c r="J710" s="616"/>
      <c r="K710" s="616"/>
      <c r="L710" s="616"/>
      <c r="M710" s="616"/>
      <c r="N710" s="616"/>
      <c r="O710" s="616"/>
      <c r="P710" s="637"/>
      <c r="Q710" s="617"/>
    </row>
    <row r="711" spans="1:17" ht="14.4" customHeight="1" x14ac:dyDescent="0.3">
      <c r="A711" s="612" t="s">
        <v>513</v>
      </c>
      <c r="B711" s="613" t="s">
        <v>3547</v>
      </c>
      <c r="C711" s="613" t="s">
        <v>4082</v>
      </c>
      <c r="D711" s="613" t="s">
        <v>4595</v>
      </c>
      <c r="E711" s="613"/>
      <c r="F711" s="616">
        <v>2</v>
      </c>
      <c r="G711" s="616">
        <v>294</v>
      </c>
      <c r="H711" s="616">
        <v>1</v>
      </c>
      <c r="I711" s="616">
        <v>147</v>
      </c>
      <c r="J711" s="616"/>
      <c r="K711" s="616"/>
      <c r="L711" s="616"/>
      <c r="M711" s="616"/>
      <c r="N711" s="616"/>
      <c r="O711" s="616"/>
      <c r="P711" s="637"/>
      <c r="Q711" s="617"/>
    </row>
    <row r="712" spans="1:17" ht="14.4" customHeight="1" x14ac:dyDescent="0.3">
      <c r="A712" s="612" t="s">
        <v>513</v>
      </c>
      <c r="B712" s="613" t="s">
        <v>3547</v>
      </c>
      <c r="C712" s="613" t="s">
        <v>4082</v>
      </c>
      <c r="D712" s="613" t="s">
        <v>4596</v>
      </c>
      <c r="E712" s="613"/>
      <c r="F712" s="616">
        <v>1</v>
      </c>
      <c r="G712" s="616">
        <v>149</v>
      </c>
      <c r="H712" s="616">
        <v>1</v>
      </c>
      <c r="I712" s="616">
        <v>149</v>
      </c>
      <c r="J712" s="616"/>
      <c r="K712" s="616"/>
      <c r="L712" s="616"/>
      <c r="M712" s="616"/>
      <c r="N712" s="616"/>
      <c r="O712" s="616"/>
      <c r="P712" s="637"/>
      <c r="Q712" s="617"/>
    </row>
    <row r="713" spans="1:17" ht="14.4" customHeight="1" x14ac:dyDescent="0.3">
      <c r="A713" s="612" t="s">
        <v>513</v>
      </c>
      <c r="B713" s="613" t="s">
        <v>3547</v>
      </c>
      <c r="C713" s="613" t="s">
        <v>4082</v>
      </c>
      <c r="D713" s="613" t="s">
        <v>4597</v>
      </c>
      <c r="E713" s="613"/>
      <c r="F713" s="616">
        <v>1</v>
      </c>
      <c r="G713" s="616">
        <v>247</v>
      </c>
      <c r="H713" s="616">
        <v>1</v>
      </c>
      <c r="I713" s="616">
        <v>247</v>
      </c>
      <c r="J713" s="616"/>
      <c r="K713" s="616"/>
      <c r="L713" s="616"/>
      <c r="M713" s="616"/>
      <c r="N713" s="616"/>
      <c r="O713" s="616"/>
      <c r="P713" s="637"/>
      <c r="Q713" s="617"/>
    </row>
    <row r="714" spans="1:17" ht="14.4" customHeight="1" x14ac:dyDescent="0.3">
      <c r="A714" s="612" t="s">
        <v>513</v>
      </c>
      <c r="B714" s="613" t="s">
        <v>3547</v>
      </c>
      <c r="C714" s="613" t="s">
        <v>4082</v>
      </c>
      <c r="D714" s="613" t="s">
        <v>4598</v>
      </c>
      <c r="E714" s="613" t="s">
        <v>4599</v>
      </c>
      <c r="F714" s="616">
        <v>1</v>
      </c>
      <c r="G714" s="616">
        <v>10320.11</v>
      </c>
      <c r="H714" s="616">
        <v>1</v>
      </c>
      <c r="I714" s="616">
        <v>10320.11</v>
      </c>
      <c r="J714" s="616"/>
      <c r="K714" s="616"/>
      <c r="L714" s="616"/>
      <c r="M714" s="616"/>
      <c r="N714" s="616"/>
      <c r="O714" s="616"/>
      <c r="P714" s="637"/>
      <c r="Q714" s="617"/>
    </row>
    <row r="715" spans="1:17" ht="14.4" customHeight="1" x14ac:dyDescent="0.3">
      <c r="A715" s="612" t="s">
        <v>513</v>
      </c>
      <c r="B715" s="613" t="s">
        <v>3547</v>
      </c>
      <c r="C715" s="613" t="s">
        <v>4082</v>
      </c>
      <c r="D715" s="613" t="s">
        <v>4284</v>
      </c>
      <c r="E715" s="613" t="s">
        <v>4285</v>
      </c>
      <c r="F715" s="616">
        <v>1</v>
      </c>
      <c r="G715" s="616">
        <v>1386.65</v>
      </c>
      <c r="H715" s="616">
        <v>1</v>
      </c>
      <c r="I715" s="616">
        <v>1386.65</v>
      </c>
      <c r="J715" s="616"/>
      <c r="K715" s="616"/>
      <c r="L715" s="616"/>
      <c r="M715" s="616"/>
      <c r="N715" s="616"/>
      <c r="O715" s="616"/>
      <c r="P715" s="637"/>
      <c r="Q715" s="617"/>
    </row>
    <row r="716" spans="1:17" ht="14.4" customHeight="1" x14ac:dyDescent="0.3">
      <c r="A716" s="612" t="s">
        <v>513</v>
      </c>
      <c r="B716" s="613" t="s">
        <v>3547</v>
      </c>
      <c r="C716" s="613" t="s">
        <v>4082</v>
      </c>
      <c r="D716" s="613" t="s">
        <v>4286</v>
      </c>
      <c r="E716" s="613" t="s">
        <v>4287</v>
      </c>
      <c r="F716" s="616">
        <v>1</v>
      </c>
      <c r="G716" s="616">
        <v>9139.69</v>
      </c>
      <c r="H716" s="616">
        <v>1</v>
      </c>
      <c r="I716" s="616">
        <v>9139.69</v>
      </c>
      <c r="J716" s="616"/>
      <c r="K716" s="616"/>
      <c r="L716" s="616"/>
      <c r="M716" s="616"/>
      <c r="N716" s="616"/>
      <c r="O716" s="616"/>
      <c r="P716" s="637"/>
      <c r="Q716" s="617"/>
    </row>
    <row r="717" spans="1:17" ht="14.4" customHeight="1" x14ac:dyDescent="0.3">
      <c r="A717" s="612" t="s">
        <v>513</v>
      </c>
      <c r="B717" s="613" t="s">
        <v>3547</v>
      </c>
      <c r="C717" s="613" t="s">
        <v>4082</v>
      </c>
      <c r="D717" s="613" t="s">
        <v>4600</v>
      </c>
      <c r="E717" s="613" t="s">
        <v>4091</v>
      </c>
      <c r="F717" s="616">
        <v>0.6</v>
      </c>
      <c r="G717" s="616">
        <v>504.91</v>
      </c>
      <c r="H717" s="616">
        <v>1</v>
      </c>
      <c r="I717" s="616">
        <v>841.51666666666677</v>
      </c>
      <c r="J717" s="616"/>
      <c r="K717" s="616"/>
      <c r="L717" s="616"/>
      <c r="M717" s="616"/>
      <c r="N717" s="616"/>
      <c r="O717" s="616"/>
      <c r="P717" s="637"/>
      <c r="Q717" s="617"/>
    </row>
    <row r="718" spans="1:17" ht="14.4" customHeight="1" x14ac:dyDescent="0.3">
      <c r="A718" s="612" t="s">
        <v>513</v>
      </c>
      <c r="B718" s="613" t="s">
        <v>3547</v>
      </c>
      <c r="C718" s="613" t="s">
        <v>4082</v>
      </c>
      <c r="D718" s="613" t="s">
        <v>4290</v>
      </c>
      <c r="E718" s="613" t="s">
        <v>4291</v>
      </c>
      <c r="F718" s="616">
        <v>1</v>
      </c>
      <c r="G718" s="616">
        <v>3960</v>
      </c>
      <c r="H718" s="616">
        <v>1</v>
      </c>
      <c r="I718" s="616">
        <v>3960</v>
      </c>
      <c r="J718" s="616"/>
      <c r="K718" s="616"/>
      <c r="L718" s="616"/>
      <c r="M718" s="616"/>
      <c r="N718" s="616"/>
      <c r="O718" s="616"/>
      <c r="P718" s="637"/>
      <c r="Q718" s="617"/>
    </row>
    <row r="719" spans="1:17" ht="14.4" customHeight="1" x14ac:dyDescent="0.3">
      <c r="A719" s="612" t="s">
        <v>513</v>
      </c>
      <c r="B719" s="613" t="s">
        <v>3547</v>
      </c>
      <c r="C719" s="613" t="s">
        <v>4082</v>
      </c>
      <c r="D719" s="613" t="s">
        <v>4293</v>
      </c>
      <c r="E719" s="613" t="s">
        <v>4294</v>
      </c>
      <c r="F719" s="616">
        <v>4</v>
      </c>
      <c r="G719" s="616">
        <v>2201.1999999999998</v>
      </c>
      <c r="H719" s="616">
        <v>1</v>
      </c>
      <c r="I719" s="616">
        <v>550.29999999999995</v>
      </c>
      <c r="J719" s="616"/>
      <c r="K719" s="616"/>
      <c r="L719" s="616"/>
      <c r="M719" s="616"/>
      <c r="N719" s="616"/>
      <c r="O719" s="616"/>
      <c r="P719" s="637"/>
      <c r="Q719" s="617"/>
    </row>
    <row r="720" spans="1:17" ht="14.4" customHeight="1" x14ac:dyDescent="0.3">
      <c r="A720" s="612" t="s">
        <v>513</v>
      </c>
      <c r="B720" s="613" t="s">
        <v>3547</v>
      </c>
      <c r="C720" s="613" t="s">
        <v>4082</v>
      </c>
      <c r="D720" s="613" t="s">
        <v>4295</v>
      </c>
      <c r="E720" s="613" t="s">
        <v>4296</v>
      </c>
      <c r="F720" s="616">
        <v>6</v>
      </c>
      <c r="G720" s="616">
        <v>3624</v>
      </c>
      <c r="H720" s="616">
        <v>1</v>
      </c>
      <c r="I720" s="616">
        <v>604</v>
      </c>
      <c r="J720" s="616"/>
      <c r="K720" s="616"/>
      <c r="L720" s="616"/>
      <c r="M720" s="616"/>
      <c r="N720" s="616"/>
      <c r="O720" s="616"/>
      <c r="P720" s="637"/>
      <c r="Q720" s="617"/>
    </row>
    <row r="721" spans="1:17" ht="14.4" customHeight="1" x14ac:dyDescent="0.3">
      <c r="A721" s="612" t="s">
        <v>513</v>
      </c>
      <c r="B721" s="613" t="s">
        <v>3547</v>
      </c>
      <c r="C721" s="613" t="s">
        <v>4082</v>
      </c>
      <c r="D721" s="613" t="s">
        <v>4297</v>
      </c>
      <c r="E721" s="613" t="s">
        <v>4298</v>
      </c>
      <c r="F721" s="616">
        <v>0</v>
      </c>
      <c r="G721" s="616">
        <v>0</v>
      </c>
      <c r="H721" s="616"/>
      <c r="I721" s="616"/>
      <c r="J721" s="616"/>
      <c r="K721" s="616"/>
      <c r="L721" s="616"/>
      <c r="M721" s="616"/>
      <c r="N721" s="616"/>
      <c r="O721" s="616"/>
      <c r="P721" s="637"/>
      <c r="Q721" s="617"/>
    </row>
    <row r="722" spans="1:17" ht="14.4" customHeight="1" x14ac:dyDescent="0.3">
      <c r="A722" s="612" t="s">
        <v>513</v>
      </c>
      <c r="B722" s="613" t="s">
        <v>3547</v>
      </c>
      <c r="C722" s="613" t="s">
        <v>4082</v>
      </c>
      <c r="D722" s="613" t="s">
        <v>4601</v>
      </c>
      <c r="E722" s="613" t="s">
        <v>4602</v>
      </c>
      <c r="F722" s="616">
        <v>1</v>
      </c>
      <c r="G722" s="616">
        <v>76433</v>
      </c>
      <c r="H722" s="616">
        <v>1</v>
      </c>
      <c r="I722" s="616">
        <v>76433</v>
      </c>
      <c r="J722" s="616"/>
      <c r="K722" s="616"/>
      <c r="L722" s="616"/>
      <c r="M722" s="616"/>
      <c r="N722" s="616"/>
      <c r="O722" s="616"/>
      <c r="P722" s="637"/>
      <c r="Q722" s="617"/>
    </row>
    <row r="723" spans="1:17" ht="14.4" customHeight="1" x14ac:dyDescent="0.3">
      <c r="A723" s="612" t="s">
        <v>513</v>
      </c>
      <c r="B723" s="613" t="s">
        <v>3547</v>
      </c>
      <c r="C723" s="613" t="s">
        <v>4082</v>
      </c>
      <c r="D723" s="613" t="s">
        <v>4603</v>
      </c>
      <c r="E723" s="613" t="s">
        <v>4604</v>
      </c>
      <c r="F723" s="616">
        <v>1</v>
      </c>
      <c r="G723" s="616">
        <v>10913.95</v>
      </c>
      <c r="H723" s="616">
        <v>1</v>
      </c>
      <c r="I723" s="616">
        <v>10913.95</v>
      </c>
      <c r="J723" s="616"/>
      <c r="K723" s="616"/>
      <c r="L723" s="616"/>
      <c r="M723" s="616"/>
      <c r="N723" s="616"/>
      <c r="O723" s="616"/>
      <c r="P723" s="637"/>
      <c r="Q723" s="617"/>
    </row>
    <row r="724" spans="1:17" ht="14.4" customHeight="1" x14ac:dyDescent="0.3">
      <c r="A724" s="612" t="s">
        <v>513</v>
      </c>
      <c r="B724" s="613" t="s">
        <v>3547</v>
      </c>
      <c r="C724" s="613" t="s">
        <v>4082</v>
      </c>
      <c r="D724" s="613" t="s">
        <v>4605</v>
      </c>
      <c r="E724" s="613" t="s">
        <v>4604</v>
      </c>
      <c r="F724" s="616">
        <v>3</v>
      </c>
      <c r="G724" s="616">
        <v>42495.06</v>
      </c>
      <c r="H724" s="616">
        <v>1</v>
      </c>
      <c r="I724" s="616">
        <v>14165.019999999999</v>
      </c>
      <c r="J724" s="616"/>
      <c r="K724" s="616"/>
      <c r="L724" s="616"/>
      <c r="M724" s="616"/>
      <c r="N724" s="616"/>
      <c r="O724" s="616"/>
      <c r="P724" s="637"/>
      <c r="Q724" s="617"/>
    </row>
    <row r="725" spans="1:17" ht="14.4" customHeight="1" x14ac:dyDescent="0.3">
      <c r="A725" s="612" t="s">
        <v>513</v>
      </c>
      <c r="B725" s="613" t="s">
        <v>3547</v>
      </c>
      <c r="C725" s="613" t="s">
        <v>4082</v>
      </c>
      <c r="D725" s="613" t="s">
        <v>4606</v>
      </c>
      <c r="E725" s="613" t="s">
        <v>4604</v>
      </c>
      <c r="F725" s="616">
        <v>4</v>
      </c>
      <c r="G725" s="616">
        <v>12855.04</v>
      </c>
      <c r="H725" s="616">
        <v>1</v>
      </c>
      <c r="I725" s="616">
        <v>3213.76</v>
      </c>
      <c r="J725" s="616"/>
      <c r="K725" s="616"/>
      <c r="L725" s="616"/>
      <c r="M725" s="616"/>
      <c r="N725" s="616"/>
      <c r="O725" s="616"/>
      <c r="P725" s="637"/>
      <c r="Q725" s="617"/>
    </row>
    <row r="726" spans="1:17" ht="14.4" customHeight="1" x14ac:dyDescent="0.3">
      <c r="A726" s="612" t="s">
        <v>513</v>
      </c>
      <c r="B726" s="613" t="s">
        <v>3547</v>
      </c>
      <c r="C726" s="613" t="s">
        <v>4082</v>
      </c>
      <c r="D726" s="613" t="s">
        <v>4607</v>
      </c>
      <c r="E726" s="613" t="s">
        <v>4604</v>
      </c>
      <c r="F726" s="616">
        <v>2</v>
      </c>
      <c r="G726" s="616">
        <v>8570.7199999999993</v>
      </c>
      <c r="H726" s="616">
        <v>1</v>
      </c>
      <c r="I726" s="616">
        <v>4285.3599999999997</v>
      </c>
      <c r="J726" s="616"/>
      <c r="K726" s="616"/>
      <c r="L726" s="616"/>
      <c r="M726" s="616"/>
      <c r="N726" s="616"/>
      <c r="O726" s="616"/>
      <c r="P726" s="637"/>
      <c r="Q726" s="617"/>
    </row>
    <row r="727" spans="1:17" ht="14.4" customHeight="1" x14ac:dyDescent="0.3">
      <c r="A727" s="612" t="s">
        <v>513</v>
      </c>
      <c r="B727" s="613" t="s">
        <v>3547</v>
      </c>
      <c r="C727" s="613" t="s">
        <v>4082</v>
      </c>
      <c r="D727" s="613" t="s">
        <v>4608</v>
      </c>
      <c r="E727" s="613" t="s">
        <v>4609</v>
      </c>
      <c r="F727" s="616">
        <v>1</v>
      </c>
      <c r="G727" s="616">
        <v>5705.8</v>
      </c>
      <c r="H727" s="616">
        <v>1</v>
      </c>
      <c r="I727" s="616">
        <v>5705.8</v>
      </c>
      <c r="J727" s="616"/>
      <c r="K727" s="616"/>
      <c r="L727" s="616"/>
      <c r="M727" s="616"/>
      <c r="N727" s="616"/>
      <c r="O727" s="616"/>
      <c r="P727" s="637"/>
      <c r="Q727" s="617"/>
    </row>
    <row r="728" spans="1:17" ht="14.4" customHeight="1" x14ac:dyDescent="0.3">
      <c r="A728" s="612" t="s">
        <v>513</v>
      </c>
      <c r="B728" s="613" t="s">
        <v>3547</v>
      </c>
      <c r="C728" s="613" t="s">
        <v>4082</v>
      </c>
      <c r="D728" s="613" t="s">
        <v>4610</v>
      </c>
      <c r="E728" s="613" t="s">
        <v>4611</v>
      </c>
      <c r="F728" s="616">
        <v>1</v>
      </c>
      <c r="G728" s="616">
        <v>1953.55</v>
      </c>
      <c r="H728" s="616">
        <v>1</v>
      </c>
      <c r="I728" s="616">
        <v>1953.55</v>
      </c>
      <c r="J728" s="616"/>
      <c r="K728" s="616"/>
      <c r="L728" s="616"/>
      <c r="M728" s="616"/>
      <c r="N728" s="616"/>
      <c r="O728" s="616"/>
      <c r="P728" s="637"/>
      <c r="Q728" s="617"/>
    </row>
    <row r="729" spans="1:17" ht="14.4" customHeight="1" x14ac:dyDescent="0.3">
      <c r="A729" s="612" t="s">
        <v>513</v>
      </c>
      <c r="B729" s="613" t="s">
        <v>3547</v>
      </c>
      <c r="C729" s="613" t="s">
        <v>3543</v>
      </c>
      <c r="D729" s="613" t="s">
        <v>4359</v>
      </c>
      <c r="E729" s="613" t="s">
        <v>4360</v>
      </c>
      <c r="F729" s="616">
        <v>15</v>
      </c>
      <c r="G729" s="616">
        <v>479490</v>
      </c>
      <c r="H729" s="616">
        <v>1</v>
      </c>
      <c r="I729" s="616">
        <v>31966</v>
      </c>
      <c r="J729" s="616"/>
      <c r="K729" s="616"/>
      <c r="L729" s="616"/>
      <c r="M729" s="616"/>
      <c r="N729" s="616"/>
      <c r="O729" s="616"/>
      <c r="P729" s="637"/>
      <c r="Q729" s="617"/>
    </row>
    <row r="730" spans="1:17" ht="14.4" customHeight="1" x14ac:dyDescent="0.3">
      <c r="A730" s="612" t="s">
        <v>513</v>
      </c>
      <c r="B730" s="613" t="s">
        <v>3547</v>
      </c>
      <c r="C730" s="613" t="s">
        <v>3543</v>
      </c>
      <c r="D730" s="613" t="s">
        <v>4361</v>
      </c>
      <c r="E730" s="613" t="s">
        <v>4362</v>
      </c>
      <c r="F730" s="616">
        <v>1651</v>
      </c>
      <c r="G730" s="616">
        <v>19641543</v>
      </c>
      <c r="H730" s="616">
        <v>1</v>
      </c>
      <c r="I730" s="616">
        <v>11896.755299818293</v>
      </c>
      <c r="J730" s="616"/>
      <c r="K730" s="616"/>
      <c r="L730" s="616"/>
      <c r="M730" s="616"/>
      <c r="N730" s="616"/>
      <c r="O730" s="616"/>
      <c r="P730" s="637"/>
      <c r="Q730" s="617"/>
    </row>
    <row r="731" spans="1:17" ht="14.4" customHeight="1" x14ac:dyDescent="0.3">
      <c r="A731" s="612" t="s">
        <v>513</v>
      </c>
      <c r="B731" s="613" t="s">
        <v>3547</v>
      </c>
      <c r="C731" s="613" t="s">
        <v>3543</v>
      </c>
      <c r="D731" s="613" t="s">
        <v>4365</v>
      </c>
      <c r="E731" s="613" t="s">
        <v>4366</v>
      </c>
      <c r="F731" s="616">
        <v>65</v>
      </c>
      <c r="G731" s="616">
        <v>27755</v>
      </c>
      <c r="H731" s="616">
        <v>1</v>
      </c>
      <c r="I731" s="616">
        <v>427</v>
      </c>
      <c r="J731" s="616"/>
      <c r="K731" s="616"/>
      <c r="L731" s="616"/>
      <c r="M731" s="616"/>
      <c r="N731" s="616"/>
      <c r="O731" s="616"/>
      <c r="P731" s="637"/>
      <c r="Q731" s="617"/>
    </row>
    <row r="732" spans="1:17" ht="14.4" customHeight="1" x14ac:dyDescent="0.3">
      <c r="A732" s="612" t="s">
        <v>513</v>
      </c>
      <c r="B732" s="613" t="s">
        <v>3547</v>
      </c>
      <c r="C732" s="613" t="s">
        <v>3543</v>
      </c>
      <c r="D732" s="613" t="s">
        <v>4367</v>
      </c>
      <c r="E732" s="613" t="s">
        <v>4368</v>
      </c>
      <c r="F732" s="616">
        <v>628</v>
      </c>
      <c r="G732" s="616">
        <v>239896</v>
      </c>
      <c r="H732" s="616">
        <v>1</v>
      </c>
      <c r="I732" s="616">
        <v>382</v>
      </c>
      <c r="J732" s="616"/>
      <c r="K732" s="616"/>
      <c r="L732" s="616"/>
      <c r="M732" s="616"/>
      <c r="N732" s="616"/>
      <c r="O732" s="616"/>
      <c r="P732" s="637"/>
      <c r="Q732" s="617"/>
    </row>
    <row r="733" spans="1:17" ht="14.4" customHeight="1" x14ac:dyDescent="0.3">
      <c r="A733" s="612" t="s">
        <v>513</v>
      </c>
      <c r="B733" s="613" t="s">
        <v>3547</v>
      </c>
      <c r="C733" s="613" t="s">
        <v>3543</v>
      </c>
      <c r="D733" s="613" t="s">
        <v>4369</v>
      </c>
      <c r="E733" s="613" t="s">
        <v>4370</v>
      </c>
      <c r="F733" s="616">
        <v>39</v>
      </c>
      <c r="G733" s="616">
        <v>9048</v>
      </c>
      <c r="H733" s="616">
        <v>1</v>
      </c>
      <c r="I733" s="616">
        <v>232</v>
      </c>
      <c r="J733" s="616"/>
      <c r="K733" s="616"/>
      <c r="L733" s="616"/>
      <c r="M733" s="616"/>
      <c r="N733" s="616"/>
      <c r="O733" s="616"/>
      <c r="P733" s="637"/>
      <c r="Q733" s="617"/>
    </row>
    <row r="734" spans="1:17" ht="14.4" customHeight="1" x14ac:dyDescent="0.3">
      <c r="A734" s="612" t="s">
        <v>513</v>
      </c>
      <c r="B734" s="613" t="s">
        <v>3547</v>
      </c>
      <c r="C734" s="613" t="s">
        <v>3543</v>
      </c>
      <c r="D734" s="613" t="s">
        <v>4371</v>
      </c>
      <c r="E734" s="613" t="s">
        <v>4372</v>
      </c>
      <c r="F734" s="616">
        <v>716</v>
      </c>
      <c r="G734" s="616">
        <v>166112</v>
      </c>
      <c r="H734" s="616">
        <v>1</v>
      </c>
      <c r="I734" s="616">
        <v>232</v>
      </c>
      <c r="J734" s="616"/>
      <c r="K734" s="616"/>
      <c r="L734" s="616"/>
      <c r="M734" s="616"/>
      <c r="N734" s="616"/>
      <c r="O734" s="616"/>
      <c r="P734" s="637"/>
      <c r="Q734" s="617"/>
    </row>
    <row r="735" spans="1:17" ht="14.4" customHeight="1" x14ac:dyDescent="0.3">
      <c r="A735" s="612" t="s">
        <v>513</v>
      </c>
      <c r="B735" s="613" t="s">
        <v>3547</v>
      </c>
      <c r="C735" s="613" t="s">
        <v>3543</v>
      </c>
      <c r="D735" s="613" t="s">
        <v>4373</v>
      </c>
      <c r="E735" s="613" t="s">
        <v>4374</v>
      </c>
      <c r="F735" s="616">
        <v>0</v>
      </c>
      <c r="G735" s="616">
        <v>0</v>
      </c>
      <c r="H735" s="616"/>
      <c r="I735" s="616"/>
      <c r="J735" s="616"/>
      <c r="K735" s="616"/>
      <c r="L735" s="616"/>
      <c r="M735" s="616"/>
      <c r="N735" s="616"/>
      <c r="O735" s="616"/>
      <c r="P735" s="637"/>
      <c r="Q735" s="617"/>
    </row>
    <row r="736" spans="1:17" ht="14.4" customHeight="1" x14ac:dyDescent="0.3">
      <c r="A736" s="612" t="s">
        <v>513</v>
      </c>
      <c r="B736" s="613" t="s">
        <v>3547</v>
      </c>
      <c r="C736" s="613" t="s">
        <v>3543</v>
      </c>
      <c r="D736" s="613" t="s">
        <v>4375</v>
      </c>
      <c r="E736" s="613" t="s">
        <v>4376</v>
      </c>
      <c r="F736" s="616">
        <v>487</v>
      </c>
      <c r="G736" s="616">
        <v>0</v>
      </c>
      <c r="H736" s="616"/>
      <c r="I736" s="616">
        <v>0</v>
      </c>
      <c r="J736" s="616"/>
      <c r="K736" s="616"/>
      <c r="L736" s="616"/>
      <c r="M736" s="616"/>
      <c r="N736" s="616"/>
      <c r="O736" s="616"/>
      <c r="P736" s="637"/>
      <c r="Q736" s="617"/>
    </row>
    <row r="737" spans="1:17" ht="14.4" customHeight="1" x14ac:dyDescent="0.3">
      <c r="A737" s="612" t="s">
        <v>513</v>
      </c>
      <c r="B737" s="613" t="s">
        <v>3547</v>
      </c>
      <c r="C737" s="613" t="s">
        <v>3543</v>
      </c>
      <c r="D737" s="613" t="s">
        <v>4377</v>
      </c>
      <c r="E737" s="613" t="s">
        <v>4378</v>
      </c>
      <c r="F737" s="616">
        <v>17</v>
      </c>
      <c r="G737" s="616">
        <v>0</v>
      </c>
      <c r="H737" s="616"/>
      <c r="I737" s="616">
        <v>0</v>
      </c>
      <c r="J737" s="616"/>
      <c r="K737" s="616"/>
      <c r="L737" s="616"/>
      <c r="M737" s="616"/>
      <c r="N737" s="616"/>
      <c r="O737" s="616"/>
      <c r="P737" s="637"/>
      <c r="Q737" s="617"/>
    </row>
    <row r="738" spans="1:17" ht="14.4" customHeight="1" x14ac:dyDescent="0.3">
      <c r="A738" s="612" t="s">
        <v>513</v>
      </c>
      <c r="B738" s="613" t="s">
        <v>3547</v>
      </c>
      <c r="C738" s="613" t="s">
        <v>3543</v>
      </c>
      <c r="D738" s="613" t="s">
        <v>4379</v>
      </c>
      <c r="E738" s="613" t="s">
        <v>4380</v>
      </c>
      <c r="F738" s="616">
        <v>63</v>
      </c>
      <c r="G738" s="616">
        <v>0</v>
      </c>
      <c r="H738" s="616"/>
      <c r="I738" s="616">
        <v>0</v>
      </c>
      <c r="J738" s="616"/>
      <c r="K738" s="616"/>
      <c r="L738" s="616"/>
      <c r="M738" s="616"/>
      <c r="N738" s="616"/>
      <c r="O738" s="616"/>
      <c r="P738" s="637"/>
      <c r="Q738" s="617"/>
    </row>
    <row r="739" spans="1:17" ht="14.4" customHeight="1" x14ac:dyDescent="0.3">
      <c r="A739" s="612" t="s">
        <v>513</v>
      </c>
      <c r="B739" s="613" t="s">
        <v>3547</v>
      </c>
      <c r="C739" s="613" t="s">
        <v>3543</v>
      </c>
      <c r="D739" s="613" t="s">
        <v>4381</v>
      </c>
      <c r="E739" s="613" t="s">
        <v>4382</v>
      </c>
      <c r="F739" s="616">
        <v>55</v>
      </c>
      <c r="G739" s="616">
        <v>0</v>
      </c>
      <c r="H739" s="616"/>
      <c r="I739" s="616">
        <v>0</v>
      </c>
      <c r="J739" s="616"/>
      <c r="K739" s="616"/>
      <c r="L739" s="616"/>
      <c r="M739" s="616"/>
      <c r="N739" s="616"/>
      <c r="O739" s="616"/>
      <c r="P739" s="637"/>
      <c r="Q739" s="617"/>
    </row>
    <row r="740" spans="1:17" ht="14.4" customHeight="1" x14ac:dyDescent="0.3">
      <c r="A740" s="612" t="s">
        <v>513</v>
      </c>
      <c r="B740" s="613" t="s">
        <v>3547</v>
      </c>
      <c r="C740" s="613" t="s">
        <v>3543</v>
      </c>
      <c r="D740" s="613" t="s">
        <v>4383</v>
      </c>
      <c r="E740" s="613" t="s">
        <v>4384</v>
      </c>
      <c r="F740" s="616">
        <v>9</v>
      </c>
      <c r="G740" s="616">
        <v>0</v>
      </c>
      <c r="H740" s="616"/>
      <c r="I740" s="616">
        <v>0</v>
      </c>
      <c r="J740" s="616"/>
      <c r="K740" s="616"/>
      <c r="L740" s="616"/>
      <c r="M740" s="616"/>
      <c r="N740" s="616"/>
      <c r="O740" s="616"/>
      <c r="P740" s="637"/>
      <c r="Q740" s="617"/>
    </row>
    <row r="741" spans="1:17" ht="14.4" customHeight="1" x14ac:dyDescent="0.3">
      <c r="A741" s="612" t="s">
        <v>513</v>
      </c>
      <c r="B741" s="613" t="s">
        <v>3547</v>
      </c>
      <c r="C741" s="613" t="s">
        <v>3543</v>
      </c>
      <c r="D741" s="613" t="s">
        <v>3544</v>
      </c>
      <c r="E741" s="613" t="s">
        <v>3545</v>
      </c>
      <c r="F741" s="616">
        <v>2572</v>
      </c>
      <c r="G741" s="616">
        <v>0</v>
      </c>
      <c r="H741" s="616"/>
      <c r="I741" s="616">
        <v>0</v>
      </c>
      <c r="J741" s="616"/>
      <c r="K741" s="616"/>
      <c r="L741" s="616"/>
      <c r="M741" s="616"/>
      <c r="N741" s="616"/>
      <c r="O741" s="616"/>
      <c r="P741" s="637"/>
      <c r="Q741" s="617"/>
    </row>
    <row r="742" spans="1:17" ht="14.4" customHeight="1" x14ac:dyDescent="0.3">
      <c r="A742" s="612" t="s">
        <v>513</v>
      </c>
      <c r="B742" s="613" t="s">
        <v>3547</v>
      </c>
      <c r="C742" s="613" t="s">
        <v>3543</v>
      </c>
      <c r="D742" s="613" t="s">
        <v>4388</v>
      </c>
      <c r="E742" s="613" t="s">
        <v>4382</v>
      </c>
      <c r="F742" s="616">
        <v>21</v>
      </c>
      <c r="G742" s="616">
        <v>0</v>
      </c>
      <c r="H742" s="616"/>
      <c r="I742" s="616">
        <v>0</v>
      </c>
      <c r="J742" s="616"/>
      <c r="K742" s="616"/>
      <c r="L742" s="616"/>
      <c r="M742" s="616"/>
      <c r="N742" s="616"/>
      <c r="O742" s="616"/>
      <c r="P742" s="637"/>
      <c r="Q742" s="617"/>
    </row>
    <row r="743" spans="1:17" ht="14.4" customHeight="1" x14ac:dyDescent="0.3">
      <c r="A743" s="612" t="s">
        <v>513</v>
      </c>
      <c r="B743" s="613" t="s">
        <v>3547</v>
      </c>
      <c r="C743" s="613" t="s">
        <v>3543</v>
      </c>
      <c r="D743" s="613" t="s">
        <v>4389</v>
      </c>
      <c r="E743" s="613" t="s">
        <v>4390</v>
      </c>
      <c r="F743" s="616">
        <v>25</v>
      </c>
      <c r="G743" s="616">
        <v>136898</v>
      </c>
      <c r="H743" s="616">
        <v>1</v>
      </c>
      <c r="I743" s="616">
        <v>5475.92</v>
      </c>
      <c r="J743" s="616"/>
      <c r="K743" s="616"/>
      <c r="L743" s="616"/>
      <c r="M743" s="616"/>
      <c r="N743" s="616"/>
      <c r="O743" s="616"/>
      <c r="P743" s="637"/>
      <c r="Q743" s="617"/>
    </row>
    <row r="744" spans="1:17" ht="14.4" customHeight="1" x14ac:dyDescent="0.3">
      <c r="A744" s="612" t="s">
        <v>513</v>
      </c>
      <c r="B744" s="613" t="s">
        <v>3547</v>
      </c>
      <c r="C744" s="613" t="s">
        <v>3543</v>
      </c>
      <c r="D744" s="613" t="s">
        <v>4393</v>
      </c>
      <c r="E744" s="613" t="s">
        <v>4394</v>
      </c>
      <c r="F744" s="616">
        <v>225</v>
      </c>
      <c r="G744" s="616">
        <v>5392344</v>
      </c>
      <c r="H744" s="616">
        <v>1</v>
      </c>
      <c r="I744" s="616">
        <v>23965.973333333332</v>
      </c>
      <c r="J744" s="616"/>
      <c r="K744" s="616"/>
      <c r="L744" s="616"/>
      <c r="M744" s="616"/>
      <c r="N744" s="616"/>
      <c r="O744" s="616"/>
      <c r="P744" s="637"/>
      <c r="Q744" s="617"/>
    </row>
    <row r="745" spans="1:17" ht="14.4" customHeight="1" x14ac:dyDescent="0.3">
      <c r="A745" s="612" t="s">
        <v>513</v>
      </c>
      <c r="B745" s="613" t="s">
        <v>3547</v>
      </c>
      <c r="C745" s="613" t="s">
        <v>3543</v>
      </c>
      <c r="D745" s="613" t="s">
        <v>4395</v>
      </c>
      <c r="E745" s="613" t="s">
        <v>4396</v>
      </c>
      <c r="F745" s="616">
        <v>251</v>
      </c>
      <c r="G745" s="616">
        <v>1675604</v>
      </c>
      <c r="H745" s="616">
        <v>1</v>
      </c>
      <c r="I745" s="616">
        <v>6675.7131474103589</v>
      </c>
      <c r="J745" s="616"/>
      <c r="K745" s="616"/>
      <c r="L745" s="616"/>
      <c r="M745" s="616"/>
      <c r="N745" s="616"/>
      <c r="O745" s="616"/>
      <c r="P745" s="637"/>
      <c r="Q745" s="617"/>
    </row>
    <row r="746" spans="1:17" ht="14.4" customHeight="1" x14ac:dyDescent="0.3">
      <c r="A746" s="612" t="s">
        <v>513</v>
      </c>
      <c r="B746" s="613" t="s">
        <v>3547</v>
      </c>
      <c r="C746" s="613" t="s">
        <v>3543</v>
      </c>
      <c r="D746" s="613" t="s">
        <v>4397</v>
      </c>
      <c r="E746" s="613" t="s">
        <v>4382</v>
      </c>
      <c r="F746" s="616">
        <v>9</v>
      </c>
      <c r="G746" s="616">
        <v>0</v>
      </c>
      <c r="H746" s="616"/>
      <c r="I746" s="616">
        <v>0</v>
      </c>
      <c r="J746" s="616"/>
      <c r="K746" s="616"/>
      <c r="L746" s="616"/>
      <c r="M746" s="616"/>
      <c r="N746" s="616"/>
      <c r="O746" s="616"/>
      <c r="P746" s="637"/>
      <c r="Q746" s="617"/>
    </row>
    <row r="747" spans="1:17" ht="14.4" customHeight="1" x14ac:dyDescent="0.3">
      <c r="A747" s="612" t="s">
        <v>513</v>
      </c>
      <c r="B747" s="613" t="s">
        <v>3547</v>
      </c>
      <c r="C747" s="613" t="s">
        <v>3543</v>
      </c>
      <c r="D747" s="613" t="s">
        <v>4398</v>
      </c>
      <c r="E747" s="613" t="s">
        <v>4399</v>
      </c>
      <c r="F747" s="616">
        <v>106</v>
      </c>
      <c r="G747" s="616">
        <v>2964396</v>
      </c>
      <c r="H747" s="616">
        <v>1</v>
      </c>
      <c r="I747" s="616">
        <v>27966</v>
      </c>
      <c r="J747" s="616"/>
      <c r="K747" s="616"/>
      <c r="L747" s="616"/>
      <c r="M747" s="616"/>
      <c r="N747" s="616"/>
      <c r="O747" s="616"/>
      <c r="P747" s="637"/>
      <c r="Q747" s="617"/>
    </row>
    <row r="748" spans="1:17" ht="14.4" customHeight="1" x14ac:dyDescent="0.3">
      <c r="A748" s="612" t="s">
        <v>513</v>
      </c>
      <c r="B748" s="613" t="s">
        <v>3547</v>
      </c>
      <c r="C748" s="613" t="s">
        <v>3543</v>
      </c>
      <c r="D748" s="613" t="s">
        <v>4400</v>
      </c>
      <c r="E748" s="613" t="s">
        <v>4401</v>
      </c>
      <c r="F748" s="616">
        <v>23</v>
      </c>
      <c r="G748" s="616">
        <v>7912</v>
      </c>
      <c r="H748" s="616">
        <v>1</v>
      </c>
      <c r="I748" s="616">
        <v>344</v>
      </c>
      <c r="J748" s="616"/>
      <c r="K748" s="616"/>
      <c r="L748" s="616"/>
      <c r="M748" s="616"/>
      <c r="N748" s="616"/>
      <c r="O748" s="616"/>
      <c r="P748" s="637"/>
      <c r="Q748" s="617"/>
    </row>
    <row r="749" spans="1:17" ht="14.4" customHeight="1" x14ac:dyDescent="0.3">
      <c r="A749" s="612" t="s">
        <v>513</v>
      </c>
      <c r="B749" s="613" t="s">
        <v>3547</v>
      </c>
      <c r="C749" s="613" t="s">
        <v>3543</v>
      </c>
      <c r="D749" s="613" t="s">
        <v>4404</v>
      </c>
      <c r="E749" s="613" t="s">
        <v>4405</v>
      </c>
      <c r="F749" s="616">
        <v>9</v>
      </c>
      <c r="G749" s="616">
        <v>0</v>
      </c>
      <c r="H749" s="616"/>
      <c r="I749" s="616">
        <v>0</v>
      </c>
      <c r="J749" s="616"/>
      <c r="K749" s="616"/>
      <c r="L749" s="616"/>
      <c r="M749" s="616"/>
      <c r="N749" s="616"/>
      <c r="O749" s="616"/>
      <c r="P749" s="637"/>
      <c r="Q749" s="617"/>
    </row>
    <row r="750" spans="1:17" ht="14.4" customHeight="1" x14ac:dyDescent="0.3">
      <c r="A750" s="612" t="s">
        <v>513</v>
      </c>
      <c r="B750" s="613" t="s">
        <v>3547</v>
      </c>
      <c r="C750" s="613" t="s">
        <v>3543</v>
      </c>
      <c r="D750" s="613" t="s">
        <v>4612</v>
      </c>
      <c r="E750" s="613" t="s">
        <v>4613</v>
      </c>
      <c r="F750" s="616">
        <v>652</v>
      </c>
      <c r="G750" s="616">
        <v>224288</v>
      </c>
      <c r="H750" s="616">
        <v>1</v>
      </c>
      <c r="I750" s="616">
        <v>344</v>
      </c>
      <c r="J750" s="616"/>
      <c r="K750" s="616"/>
      <c r="L750" s="616"/>
      <c r="M750" s="616"/>
      <c r="N750" s="616"/>
      <c r="O750" s="616"/>
      <c r="P750" s="637"/>
      <c r="Q750" s="617"/>
    </row>
    <row r="751" spans="1:17" ht="14.4" customHeight="1" x14ac:dyDescent="0.3">
      <c r="A751" s="612" t="s">
        <v>513</v>
      </c>
      <c r="B751" s="613" t="s">
        <v>3547</v>
      </c>
      <c r="C751" s="613" t="s">
        <v>3543</v>
      </c>
      <c r="D751" s="613" t="s">
        <v>4406</v>
      </c>
      <c r="E751" s="613" t="s">
        <v>4407</v>
      </c>
      <c r="F751" s="616">
        <v>0</v>
      </c>
      <c r="G751" s="616">
        <v>0</v>
      </c>
      <c r="H751" s="616"/>
      <c r="I751" s="616"/>
      <c r="J751" s="616"/>
      <c r="K751" s="616"/>
      <c r="L751" s="616"/>
      <c r="M751" s="616"/>
      <c r="N751" s="616"/>
      <c r="O751" s="616"/>
      <c r="P751" s="637"/>
      <c r="Q751" s="617"/>
    </row>
    <row r="752" spans="1:17" ht="14.4" customHeight="1" x14ac:dyDescent="0.3">
      <c r="A752" s="612" t="s">
        <v>513</v>
      </c>
      <c r="B752" s="613" t="s">
        <v>3547</v>
      </c>
      <c r="C752" s="613" t="s">
        <v>3543</v>
      </c>
      <c r="D752" s="613" t="s">
        <v>4409</v>
      </c>
      <c r="E752" s="613" t="s">
        <v>4382</v>
      </c>
      <c r="F752" s="616">
        <v>3</v>
      </c>
      <c r="G752" s="616">
        <v>0</v>
      </c>
      <c r="H752" s="616"/>
      <c r="I752" s="616">
        <v>0</v>
      </c>
      <c r="J752" s="616"/>
      <c r="K752" s="616"/>
      <c r="L752" s="616"/>
      <c r="M752" s="616"/>
      <c r="N752" s="616"/>
      <c r="O752" s="616"/>
      <c r="P752" s="637"/>
      <c r="Q752" s="617"/>
    </row>
    <row r="753" spans="1:17" ht="14.4" customHeight="1" x14ac:dyDescent="0.3">
      <c r="A753" s="612" t="s">
        <v>513</v>
      </c>
      <c r="B753" s="613" t="s">
        <v>4614</v>
      </c>
      <c r="C753" s="613" t="s">
        <v>3543</v>
      </c>
      <c r="D753" s="613" t="s">
        <v>4615</v>
      </c>
      <c r="E753" s="613" t="s">
        <v>4616</v>
      </c>
      <c r="F753" s="616">
        <v>1</v>
      </c>
      <c r="G753" s="616">
        <v>1114</v>
      </c>
      <c r="H753" s="616">
        <v>1</v>
      </c>
      <c r="I753" s="616">
        <v>1114</v>
      </c>
      <c r="J753" s="616"/>
      <c r="K753" s="616"/>
      <c r="L753" s="616"/>
      <c r="M753" s="616"/>
      <c r="N753" s="616"/>
      <c r="O753" s="616"/>
      <c r="P753" s="637"/>
      <c r="Q753" s="617"/>
    </row>
    <row r="754" spans="1:17" ht="14.4" customHeight="1" x14ac:dyDescent="0.3">
      <c r="A754" s="612" t="s">
        <v>513</v>
      </c>
      <c r="B754" s="613" t="s">
        <v>4614</v>
      </c>
      <c r="C754" s="613" t="s">
        <v>3543</v>
      </c>
      <c r="D754" s="613" t="s">
        <v>4617</v>
      </c>
      <c r="E754" s="613" t="s">
        <v>4618</v>
      </c>
      <c r="F754" s="616"/>
      <c r="G754" s="616"/>
      <c r="H754" s="616"/>
      <c r="I754" s="616"/>
      <c r="J754" s="616"/>
      <c r="K754" s="616"/>
      <c r="L754" s="616"/>
      <c r="M754" s="616"/>
      <c r="N754" s="616">
        <v>1</v>
      </c>
      <c r="O754" s="616">
        <v>259</v>
      </c>
      <c r="P754" s="637"/>
      <c r="Q754" s="617">
        <v>259</v>
      </c>
    </row>
    <row r="755" spans="1:17" ht="14.4" customHeight="1" x14ac:dyDescent="0.3">
      <c r="A755" s="612" t="s">
        <v>513</v>
      </c>
      <c r="B755" s="613" t="s">
        <v>4614</v>
      </c>
      <c r="C755" s="613" t="s">
        <v>3543</v>
      </c>
      <c r="D755" s="613" t="s">
        <v>4619</v>
      </c>
      <c r="E755" s="613" t="s">
        <v>4620</v>
      </c>
      <c r="F755" s="616">
        <v>2</v>
      </c>
      <c r="G755" s="616">
        <v>652</v>
      </c>
      <c r="H755" s="616">
        <v>1</v>
      </c>
      <c r="I755" s="616">
        <v>326</v>
      </c>
      <c r="J755" s="616"/>
      <c r="K755" s="616"/>
      <c r="L755" s="616"/>
      <c r="M755" s="616"/>
      <c r="N755" s="616"/>
      <c r="O755" s="616"/>
      <c r="P755" s="637"/>
      <c r="Q755" s="617"/>
    </row>
    <row r="756" spans="1:17" ht="14.4" customHeight="1" x14ac:dyDescent="0.3">
      <c r="A756" s="612" t="s">
        <v>513</v>
      </c>
      <c r="B756" s="613" t="s">
        <v>4614</v>
      </c>
      <c r="C756" s="613" t="s">
        <v>3543</v>
      </c>
      <c r="D756" s="613" t="s">
        <v>4621</v>
      </c>
      <c r="E756" s="613" t="s">
        <v>4622</v>
      </c>
      <c r="F756" s="616">
        <v>1</v>
      </c>
      <c r="G756" s="616">
        <v>278</v>
      </c>
      <c r="H756" s="616">
        <v>1</v>
      </c>
      <c r="I756" s="616">
        <v>278</v>
      </c>
      <c r="J756" s="616"/>
      <c r="K756" s="616"/>
      <c r="L756" s="616"/>
      <c r="M756" s="616"/>
      <c r="N756" s="616"/>
      <c r="O756" s="616"/>
      <c r="P756" s="637"/>
      <c r="Q756" s="617"/>
    </row>
    <row r="757" spans="1:17" ht="14.4" customHeight="1" x14ac:dyDescent="0.3">
      <c r="A757" s="612" t="s">
        <v>513</v>
      </c>
      <c r="B757" s="613" t="s">
        <v>4614</v>
      </c>
      <c r="C757" s="613" t="s">
        <v>3543</v>
      </c>
      <c r="D757" s="613" t="s">
        <v>4623</v>
      </c>
      <c r="E757" s="613" t="s">
        <v>4624</v>
      </c>
      <c r="F757" s="616">
        <v>1</v>
      </c>
      <c r="G757" s="616">
        <v>742</v>
      </c>
      <c r="H757" s="616">
        <v>1</v>
      </c>
      <c r="I757" s="616">
        <v>742</v>
      </c>
      <c r="J757" s="616"/>
      <c r="K757" s="616"/>
      <c r="L757" s="616"/>
      <c r="M757" s="616"/>
      <c r="N757" s="616"/>
      <c r="O757" s="616"/>
      <c r="P757" s="637"/>
      <c r="Q757" s="617"/>
    </row>
    <row r="758" spans="1:17" ht="14.4" customHeight="1" thickBot="1" x14ac:dyDescent="0.35">
      <c r="A758" s="618" t="s">
        <v>513</v>
      </c>
      <c r="B758" s="619" t="s">
        <v>4614</v>
      </c>
      <c r="C758" s="619" t="s">
        <v>3543</v>
      </c>
      <c r="D758" s="619" t="s">
        <v>4625</v>
      </c>
      <c r="E758" s="619" t="s">
        <v>4626</v>
      </c>
      <c r="F758" s="622">
        <v>2</v>
      </c>
      <c r="G758" s="622">
        <v>11144</v>
      </c>
      <c r="H758" s="622">
        <v>1</v>
      </c>
      <c r="I758" s="622">
        <v>5572</v>
      </c>
      <c r="J758" s="622"/>
      <c r="K758" s="622"/>
      <c r="L758" s="622"/>
      <c r="M758" s="622"/>
      <c r="N758" s="622"/>
      <c r="O758" s="622"/>
      <c r="P758" s="630"/>
      <c r="Q758" s="6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8" customWidth="1"/>
    <col min="2" max="4" width="7.88671875" style="338" customWidth="1"/>
    <col min="5" max="5" width="7.88671875" style="347" customWidth="1"/>
    <col min="6" max="8" width="7.88671875" style="338" customWidth="1"/>
    <col min="9" max="9" width="7.88671875" style="348" customWidth="1"/>
    <col min="10" max="13" width="7.88671875" style="338" customWidth="1"/>
    <col min="14" max="16384" width="9.33203125" style="338"/>
  </cols>
  <sheetData>
    <row r="1" spans="1:13" ht="18.600000000000001" customHeight="1" thickBot="1" x14ac:dyDescent="0.4">
      <c r="A1" s="539" t="s">
        <v>122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</row>
    <row r="2" spans="1:13" ht="14.4" customHeight="1" thickBot="1" x14ac:dyDescent="0.35">
      <c r="A2" s="360" t="s">
        <v>306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3" ht="14.4" customHeight="1" thickBot="1" x14ac:dyDescent="0.35">
      <c r="A3" s="540" t="s">
        <v>57</v>
      </c>
      <c r="B3" s="510" t="s">
        <v>58</v>
      </c>
      <c r="C3" s="511"/>
      <c r="D3" s="511"/>
      <c r="E3" s="512"/>
      <c r="F3" s="510" t="s">
        <v>265</v>
      </c>
      <c r="G3" s="511"/>
      <c r="H3" s="511"/>
      <c r="I3" s="512"/>
      <c r="J3" s="108"/>
      <c r="K3" s="109"/>
      <c r="L3" s="108"/>
      <c r="M3" s="110"/>
    </row>
    <row r="4" spans="1:13" ht="14.4" customHeight="1" thickBot="1" x14ac:dyDescent="0.35">
      <c r="A4" s="541"/>
      <c r="B4" s="111">
        <v>2013</v>
      </c>
      <c r="C4" s="112">
        <v>2014</v>
      </c>
      <c r="D4" s="112">
        <v>2015</v>
      </c>
      <c r="E4" s="113" t="s">
        <v>2</v>
      </c>
      <c r="F4" s="112">
        <v>2013</v>
      </c>
      <c r="G4" s="112">
        <v>2014</v>
      </c>
      <c r="H4" s="112">
        <v>2015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244.208</v>
      </c>
      <c r="C5" s="99">
        <v>373.36200000000002</v>
      </c>
      <c r="D5" s="99">
        <v>208.13200000000001</v>
      </c>
      <c r="E5" s="116">
        <v>0.85227347179453583</v>
      </c>
      <c r="F5" s="117">
        <v>29</v>
      </c>
      <c r="G5" s="99">
        <v>44</v>
      </c>
      <c r="H5" s="99">
        <v>33</v>
      </c>
      <c r="I5" s="118">
        <v>1.1379310344827587</v>
      </c>
      <c r="J5" s="108"/>
      <c r="K5" s="108"/>
      <c r="L5" s="7">
        <f>D5-B5</f>
        <v>-36.075999999999993</v>
      </c>
      <c r="M5" s="8">
        <f>H5-F5</f>
        <v>4</v>
      </c>
    </row>
    <row r="6" spans="1:13" ht="14.4" hidden="1" customHeight="1" outlineLevel="1" x14ac:dyDescent="0.3">
      <c r="A6" s="104" t="s">
        <v>151</v>
      </c>
      <c r="B6" s="107">
        <v>34.411999999999999</v>
      </c>
      <c r="C6" s="98">
        <v>28.353999999999999</v>
      </c>
      <c r="D6" s="98">
        <v>41.426000000000002</v>
      </c>
      <c r="E6" s="119">
        <v>1.2038242473555738</v>
      </c>
      <c r="F6" s="120">
        <v>6</v>
      </c>
      <c r="G6" s="98">
        <v>10</v>
      </c>
      <c r="H6" s="98">
        <v>10</v>
      </c>
      <c r="I6" s="121">
        <v>1.6666666666666667</v>
      </c>
      <c r="J6" s="108"/>
      <c r="K6" s="108"/>
      <c r="L6" s="5">
        <f t="shared" ref="L6:L11" si="0">D6-B6</f>
        <v>7.0140000000000029</v>
      </c>
      <c r="M6" s="6">
        <f t="shared" ref="M6:M13" si="1">H6-F6</f>
        <v>4</v>
      </c>
    </row>
    <row r="7" spans="1:13" ht="14.4" hidden="1" customHeight="1" outlineLevel="1" x14ac:dyDescent="0.3">
      <c r="A7" s="104" t="s">
        <v>152</v>
      </c>
      <c r="B7" s="107">
        <v>55.536999999999999</v>
      </c>
      <c r="C7" s="98">
        <v>154.208</v>
      </c>
      <c r="D7" s="98">
        <v>158.11699999999999</v>
      </c>
      <c r="E7" s="119">
        <v>2.8470569170102813</v>
      </c>
      <c r="F7" s="120">
        <v>7</v>
      </c>
      <c r="G7" s="98">
        <v>15</v>
      </c>
      <c r="H7" s="98">
        <v>16</v>
      </c>
      <c r="I7" s="121">
        <v>2.2857142857142856</v>
      </c>
      <c r="J7" s="108"/>
      <c r="K7" s="108"/>
      <c r="L7" s="5">
        <f t="shared" si="0"/>
        <v>102.57999999999998</v>
      </c>
      <c r="M7" s="6">
        <f t="shared" si="1"/>
        <v>9</v>
      </c>
    </row>
    <row r="8" spans="1:13" ht="14.4" hidden="1" customHeight="1" outlineLevel="1" x14ac:dyDescent="0.3">
      <c r="A8" s="104" t="s">
        <v>153</v>
      </c>
      <c r="B8" s="107">
        <v>1.637</v>
      </c>
      <c r="C8" s="98">
        <v>4.3070000000000004</v>
      </c>
      <c r="D8" s="98">
        <v>3.3860000000000001</v>
      </c>
      <c r="E8" s="119">
        <v>2.0684178375076359</v>
      </c>
      <c r="F8" s="120">
        <v>2</v>
      </c>
      <c r="G8" s="98">
        <v>2</v>
      </c>
      <c r="H8" s="98">
        <v>2</v>
      </c>
      <c r="I8" s="121">
        <v>1</v>
      </c>
      <c r="J8" s="108"/>
      <c r="K8" s="108"/>
      <c r="L8" s="5">
        <f t="shared" si="0"/>
        <v>1.7490000000000001</v>
      </c>
      <c r="M8" s="6">
        <f t="shared" si="1"/>
        <v>0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515</v>
      </c>
      <c r="F9" s="120">
        <v>0</v>
      </c>
      <c r="G9" s="98">
        <v>0</v>
      </c>
      <c r="H9" s="98">
        <v>0</v>
      </c>
      <c r="I9" s="121" t="s">
        <v>515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52.436999999999998</v>
      </c>
      <c r="C10" s="98">
        <v>29.966000000000001</v>
      </c>
      <c r="D10" s="98">
        <v>10.199999999999999</v>
      </c>
      <c r="E10" s="119">
        <v>0.19451913725041478</v>
      </c>
      <c r="F10" s="120">
        <v>6</v>
      </c>
      <c r="G10" s="98">
        <v>6</v>
      </c>
      <c r="H10" s="98">
        <v>5</v>
      </c>
      <c r="I10" s="121">
        <v>0.83333333333333337</v>
      </c>
      <c r="J10" s="108"/>
      <c r="K10" s="108"/>
      <c r="L10" s="5">
        <f t="shared" si="0"/>
        <v>-42.236999999999995</v>
      </c>
      <c r="M10" s="6">
        <f t="shared" si="1"/>
        <v>-1</v>
      </c>
    </row>
    <row r="11" spans="1:13" ht="14.4" hidden="1" customHeight="1" outlineLevel="1" x14ac:dyDescent="0.3">
      <c r="A11" s="104" t="s">
        <v>156</v>
      </c>
      <c r="B11" s="107">
        <v>1.881</v>
      </c>
      <c r="C11" s="98">
        <v>46.079000000000001</v>
      </c>
      <c r="D11" s="98">
        <v>33.268999999999998</v>
      </c>
      <c r="E11" s="119">
        <v>17.686868686868685</v>
      </c>
      <c r="F11" s="120">
        <v>1</v>
      </c>
      <c r="G11" s="98">
        <v>6</v>
      </c>
      <c r="H11" s="98">
        <v>3</v>
      </c>
      <c r="I11" s="121">
        <v>3</v>
      </c>
      <c r="J11" s="108"/>
      <c r="K11" s="108"/>
      <c r="L11" s="5">
        <f t="shared" si="0"/>
        <v>31.387999999999998</v>
      </c>
      <c r="M11" s="6">
        <f t="shared" si="1"/>
        <v>2</v>
      </c>
    </row>
    <row r="12" spans="1:13" ht="14.4" hidden="1" customHeight="1" outlineLevel="1" thickBot="1" x14ac:dyDescent="0.35">
      <c r="A12" s="228" t="s">
        <v>187</v>
      </c>
      <c r="B12" s="229">
        <v>0</v>
      </c>
      <c r="C12" s="230">
        <v>3.7829999999999999</v>
      </c>
      <c r="D12" s="230">
        <v>0</v>
      </c>
      <c r="E12" s="231"/>
      <c r="F12" s="232">
        <v>0</v>
      </c>
      <c r="G12" s="230">
        <v>1</v>
      </c>
      <c r="H12" s="230">
        <v>0</v>
      </c>
      <c r="I12" s="233"/>
      <c r="J12" s="108"/>
      <c r="K12" s="108"/>
      <c r="L12" s="234">
        <f>D12-B12</f>
        <v>0</v>
      </c>
      <c r="M12" s="235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390.11199999999997</v>
      </c>
      <c r="C13" s="101">
        <f>SUM(C5:C12)</f>
        <v>640.05899999999997</v>
      </c>
      <c r="D13" s="101">
        <f>SUM(D5:D12)</f>
        <v>454.53</v>
      </c>
      <c r="E13" s="122">
        <f>IF(OR(D13=0,B13=0),0,D13/B13)</f>
        <v>1.165126937905012</v>
      </c>
      <c r="F13" s="123">
        <f>SUM(F5:F12)</f>
        <v>51</v>
      </c>
      <c r="G13" s="101">
        <f>SUM(G5:G12)</f>
        <v>84</v>
      </c>
      <c r="H13" s="101">
        <f>SUM(H5:H12)</f>
        <v>69</v>
      </c>
      <c r="I13" s="124">
        <f>IF(OR(H13=0,F13=0),0,H13/F13)</f>
        <v>1.3529411764705883</v>
      </c>
      <c r="J13" s="108"/>
      <c r="K13" s="108"/>
      <c r="L13" s="114">
        <f>D13-B13</f>
        <v>64.418000000000006</v>
      </c>
      <c r="M13" s="125">
        <f t="shared" si="1"/>
        <v>18</v>
      </c>
    </row>
    <row r="14" spans="1:13" ht="14.4" customHeight="1" x14ac:dyDescent="0.3">
      <c r="A14" s="126"/>
      <c r="B14" s="533"/>
      <c r="C14" s="533"/>
      <c r="D14" s="533"/>
      <c r="E14" s="533"/>
      <c r="F14" s="533"/>
      <c r="G14" s="533"/>
      <c r="H14" s="533"/>
      <c r="I14" s="533"/>
      <c r="J14" s="108"/>
      <c r="K14" s="108"/>
      <c r="L14" s="108"/>
      <c r="M14" s="110"/>
    </row>
    <row r="15" spans="1:13" ht="14.4" customHeight="1" thickBot="1" x14ac:dyDescent="0.35">
      <c r="A15" s="126"/>
      <c r="B15" s="340"/>
      <c r="C15" s="341"/>
      <c r="D15" s="341"/>
      <c r="E15" s="341"/>
      <c r="F15" s="340"/>
      <c r="G15" s="341"/>
      <c r="H15" s="341"/>
      <c r="I15" s="341"/>
      <c r="J15" s="108"/>
      <c r="K15" s="108"/>
      <c r="L15" s="108"/>
      <c r="M15" s="110"/>
    </row>
    <row r="16" spans="1:13" ht="14.4" customHeight="1" thickBot="1" x14ac:dyDescent="0.35">
      <c r="A16" s="528" t="s">
        <v>183</v>
      </c>
      <c r="B16" s="530" t="s">
        <v>58</v>
      </c>
      <c r="C16" s="531"/>
      <c r="D16" s="531"/>
      <c r="E16" s="532"/>
      <c r="F16" s="530" t="s">
        <v>265</v>
      </c>
      <c r="G16" s="531"/>
      <c r="H16" s="531"/>
      <c r="I16" s="532"/>
      <c r="J16" s="535" t="s">
        <v>160</v>
      </c>
      <c r="K16" s="536"/>
      <c r="L16" s="143"/>
      <c r="M16" s="143"/>
    </row>
    <row r="17" spans="1:13" ht="14.4" customHeight="1" thickBot="1" x14ac:dyDescent="0.35">
      <c r="A17" s="529"/>
      <c r="B17" s="127">
        <v>2013</v>
      </c>
      <c r="C17" s="128">
        <v>2014</v>
      </c>
      <c r="D17" s="128">
        <v>2015</v>
      </c>
      <c r="E17" s="129" t="s">
        <v>2</v>
      </c>
      <c r="F17" s="127">
        <v>2013</v>
      </c>
      <c r="G17" s="128">
        <v>2014</v>
      </c>
      <c r="H17" s="128">
        <v>2015</v>
      </c>
      <c r="I17" s="129" t="s">
        <v>2</v>
      </c>
      <c r="J17" s="537" t="s">
        <v>161</v>
      </c>
      <c r="K17" s="538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244.208</v>
      </c>
      <c r="C18" s="99">
        <v>373.36200000000002</v>
      </c>
      <c r="D18" s="99">
        <v>204.46299999999999</v>
      </c>
      <c r="E18" s="116">
        <v>0.8372493939592478</v>
      </c>
      <c r="F18" s="106">
        <v>29</v>
      </c>
      <c r="G18" s="99">
        <v>44</v>
      </c>
      <c r="H18" s="99">
        <v>32</v>
      </c>
      <c r="I18" s="118">
        <v>1.103448275862069</v>
      </c>
      <c r="J18" s="521">
        <v>0.91871999999999998</v>
      </c>
      <c r="K18" s="522"/>
      <c r="L18" s="132">
        <f>D18-B18</f>
        <v>-39.745000000000005</v>
      </c>
      <c r="M18" s="133">
        <f>H18-F18</f>
        <v>3</v>
      </c>
    </row>
    <row r="19" spans="1:13" ht="14.4" hidden="1" customHeight="1" outlineLevel="1" x14ac:dyDescent="0.3">
      <c r="A19" s="104" t="s">
        <v>151</v>
      </c>
      <c r="B19" s="107">
        <v>34.411999999999999</v>
      </c>
      <c r="C19" s="98">
        <v>28.353999999999999</v>
      </c>
      <c r="D19" s="98">
        <v>41.426000000000002</v>
      </c>
      <c r="E19" s="119">
        <v>1.2038242473555738</v>
      </c>
      <c r="F19" s="107">
        <v>6</v>
      </c>
      <c r="G19" s="98">
        <v>10</v>
      </c>
      <c r="H19" s="98">
        <v>10</v>
      </c>
      <c r="I19" s="121">
        <v>1.6666666666666667</v>
      </c>
      <c r="J19" s="521">
        <v>0.99456</v>
      </c>
      <c r="K19" s="522"/>
      <c r="L19" s="134">
        <f t="shared" ref="L19:L26" si="2">D19-B19</f>
        <v>7.0140000000000029</v>
      </c>
      <c r="M19" s="135">
        <f t="shared" ref="M19:M26" si="3">H19-F19</f>
        <v>4</v>
      </c>
    </row>
    <row r="20" spans="1:13" ht="14.4" hidden="1" customHeight="1" outlineLevel="1" x14ac:dyDescent="0.3">
      <c r="A20" s="104" t="s">
        <v>152</v>
      </c>
      <c r="B20" s="107">
        <v>55.536999999999999</v>
      </c>
      <c r="C20" s="98">
        <v>154.208</v>
      </c>
      <c r="D20" s="98">
        <v>158.11699999999999</v>
      </c>
      <c r="E20" s="119">
        <v>2.8470569170102813</v>
      </c>
      <c r="F20" s="107">
        <v>7</v>
      </c>
      <c r="G20" s="98">
        <v>15</v>
      </c>
      <c r="H20" s="98">
        <v>16</v>
      </c>
      <c r="I20" s="121">
        <v>2.2857142857142856</v>
      </c>
      <c r="J20" s="521">
        <v>0.96671999999999991</v>
      </c>
      <c r="K20" s="522"/>
      <c r="L20" s="134">
        <f t="shared" si="2"/>
        <v>102.57999999999998</v>
      </c>
      <c r="M20" s="135">
        <f t="shared" si="3"/>
        <v>9</v>
      </c>
    </row>
    <row r="21" spans="1:13" ht="14.4" hidden="1" customHeight="1" outlineLevel="1" x14ac:dyDescent="0.3">
      <c r="A21" s="104" t="s">
        <v>153</v>
      </c>
      <c r="B21" s="107">
        <v>1.637</v>
      </c>
      <c r="C21" s="98">
        <v>4.3070000000000004</v>
      </c>
      <c r="D21" s="98">
        <v>3.3860000000000001</v>
      </c>
      <c r="E21" s="119">
        <v>2.0684178375076359</v>
      </c>
      <c r="F21" s="107">
        <v>2</v>
      </c>
      <c r="G21" s="98">
        <v>2</v>
      </c>
      <c r="H21" s="98">
        <v>2</v>
      </c>
      <c r="I21" s="121">
        <v>1</v>
      </c>
      <c r="J21" s="521">
        <v>1.11744</v>
      </c>
      <c r="K21" s="522"/>
      <c r="L21" s="134">
        <f t="shared" si="2"/>
        <v>1.7490000000000001</v>
      </c>
      <c r="M21" s="135">
        <f t="shared" si="3"/>
        <v>0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515</v>
      </c>
      <c r="F22" s="107">
        <v>0</v>
      </c>
      <c r="G22" s="98">
        <v>0</v>
      </c>
      <c r="H22" s="98">
        <v>0</v>
      </c>
      <c r="I22" s="121" t="s">
        <v>515</v>
      </c>
      <c r="J22" s="521">
        <v>0.96</v>
      </c>
      <c r="K22" s="522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52.436999999999998</v>
      </c>
      <c r="C23" s="98">
        <v>29.966000000000001</v>
      </c>
      <c r="D23" s="98">
        <v>10.199999999999999</v>
      </c>
      <c r="E23" s="119">
        <v>0.19451913725041478</v>
      </c>
      <c r="F23" s="107">
        <v>6</v>
      </c>
      <c r="G23" s="98">
        <v>6</v>
      </c>
      <c r="H23" s="98">
        <v>5</v>
      </c>
      <c r="I23" s="121">
        <v>0.83333333333333337</v>
      </c>
      <c r="J23" s="521">
        <v>0.98495999999999995</v>
      </c>
      <c r="K23" s="522"/>
      <c r="L23" s="134">
        <f t="shared" si="2"/>
        <v>-42.236999999999995</v>
      </c>
      <c r="M23" s="135">
        <f t="shared" si="3"/>
        <v>-1</v>
      </c>
    </row>
    <row r="24" spans="1:13" ht="14.4" hidden="1" customHeight="1" outlineLevel="1" x14ac:dyDescent="0.3">
      <c r="A24" s="104" t="s">
        <v>156</v>
      </c>
      <c r="B24" s="107">
        <v>1.881</v>
      </c>
      <c r="C24" s="98">
        <v>46.079000000000001</v>
      </c>
      <c r="D24" s="98">
        <v>33.268999999999998</v>
      </c>
      <c r="E24" s="119">
        <v>17.686868686868685</v>
      </c>
      <c r="F24" s="107">
        <v>1</v>
      </c>
      <c r="G24" s="98">
        <v>6</v>
      </c>
      <c r="H24" s="98">
        <v>3</v>
      </c>
      <c r="I24" s="121">
        <v>3</v>
      </c>
      <c r="J24" s="521">
        <v>1.0147199999999998</v>
      </c>
      <c r="K24" s="522"/>
      <c r="L24" s="134">
        <f t="shared" si="2"/>
        <v>31.387999999999998</v>
      </c>
      <c r="M24" s="135">
        <f t="shared" si="3"/>
        <v>2</v>
      </c>
    </row>
    <row r="25" spans="1:13" ht="14.4" hidden="1" customHeight="1" outlineLevel="1" thickBot="1" x14ac:dyDescent="0.35">
      <c r="A25" s="228" t="s">
        <v>187</v>
      </c>
      <c r="B25" s="229">
        <v>0</v>
      </c>
      <c r="C25" s="230">
        <v>3.7829999999999999</v>
      </c>
      <c r="D25" s="230">
        <v>0</v>
      </c>
      <c r="E25" s="231"/>
      <c r="F25" s="229">
        <v>0</v>
      </c>
      <c r="G25" s="230">
        <v>1</v>
      </c>
      <c r="H25" s="230">
        <v>0</v>
      </c>
      <c r="I25" s="233"/>
      <c r="J25" s="342"/>
      <c r="K25" s="343"/>
      <c r="L25" s="236">
        <f>D25-B25</f>
        <v>0</v>
      </c>
      <c r="M25" s="237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390.11199999999997</v>
      </c>
      <c r="C26" s="138">
        <f>SUM(C18:C25)</f>
        <v>640.05899999999997</v>
      </c>
      <c r="D26" s="138">
        <f>SUM(D18:D25)</f>
        <v>450.86099999999999</v>
      </c>
      <c r="E26" s="139">
        <f>IF(OR(D26=0,B26=0),0,D26/B26)</f>
        <v>1.1557219465179231</v>
      </c>
      <c r="F26" s="137">
        <f>SUM(F18:F25)</f>
        <v>51</v>
      </c>
      <c r="G26" s="138">
        <f>SUM(G18:G25)</f>
        <v>84</v>
      </c>
      <c r="H26" s="138">
        <f>SUM(H18:H25)</f>
        <v>68</v>
      </c>
      <c r="I26" s="140">
        <f>IF(OR(H26=0,F26=0),0,H26/F26)</f>
        <v>1.3333333333333333</v>
      </c>
      <c r="J26" s="108"/>
      <c r="K26" s="108"/>
      <c r="L26" s="130">
        <f t="shared" si="2"/>
        <v>60.749000000000024</v>
      </c>
      <c r="M26" s="141">
        <f t="shared" si="3"/>
        <v>17</v>
      </c>
    </row>
    <row r="27" spans="1:13" ht="14.4" customHeight="1" x14ac:dyDescent="0.3">
      <c r="A27" s="142"/>
      <c r="B27" s="533" t="s">
        <v>185</v>
      </c>
      <c r="C27" s="534"/>
      <c r="D27" s="534"/>
      <c r="E27" s="534"/>
      <c r="F27" s="533" t="s">
        <v>186</v>
      </c>
      <c r="G27" s="534"/>
      <c r="H27" s="534"/>
      <c r="I27" s="534"/>
      <c r="J27" s="143"/>
      <c r="K27" s="143"/>
      <c r="L27" s="143"/>
      <c r="M27" s="144"/>
    </row>
    <row r="28" spans="1:13" ht="14.4" customHeight="1" thickBot="1" x14ac:dyDescent="0.35">
      <c r="A28" s="142"/>
      <c r="B28" s="340"/>
      <c r="C28" s="341"/>
      <c r="D28" s="341"/>
      <c r="E28" s="341"/>
      <c r="F28" s="340"/>
      <c r="G28" s="341"/>
      <c r="H28" s="341"/>
      <c r="I28" s="341"/>
      <c r="J28" s="143"/>
      <c r="K28" s="143"/>
      <c r="L28" s="143"/>
      <c r="M28" s="144"/>
    </row>
    <row r="29" spans="1:13" ht="14.4" customHeight="1" thickBot="1" x14ac:dyDescent="0.35">
      <c r="A29" s="523" t="s">
        <v>184</v>
      </c>
      <c r="B29" s="525" t="s">
        <v>58</v>
      </c>
      <c r="C29" s="526"/>
      <c r="D29" s="526"/>
      <c r="E29" s="527"/>
      <c r="F29" s="526" t="s">
        <v>265</v>
      </c>
      <c r="G29" s="526"/>
      <c r="H29" s="526"/>
      <c r="I29" s="527"/>
      <c r="J29" s="143"/>
      <c r="K29" s="143"/>
      <c r="L29" s="143"/>
      <c r="M29" s="144"/>
    </row>
    <row r="30" spans="1:13" ht="14.4" customHeight="1" thickBot="1" x14ac:dyDescent="0.35">
      <c r="A30" s="524"/>
      <c r="B30" s="145">
        <v>2013</v>
      </c>
      <c r="C30" s="146">
        <v>2014</v>
      </c>
      <c r="D30" s="146">
        <v>2015</v>
      </c>
      <c r="E30" s="147" t="s">
        <v>2</v>
      </c>
      <c r="F30" s="146">
        <v>2013</v>
      </c>
      <c r="G30" s="146">
        <v>2014</v>
      </c>
      <c r="H30" s="146">
        <v>2015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3.669</v>
      </c>
      <c r="E31" s="116" t="s">
        <v>515</v>
      </c>
      <c r="F31" s="117">
        <v>0</v>
      </c>
      <c r="G31" s="99">
        <v>0</v>
      </c>
      <c r="H31" s="99">
        <v>1</v>
      </c>
      <c r="I31" s="118" t="s">
        <v>515</v>
      </c>
      <c r="J31" s="143"/>
      <c r="K31" s="143"/>
      <c r="L31" s="132">
        <f t="shared" ref="L31:L39" si="4">D31-B31</f>
        <v>3.669</v>
      </c>
      <c r="M31" s="133">
        <f t="shared" ref="M31:M39" si="5">H31-F31</f>
        <v>1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515</v>
      </c>
      <c r="F32" s="120">
        <v>0</v>
      </c>
      <c r="G32" s="98">
        <v>0</v>
      </c>
      <c r="H32" s="98">
        <v>0</v>
      </c>
      <c r="I32" s="121" t="s">
        <v>515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515</v>
      </c>
      <c r="F33" s="120">
        <v>0</v>
      </c>
      <c r="G33" s="98">
        <v>0</v>
      </c>
      <c r="H33" s="98">
        <v>0</v>
      </c>
      <c r="I33" s="121" t="s">
        <v>515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515</v>
      </c>
      <c r="F34" s="120">
        <v>0</v>
      </c>
      <c r="G34" s="98">
        <v>0</v>
      </c>
      <c r="H34" s="98">
        <v>0</v>
      </c>
      <c r="I34" s="121" t="s">
        <v>515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515</v>
      </c>
      <c r="F35" s="120">
        <v>0</v>
      </c>
      <c r="G35" s="98">
        <v>0</v>
      </c>
      <c r="H35" s="98">
        <v>0</v>
      </c>
      <c r="I35" s="121" t="s">
        <v>515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515</v>
      </c>
      <c r="F36" s="120">
        <v>0</v>
      </c>
      <c r="G36" s="98">
        <v>0</v>
      </c>
      <c r="H36" s="98">
        <v>0</v>
      </c>
      <c r="I36" s="121" t="s">
        <v>515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515</v>
      </c>
      <c r="F37" s="120">
        <v>0</v>
      </c>
      <c r="G37" s="98">
        <v>0</v>
      </c>
      <c r="H37" s="98">
        <v>0</v>
      </c>
      <c r="I37" s="121" t="s">
        <v>515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187</v>
      </c>
      <c r="B38" s="229">
        <v>0</v>
      </c>
      <c r="C38" s="230">
        <v>0</v>
      </c>
      <c r="D38" s="230">
        <v>0</v>
      </c>
      <c r="E38" s="231" t="s">
        <v>515</v>
      </c>
      <c r="F38" s="232">
        <v>0</v>
      </c>
      <c r="G38" s="230">
        <v>0</v>
      </c>
      <c r="H38" s="230">
        <v>0</v>
      </c>
      <c r="I38" s="233" t="s">
        <v>515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3.669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1</v>
      </c>
      <c r="I39" s="154">
        <f>IF(OR(H39=0,F39=0),0,H39/F39)</f>
        <v>0</v>
      </c>
      <c r="J39" s="143"/>
      <c r="K39" s="143"/>
      <c r="L39" s="148">
        <f t="shared" si="4"/>
        <v>3.669</v>
      </c>
      <c r="M39" s="155">
        <f t="shared" si="5"/>
        <v>1</v>
      </c>
    </row>
    <row r="40" spans="1:13" ht="14.4" customHeight="1" x14ac:dyDescent="0.25">
      <c r="A40" s="344"/>
      <c r="B40" s="344"/>
      <c r="C40" s="344"/>
      <c r="D40" s="344"/>
      <c r="E40" s="345"/>
      <c r="F40" s="344"/>
      <c r="G40" s="344"/>
      <c r="H40" s="344"/>
      <c r="I40" s="346"/>
      <c r="J40" s="344"/>
      <c r="K40" s="344"/>
      <c r="L40" s="344"/>
      <c r="M40" s="344"/>
    </row>
    <row r="41" spans="1:13" ht="14.4" customHeight="1" x14ac:dyDescent="0.3">
      <c r="A41" s="246" t="s">
        <v>266</v>
      </c>
      <c r="B41" s="344"/>
      <c r="C41" s="344"/>
      <c r="D41" s="344"/>
      <c r="E41" s="345"/>
      <c r="F41" s="344"/>
      <c r="G41" s="344"/>
      <c r="H41" s="344"/>
      <c r="I41" s="346"/>
      <c r="J41" s="344"/>
      <c r="K41" s="344"/>
      <c r="L41" s="344"/>
      <c r="M41" s="344"/>
    </row>
    <row r="42" spans="1:13" ht="14.4" customHeight="1" x14ac:dyDescent="0.25">
      <c r="A42" s="426" t="s">
        <v>301</v>
      </c>
    </row>
    <row r="43" spans="1:13" ht="14.4" customHeight="1" x14ac:dyDescent="0.25">
      <c r="A43" s="427" t="s">
        <v>302</v>
      </c>
    </row>
    <row r="44" spans="1:13" ht="14.4" customHeight="1" x14ac:dyDescent="0.25">
      <c r="A44" s="426" t="s">
        <v>303</v>
      </c>
    </row>
    <row r="45" spans="1:13" ht="14.4" customHeight="1" x14ac:dyDescent="0.25">
      <c r="A45" s="427" t="s">
        <v>304</v>
      </c>
    </row>
    <row r="46" spans="1:13" ht="14.4" customHeight="1" x14ac:dyDescent="0.3">
      <c r="A46" s="227" t="s">
        <v>305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1" t="s">
        <v>102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</row>
    <row r="2" spans="1:13" ht="14.4" customHeight="1" x14ac:dyDescent="0.3">
      <c r="A2" s="360" t="s">
        <v>306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9"/>
      <c r="C3" s="349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9"/>
      <c r="C4" s="349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9"/>
      <c r="C5" s="349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9"/>
      <c r="C6" s="349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9"/>
      <c r="C7" s="349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9"/>
      <c r="C8" s="349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9"/>
      <c r="C9" s="349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9"/>
      <c r="C10" s="349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9"/>
      <c r="C11" s="349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9"/>
      <c r="C12" s="349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9"/>
      <c r="C13" s="349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9"/>
      <c r="C14" s="349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9"/>
      <c r="C15" s="349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9"/>
      <c r="C16" s="349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9"/>
      <c r="C17" s="349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9"/>
      <c r="C18" s="349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9"/>
      <c r="C19" s="349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9"/>
      <c r="C20" s="349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9"/>
      <c r="C21" s="349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9"/>
      <c r="C22" s="349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9"/>
      <c r="C23" s="349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9"/>
      <c r="C24" s="349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9"/>
      <c r="C25" s="349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9"/>
      <c r="C26" s="349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9"/>
      <c r="C27" s="349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9"/>
      <c r="C28" s="349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9"/>
      <c r="C29" s="349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9"/>
      <c r="C30" s="349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2" t="s">
        <v>70</v>
      </c>
      <c r="C31" s="543"/>
      <c r="D31" s="543"/>
      <c r="E31" s="544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0"/>
      <c r="H32" s="350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35.46</v>
      </c>
      <c r="C33" s="188">
        <v>22</v>
      </c>
      <c r="D33" s="75">
        <f>IF(C33="","",C33-B33)</f>
        <v>-13.46</v>
      </c>
      <c r="E33" s="76">
        <f>IF(C33="","",C33/B33)</f>
        <v>0.6204173716864072</v>
      </c>
      <c r="F33" s="77">
        <v>3.4</v>
      </c>
      <c r="G33" s="350">
        <v>0</v>
      </c>
      <c r="H33" s="351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85.73</v>
      </c>
      <c r="C34" s="189">
        <v>34</v>
      </c>
      <c r="D34" s="78">
        <f t="shared" ref="D34:D45" si="0">IF(C34="","",C34-B34)</f>
        <v>-51.730000000000004</v>
      </c>
      <c r="E34" s="79">
        <f t="shared" ref="E34:E45" si="1">IF(C34="","",C34/B34)</f>
        <v>0.39659395777440798</v>
      </c>
      <c r="F34" s="80">
        <v>2.85</v>
      </c>
      <c r="G34" s="350">
        <v>1</v>
      </c>
      <c r="H34" s="351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152.77000000000001</v>
      </c>
      <c r="C35" s="189">
        <v>68</v>
      </c>
      <c r="D35" s="78">
        <f t="shared" si="0"/>
        <v>-84.77000000000001</v>
      </c>
      <c r="E35" s="79">
        <f t="shared" si="1"/>
        <v>0.44511356941807945</v>
      </c>
      <c r="F35" s="80">
        <v>2.85</v>
      </c>
      <c r="G35" s="352"/>
      <c r="H35" s="352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293.39</v>
      </c>
      <c r="C36" s="189">
        <v>211</v>
      </c>
      <c r="D36" s="78">
        <f t="shared" si="0"/>
        <v>-82.389999999999986</v>
      </c>
      <c r="E36" s="79">
        <f t="shared" si="1"/>
        <v>0.71917924946317191</v>
      </c>
      <c r="F36" s="80">
        <v>27.73</v>
      </c>
      <c r="G36" s="352"/>
      <c r="H36" s="352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486.43</v>
      </c>
      <c r="C37" s="189">
        <v>285</v>
      </c>
      <c r="D37" s="78">
        <f t="shared" si="0"/>
        <v>-201.43</v>
      </c>
      <c r="E37" s="79">
        <f t="shared" si="1"/>
        <v>0.58590136299159179</v>
      </c>
      <c r="F37" s="80">
        <v>29.82</v>
      </c>
      <c r="G37" s="352"/>
      <c r="H37" s="352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528.13</v>
      </c>
      <c r="C38" s="189">
        <v>349</v>
      </c>
      <c r="D38" s="78">
        <f t="shared" si="0"/>
        <v>-179.13</v>
      </c>
      <c r="E38" s="79">
        <f t="shared" si="1"/>
        <v>0.66082214606252254</v>
      </c>
      <c r="F38" s="80">
        <v>65.61</v>
      </c>
      <c r="G38" s="352"/>
      <c r="H38" s="352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620.38</v>
      </c>
      <c r="C39" s="189">
        <v>388</v>
      </c>
      <c r="D39" s="78">
        <f t="shared" si="0"/>
        <v>-232.38</v>
      </c>
      <c r="E39" s="79">
        <f t="shared" si="1"/>
        <v>0.62542312776040487</v>
      </c>
      <c r="F39" s="80">
        <v>65.84</v>
      </c>
      <c r="G39" s="352"/>
      <c r="H39" s="352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>
        <v>718.3</v>
      </c>
      <c r="C40" s="189">
        <v>473</v>
      </c>
      <c r="D40" s="78">
        <f t="shared" si="0"/>
        <v>-245.29999999999995</v>
      </c>
      <c r="E40" s="79">
        <f t="shared" si="1"/>
        <v>0.658499234303216</v>
      </c>
      <c r="F40" s="80">
        <v>92.62</v>
      </c>
      <c r="G40" s="352"/>
      <c r="H40" s="352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>
        <v>785.21</v>
      </c>
      <c r="C41" s="189">
        <v>485</v>
      </c>
      <c r="D41" s="78">
        <f t="shared" si="0"/>
        <v>-300.21000000000004</v>
      </c>
      <c r="E41" s="79">
        <f t="shared" si="1"/>
        <v>0.61766915856904514</v>
      </c>
      <c r="F41" s="80">
        <v>94.16</v>
      </c>
      <c r="G41" s="352"/>
      <c r="H41" s="352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>
        <v>804.48</v>
      </c>
      <c r="C42" s="189">
        <v>501</v>
      </c>
      <c r="D42" s="78">
        <f t="shared" si="0"/>
        <v>-303.48</v>
      </c>
      <c r="E42" s="79">
        <f t="shared" si="1"/>
        <v>0.62276252983293556</v>
      </c>
      <c r="F42" s="80">
        <v>94.16</v>
      </c>
      <c r="G42" s="352"/>
      <c r="H42" s="352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>
        <v>908.19</v>
      </c>
      <c r="C43" s="189">
        <v>589</v>
      </c>
      <c r="D43" s="78">
        <f t="shared" si="0"/>
        <v>-319.19000000000005</v>
      </c>
      <c r="E43" s="79">
        <f t="shared" si="1"/>
        <v>0.648542705821469</v>
      </c>
      <c r="F43" s="80">
        <v>130.68</v>
      </c>
      <c r="G43" s="352"/>
      <c r="H43" s="352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>
        <v>1056.6600000000001</v>
      </c>
      <c r="C44" s="189">
        <v>724</v>
      </c>
      <c r="D44" s="78">
        <f t="shared" si="0"/>
        <v>-332.66000000000008</v>
      </c>
      <c r="E44" s="79">
        <f t="shared" si="1"/>
        <v>0.68517782446576947</v>
      </c>
      <c r="F44" s="80">
        <v>163.84</v>
      </c>
      <c r="G44" s="352"/>
      <c r="H44" s="352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2"/>
      <c r="H45" s="352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1" t="s">
        <v>136</v>
      </c>
      <c r="B1" s="451"/>
      <c r="C1" s="452"/>
      <c r="D1" s="452"/>
      <c r="E1" s="452"/>
    </row>
    <row r="2" spans="1:5" ht="14.4" customHeight="1" thickBot="1" x14ac:dyDescent="0.35">
      <c r="A2" s="360" t="s">
        <v>306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53324.923049796402</v>
      </c>
      <c r="D4" s="269">
        <f ca="1">IF(ISERROR(VLOOKUP("Náklady celkem",INDIRECT("HI!$A:$G"),5,0)),0,VLOOKUP("Náklady celkem",INDIRECT("HI!$A:$G"),5,0))</f>
        <v>58083.959730000017</v>
      </c>
      <c r="E4" s="270">
        <f ca="1">IF(C4=0,0,D4/C4)</f>
        <v>1.0892460112086704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8278.6965014616198</v>
      </c>
      <c r="D7" s="277">
        <f>IF(ISERROR(HI!E5),"",HI!E5)</f>
        <v>8899.9275200000029</v>
      </c>
      <c r="E7" s="274">
        <f t="shared" ref="E7:E13" si="0">IF(C7=0,0,D7/C7)</f>
        <v>1.0750397140937229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76" t="s">
        <v>167</v>
      </c>
      <c r="C8" s="278">
        <v>0.9</v>
      </c>
      <c r="D8" s="278">
        <f>IF(ISERROR(VLOOKUP("celkem",'LŽ PL'!$A:$F,5,0)),0,VLOOKUP("celkem",'LŽ PL'!$A:$F,5,0))</f>
        <v>0.93575008538048643</v>
      </c>
      <c r="E8" s="274">
        <f t="shared" si="0"/>
        <v>1.0397223170894294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277</v>
      </c>
      <c r="C9" s="441">
        <v>0.3</v>
      </c>
      <c r="D9" s="441">
        <f>IF('LŽ Statim'!G3="",0,'LŽ Statim'!G3)</f>
        <v>0.24812566940378436</v>
      </c>
      <c r="E9" s="274">
        <f>IF(C9=0,0,D9/C9)</f>
        <v>0.82708556467928118</v>
      </c>
    </row>
    <row r="10" spans="1:5" ht="14.4" customHeight="1" x14ac:dyDescent="0.3">
      <c r="A10" s="279" t="s">
        <v>170</v>
      </c>
      <c r="B10" s="276"/>
      <c r="C10" s="277"/>
      <c r="D10" s="277"/>
      <c r="E10" s="274"/>
    </row>
    <row r="11" spans="1:5" ht="14.4" customHeight="1" x14ac:dyDescent="0.3">
      <c r="A11" s="279" t="s">
        <v>171</v>
      </c>
      <c r="B11" s="276"/>
      <c r="C11" s="277"/>
      <c r="D11" s="277"/>
      <c r="E11" s="274"/>
    </row>
    <row r="12" spans="1:5" ht="14.4" customHeight="1" x14ac:dyDescent="0.3">
      <c r="A12" s="280" t="s">
        <v>175</v>
      </c>
      <c r="B12" s="276"/>
      <c r="C12" s="273"/>
      <c r="D12" s="273"/>
      <c r="E12" s="274"/>
    </row>
    <row r="13" spans="1:5" ht="14.4" customHeight="1" x14ac:dyDescent="0.3">
      <c r="A13" s="2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3909.3694227553406</v>
      </c>
      <c r="D13" s="277">
        <f>IF(ISERROR(HI!E6),"",HI!E6)</f>
        <v>3984.1931200000013</v>
      </c>
      <c r="E13" s="274">
        <f t="shared" si="0"/>
        <v>1.0191395821559184</v>
      </c>
    </row>
    <row r="14" spans="1:5" ht="14.4" customHeight="1" thickBot="1" x14ac:dyDescent="0.35">
      <c r="A14" s="282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33265.998952201597</v>
      </c>
      <c r="D14" s="273">
        <f ca="1">IF(ISERROR(VLOOKUP("Osobní náklady (Kč) *",INDIRECT("HI!$A:$G"),5,0)),0,VLOOKUP("Osobní náklady (Kč) *",INDIRECT("HI!$A:$G"),5,0))</f>
        <v>36337.680040000007</v>
      </c>
      <c r="E14" s="274">
        <f ca="1">IF(C14=0,0,D14/C14)</f>
        <v>1.0923369561879674</v>
      </c>
    </row>
    <row r="15" spans="1:5" ht="14.4" customHeight="1" thickBot="1" x14ac:dyDescent="0.35">
      <c r="A15" s="286"/>
      <c r="B15" s="287"/>
      <c r="C15" s="288"/>
      <c r="D15" s="288"/>
      <c r="E15" s="289"/>
    </row>
    <row r="16" spans="1:5" ht="14.4" customHeight="1" thickBot="1" x14ac:dyDescent="0.35">
      <c r="A16" s="290" t="str">
        <f>HYPERLINK("#HI!A1","VÝNOSY CELKEM (v tisících)")</f>
        <v>VÝNOSY CELKEM (v tisících)</v>
      </c>
      <c r="B16" s="291"/>
      <c r="C16" s="292">
        <f ca="1">IF(ISERROR(VLOOKUP("Výnosy celkem",INDIRECT("HI!$A:$G"),6,0)),0,VLOOKUP("Výnosy celkem",INDIRECT("HI!$A:$G"),6,0))</f>
        <v>11703.359999999999</v>
      </c>
      <c r="D16" s="292">
        <f ca="1">IF(ISERROR(VLOOKUP("Výnosy celkem",INDIRECT("HI!$A:$G"),5,0)),0,VLOOKUP("Výnosy celkem",INDIRECT("HI!$A:$G"),5,0))</f>
        <v>13635.9</v>
      </c>
      <c r="E16" s="293">
        <f t="shared" ref="E16:E25" ca="1" si="1">IF(C16=0,0,D16/C16)</f>
        <v>1.165126937905012</v>
      </c>
    </row>
    <row r="17" spans="1:5" ht="14.4" customHeight="1" x14ac:dyDescent="0.3">
      <c r="A17" s="294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5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8">
        <v>0.85</v>
      </c>
      <c r="D18" s="278">
        <f>IF(ISERROR(VLOOKUP("Celkem:",'ZV Vykáz.-H'!$A:$S,7,0)),"",VLOOKUP("Celkem:",'ZV Vykáz.-H'!$A:$S,7,0))</f>
        <v>0.94578881682438698</v>
      </c>
      <c r="E18" s="274">
        <f t="shared" si="1"/>
        <v>1.1126927256757495</v>
      </c>
    </row>
    <row r="19" spans="1:5" ht="14.4" customHeight="1" x14ac:dyDescent="0.3">
      <c r="A19" s="296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11703.359999999999</v>
      </c>
      <c r="D19" s="273">
        <f ca="1">IF(ISERROR(VLOOKUP("Hospitalizace *",INDIRECT("HI!$A:$G"),5,0)),0,VLOOKUP("Hospitalizace *",INDIRECT("HI!$A:$G"),5,0))</f>
        <v>13635.9</v>
      </c>
      <c r="E19" s="274">
        <f ca="1">IF(C19=0,0,D19/C19)</f>
        <v>1.165126937905012</v>
      </c>
    </row>
    <row r="20" spans="1:5" ht="14.4" customHeight="1" x14ac:dyDescent="0.3">
      <c r="A20" s="295" t="str">
        <f>HYPERLINK("#'CaseMix'!A1","Casemix (min. 100 %)")</f>
        <v>Casemix (min. 100 %)</v>
      </c>
      <c r="B20" s="276" t="s">
        <v>58</v>
      </c>
      <c r="C20" s="278">
        <v>1</v>
      </c>
      <c r="D20" s="278">
        <f>IF(ISERROR(VLOOKUP("Celkem",CaseMix!A:M,5,0)),0,VLOOKUP("Celkem",CaseMix!A:M,5,0))</f>
        <v>1.165126937905012</v>
      </c>
      <c r="E20" s="274">
        <f t="shared" si="1"/>
        <v>1.165126937905012</v>
      </c>
    </row>
    <row r="21" spans="1:5" ht="14.4" customHeight="1" x14ac:dyDescent="0.3">
      <c r="A21" s="297" t="str">
        <f>HYPERLINK("#'CaseMix'!A1","DRG mimo vyjmenované baze")</f>
        <v>DRG mimo vyjmenované baze</v>
      </c>
      <c r="B21" s="276" t="s">
        <v>58</v>
      </c>
      <c r="C21" s="278">
        <v>1</v>
      </c>
      <c r="D21" s="278">
        <f>IF(ISERROR(CaseMix!E26),"",CaseMix!E26)</f>
        <v>1.1557219465179231</v>
      </c>
      <c r="E21" s="274">
        <f t="shared" si="1"/>
        <v>1.1557219465179231</v>
      </c>
    </row>
    <row r="22" spans="1:5" ht="14.4" customHeight="1" x14ac:dyDescent="0.3">
      <c r="A22" s="297" t="str">
        <f>HYPERLINK("#'CaseMix'!A1","Vyjmenované baze DRG")</f>
        <v>Vyjmenované baze DRG</v>
      </c>
      <c r="B22" s="276" t="s">
        <v>58</v>
      </c>
      <c r="C22" s="278">
        <v>1</v>
      </c>
      <c r="D22" s="278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5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8">
        <v>0.95</v>
      </c>
      <c r="D23" s="278">
        <f>IF(ISERROR(CaseMix!I13),"",CaseMix!I13)</f>
        <v>1.3529411764705883</v>
      </c>
      <c r="E23" s="274">
        <f t="shared" si="1"/>
        <v>1.4241486068111457</v>
      </c>
    </row>
    <row r="24" spans="1:5" ht="14.4" customHeight="1" x14ac:dyDescent="0.3">
      <c r="A24" s="295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8">
        <v>1</v>
      </c>
      <c r="D24" s="298">
        <f>IF(ISERROR(INDEX(ALOS!$E:$E,COUNT(ALOS!$E:$E)+32)),0,INDEX(ALOS!$E:$E,COUNT(ALOS!$E:$E)+32))</f>
        <v>0.68517782446576947</v>
      </c>
      <c r="E24" s="274">
        <f t="shared" si="1"/>
        <v>0.68517782446576947</v>
      </c>
    </row>
    <row r="25" spans="1:5" ht="27.6" x14ac:dyDescent="0.3">
      <c r="A25" s="29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8">
        <f>IF(E20&gt;1,95%,95%-2*ABS(C20-D20))</f>
        <v>0.95</v>
      </c>
      <c r="D25" s="278">
        <f>IF(ISERROR(VLOOKUP("Celkem:",'ZV Vyžád.'!$A:$M,7,0)),"",VLOOKUP("Celkem:",'ZV Vyžád.'!$A:$M,7,0))</f>
        <v>1.0978395552222646</v>
      </c>
      <c r="E25" s="274">
        <f t="shared" si="1"/>
        <v>1.1556205844444891</v>
      </c>
    </row>
    <row r="26" spans="1:5" ht="14.4" customHeight="1" thickBot="1" x14ac:dyDescent="0.35">
      <c r="A26" s="300" t="s">
        <v>172</v>
      </c>
      <c r="B26" s="283"/>
      <c r="C26" s="284"/>
      <c r="D26" s="284"/>
      <c r="E26" s="285"/>
    </row>
    <row r="27" spans="1:5" ht="14.4" customHeight="1" thickBot="1" x14ac:dyDescent="0.35">
      <c r="A27" s="301"/>
      <c r="B27" s="302"/>
      <c r="C27" s="303"/>
      <c r="D27" s="303"/>
      <c r="E27" s="304"/>
    </row>
    <row r="28" spans="1:5" ht="14.4" customHeight="1" thickBot="1" x14ac:dyDescent="0.35">
      <c r="A28" s="305" t="s">
        <v>173</v>
      </c>
      <c r="B28" s="306"/>
      <c r="C28" s="307"/>
      <c r="D28" s="307"/>
      <c r="E28" s="308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04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2" customFormat="1" ht="18.600000000000001" customHeight="1" thickBot="1" x14ac:dyDescent="0.4">
      <c r="A1" s="505" t="s">
        <v>4828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</row>
    <row r="2" spans="1:23" ht="14.4" customHeight="1" thickBot="1" x14ac:dyDescent="0.35">
      <c r="A2" s="360" t="s">
        <v>306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3"/>
      <c r="Q2" s="353"/>
      <c r="R2" s="353"/>
      <c r="S2" s="354"/>
      <c r="T2" s="354"/>
      <c r="U2" s="354"/>
      <c r="V2" s="353"/>
      <c r="W2" s="355"/>
    </row>
    <row r="3" spans="1:23" s="85" customFormat="1" ht="14.4" customHeight="1" x14ac:dyDescent="0.3">
      <c r="A3" s="551" t="s">
        <v>62</v>
      </c>
      <c r="B3" s="552">
        <v>2013</v>
      </c>
      <c r="C3" s="553"/>
      <c r="D3" s="554"/>
      <c r="E3" s="552">
        <v>2014</v>
      </c>
      <c r="F3" s="553"/>
      <c r="G3" s="554"/>
      <c r="H3" s="552">
        <v>2015</v>
      </c>
      <c r="I3" s="553"/>
      <c r="J3" s="554"/>
      <c r="K3" s="555" t="s">
        <v>63</v>
      </c>
      <c r="L3" s="547" t="s">
        <v>64</v>
      </c>
      <c r="M3" s="547" t="s">
        <v>65</v>
      </c>
      <c r="N3" s="547" t="s">
        <v>66</v>
      </c>
      <c r="O3" s="252" t="s">
        <v>67</v>
      </c>
      <c r="P3" s="548" t="s">
        <v>68</v>
      </c>
      <c r="Q3" s="549" t="s">
        <v>69</v>
      </c>
      <c r="R3" s="550"/>
      <c r="S3" s="545" t="s">
        <v>70</v>
      </c>
      <c r="T3" s="546"/>
      <c r="U3" s="546"/>
      <c r="V3" s="546"/>
      <c r="W3" s="202" t="s">
        <v>70</v>
      </c>
    </row>
    <row r="4" spans="1:23" s="86" customFormat="1" ht="14.4" customHeight="1" thickBot="1" x14ac:dyDescent="0.35">
      <c r="A4" s="777"/>
      <c r="B4" s="778" t="s">
        <v>71</v>
      </c>
      <c r="C4" s="779" t="s">
        <v>59</v>
      </c>
      <c r="D4" s="780" t="s">
        <v>72</v>
      </c>
      <c r="E4" s="778" t="s">
        <v>71</v>
      </c>
      <c r="F4" s="779" t="s">
        <v>59</v>
      </c>
      <c r="G4" s="780" t="s">
        <v>72</v>
      </c>
      <c r="H4" s="778" t="s">
        <v>71</v>
      </c>
      <c r="I4" s="779" t="s">
        <v>59</v>
      </c>
      <c r="J4" s="780" t="s">
        <v>72</v>
      </c>
      <c r="K4" s="781"/>
      <c r="L4" s="782"/>
      <c r="M4" s="782"/>
      <c r="N4" s="782"/>
      <c r="O4" s="783"/>
      <c r="P4" s="784"/>
      <c r="Q4" s="785" t="s">
        <v>60</v>
      </c>
      <c r="R4" s="786" t="s">
        <v>59</v>
      </c>
      <c r="S4" s="787" t="s">
        <v>73</v>
      </c>
      <c r="T4" s="788" t="s">
        <v>74</v>
      </c>
      <c r="U4" s="788" t="s">
        <v>75</v>
      </c>
      <c r="V4" s="789" t="s">
        <v>2</v>
      </c>
      <c r="W4" s="790" t="s">
        <v>76</v>
      </c>
    </row>
    <row r="5" spans="1:23" ht="14.4" customHeight="1" x14ac:dyDescent="0.3">
      <c r="A5" s="819" t="s">
        <v>4628</v>
      </c>
      <c r="B5" s="378"/>
      <c r="C5" s="791"/>
      <c r="D5" s="792"/>
      <c r="E5" s="793">
        <v>1</v>
      </c>
      <c r="F5" s="794">
        <v>30.42</v>
      </c>
      <c r="G5" s="795">
        <v>115</v>
      </c>
      <c r="H5" s="796"/>
      <c r="I5" s="797"/>
      <c r="J5" s="798"/>
      <c r="K5" s="799">
        <v>13.87</v>
      </c>
      <c r="L5" s="796">
        <v>8</v>
      </c>
      <c r="M5" s="796">
        <v>72</v>
      </c>
      <c r="N5" s="800">
        <v>23.91</v>
      </c>
      <c r="O5" s="796" t="s">
        <v>4629</v>
      </c>
      <c r="P5" s="801" t="s">
        <v>4630</v>
      </c>
      <c r="Q5" s="802">
        <f>H5-B5</f>
        <v>0</v>
      </c>
      <c r="R5" s="802">
        <f>I5-C5</f>
        <v>0</v>
      </c>
      <c r="S5" s="378" t="str">
        <f>IF(H5=0,"",H5*N5)</f>
        <v/>
      </c>
      <c r="T5" s="378" t="str">
        <f>IF(H5=0,"",H5*J5)</f>
        <v/>
      </c>
      <c r="U5" s="378" t="str">
        <f>IF(H5=0,"",T5-S5)</f>
        <v/>
      </c>
      <c r="V5" s="803" t="str">
        <f>IF(H5=0,"",T5/S5)</f>
        <v/>
      </c>
      <c r="W5" s="804"/>
    </row>
    <row r="6" spans="1:23" ht="14.4" customHeight="1" x14ac:dyDescent="0.3">
      <c r="A6" s="820" t="s">
        <v>4631</v>
      </c>
      <c r="B6" s="758"/>
      <c r="C6" s="759"/>
      <c r="D6" s="760"/>
      <c r="E6" s="763"/>
      <c r="F6" s="715"/>
      <c r="G6" s="716"/>
      <c r="H6" s="711">
        <v>1</v>
      </c>
      <c r="I6" s="712">
        <v>7.09</v>
      </c>
      <c r="J6" s="713">
        <v>13</v>
      </c>
      <c r="K6" s="717">
        <v>7.09</v>
      </c>
      <c r="L6" s="714">
        <v>5</v>
      </c>
      <c r="M6" s="714">
        <v>46</v>
      </c>
      <c r="N6" s="718">
        <v>15.26</v>
      </c>
      <c r="O6" s="714" t="s">
        <v>4629</v>
      </c>
      <c r="P6" s="761" t="s">
        <v>4632</v>
      </c>
      <c r="Q6" s="719">
        <f t="shared" ref="Q6:R69" si="0">H6-B6</f>
        <v>1</v>
      </c>
      <c r="R6" s="719">
        <f t="shared" si="0"/>
        <v>7.09</v>
      </c>
      <c r="S6" s="758">
        <f t="shared" ref="S6:S69" si="1">IF(H6=0,"",H6*N6)</f>
        <v>15.26</v>
      </c>
      <c r="T6" s="758">
        <f t="shared" ref="T6:T69" si="2">IF(H6=0,"",H6*J6)</f>
        <v>13</v>
      </c>
      <c r="U6" s="758">
        <f t="shared" ref="U6:U69" si="3">IF(H6=0,"",T6-S6)</f>
        <v>-2.2599999999999998</v>
      </c>
      <c r="V6" s="762">
        <f t="shared" ref="V6:V69" si="4">IF(H6=0,"",T6/S6)</f>
        <v>0.85190039318479682</v>
      </c>
      <c r="W6" s="720"/>
    </row>
    <row r="7" spans="1:23" ht="14.4" customHeight="1" x14ac:dyDescent="0.3">
      <c r="A7" s="821" t="s">
        <v>4633</v>
      </c>
      <c r="B7" s="805">
        <v>1</v>
      </c>
      <c r="C7" s="806">
        <v>8.1300000000000008</v>
      </c>
      <c r="D7" s="764">
        <v>9</v>
      </c>
      <c r="E7" s="807"/>
      <c r="F7" s="808"/>
      <c r="G7" s="721"/>
      <c r="H7" s="809">
        <v>1</v>
      </c>
      <c r="I7" s="810">
        <v>7.77</v>
      </c>
      <c r="J7" s="722">
        <v>21</v>
      </c>
      <c r="K7" s="811">
        <v>7.77</v>
      </c>
      <c r="L7" s="812">
        <v>5</v>
      </c>
      <c r="M7" s="812">
        <v>45</v>
      </c>
      <c r="N7" s="813">
        <v>15.05</v>
      </c>
      <c r="O7" s="812" t="s">
        <v>4629</v>
      </c>
      <c r="P7" s="814" t="s">
        <v>4634</v>
      </c>
      <c r="Q7" s="815">
        <f t="shared" si="0"/>
        <v>0</v>
      </c>
      <c r="R7" s="815">
        <f t="shared" si="0"/>
        <v>-0.36000000000000121</v>
      </c>
      <c r="S7" s="805">
        <f t="shared" si="1"/>
        <v>15.05</v>
      </c>
      <c r="T7" s="805">
        <f t="shared" si="2"/>
        <v>21</v>
      </c>
      <c r="U7" s="805">
        <f t="shared" si="3"/>
        <v>5.9499999999999993</v>
      </c>
      <c r="V7" s="816">
        <f t="shared" si="4"/>
        <v>1.3953488372093024</v>
      </c>
      <c r="W7" s="723">
        <v>5.95</v>
      </c>
    </row>
    <row r="8" spans="1:23" ht="14.4" customHeight="1" x14ac:dyDescent="0.3">
      <c r="A8" s="822" t="s">
        <v>4635</v>
      </c>
      <c r="B8" s="765"/>
      <c r="C8" s="766"/>
      <c r="D8" s="767"/>
      <c r="E8" s="724">
        <v>1</v>
      </c>
      <c r="F8" s="725">
        <v>54.7</v>
      </c>
      <c r="G8" s="726">
        <v>62</v>
      </c>
      <c r="H8" s="727"/>
      <c r="I8" s="728"/>
      <c r="J8" s="729"/>
      <c r="K8" s="730">
        <v>52.63</v>
      </c>
      <c r="L8" s="727">
        <v>25</v>
      </c>
      <c r="M8" s="727">
        <v>224</v>
      </c>
      <c r="N8" s="731">
        <v>74.8</v>
      </c>
      <c r="O8" s="727" t="s">
        <v>4629</v>
      </c>
      <c r="P8" s="768" t="s">
        <v>4636</v>
      </c>
      <c r="Q8" s="732">
        <f t="shared" si="0"/>
        <v>0</v>
      </c>
      <c r="R8" s="732">
        <f t="shared" si="0"/>
        <v>0</v>
      </c>
      <c r="S8" s="765" t="str">
        <f t="shared" si="1"/>
        <v/>
      </c>
      <c r="T8" s="765" t="str">
        <f t="shared" si="2"/>
        <v/>
      </c>
      <c r="U8" s="765" t="str">
        <f t="shared" si="3"/>
        <v/>
      </c>
      <c r="V8" s="769" t="str">
        <f t="shared" si="4"/>
        <v/>
      </c>
      <c r="W8" s="733"/>
    </row>
    <row r="9" spans="1:23" ht="14.4" customHeight="1" x14ac:dyDescent="0.3">
      <c r="A9" s="822" t="s">
        <v>4637</v>
      </c>
      <c r="B9" s="734">
        <v>2</v>
      </c>
      <c r="C9" s="735">
        <v>66.3</v>
      </c>
      <c r="D9" s="736">
        <v>50.5</v>
      </c>
      <c r="E9" s="770">
        <v>1</v>
      </c>
      <c r="F9" s="728">
        <v>64.260000000000005</v>
      </c>
      <c r="G9" s="729">
        <v>206</v>
      </c>
      <c r="H9" s="727">
        <v>1</v>
      </c>
      <c r="I9" s="728">
        <v>37.18</v>
      </c>
      <c r="J9" s="737">
        <v>64</v>
      </c>
      <c r="K9" s="730">
        <v>33.15</v>
      </c>
      <c r="L9" s="727">
        <v>15</v>
      </c>
      <c r="M9" s="727">
        <v>135</v>
      </c>
      <c r="N9" s="731">
        <v>45.08</v>
      </c>
      <c r="O9" s="727" t="s">
        <v>4629</v>
      </c>
      <c r="P9" s="768" t="s">
        <v>4638</v>
      </c>
      <c r="Q9" s="732">
        <f t="shared" si="0"/>
        <v>-1</v>
      </c>
      <c r="R9" s="732">
        <f t="shared" si="0"/>
        <v>-29.119999999999997</v>
      </c>
      <c r="S9" s="765">
        <f t="shared" si="1"/>
        <v>45.08</v>
      </c>
      <c r="T9" s="765">
        <f t="shared" si="2"/>
        <v>64</v>
      </c>
      <c r="U9" s="765">
        <f t="shared" si="3"/>
        <v>18.920000000000002</v>
      </c>
      <c r="V9" s="769">
        <f t="shared" si="4"/>
        <v>1.419698314108252</v>
      </c>
      <c r="W9" s="733">
        <v>18.920000000000002</v>
      </c>
    </row>
    <row r="10" spans="1:23" ht="14.4" customHeight="1" x14ac:dyDescent="0.3">
      <c r="A10" s="820" t="s">
        <v>4639</v>
      </c>
      <c r="B10" s="758"/>
      <c r="C10" s="759"/>
      <c r="D10" s="760"/>
      <c r="E10" s="763"/>
      <c r="F10" s="715"/>
      <c r="G10" s="716"/>
      <c r="H10" s="711">
        <v>1</v>
      </c>
      <c r="I10" s="712">
        <v>23.88</v>
      </c>
      <c r="J10" s="713">
        <v>15</v>
      </c>
      <c r="K10" s="717">
        <v>22.92</v>
      </c>
      <c r="L10" s="714">
        <v>13</v>
      </c>
      <c r="M10" s="714">
        <v>116</v>
      </c>
      <c r="N10" s="718">
        <v>38.619999999999997</v>
      </c>
      <c r="O10" s="714" t="s">
        <v>4629</v>
      </c>
      <c r="P10" s="761" t="s">
        <v>4640</v>
      </c>
      <c r="Q10" s="719">
        <f t="shared" si="0"/>
        <v>1</v>
      </c>
      <c r="R10" s="719">
        <f t="shared" si="0"/>
        <v>23.88</v>
      </c>
      <c r="S10" s="758">
        <f t="shared" si="1"/>
        <v>38.619999999999997</v>
      </c>
      <c r="T10" s="758">
        <f t="shared" si="2"/>
        <v>15</v>
      </c>
      <c r="U10" s="758">
        <f t="shared" si="3"/>
        <v>-23.619999999999997</v>
      </c>
      <c r="V10" s="762">
        <f t="shared" si="4"/>
        <v>0.38839979285344384</v>
      </c>
      <c r="W10" s="720"/>
    </row>
    <row r="11" spans="1:23" ht="14.4" customHeight="1" x14ac:dyDescent="0.3">
      <c r="A11" s="820" t="s">
        <v>4641</v>
      </c>
      <c r="B11" s="758">
        <v>4</v>
      </c>
      <c r="C11" s="759">
        <v>81.36</v>
      </c>
      <c r="D11" s="760">
        <v>35.5</v>
      </c>
      <c r="E11" s="711">
        <v>7</v>
      </c>
      <c r="F11" s="712">
        <v>156.79</v>
      </c>
      <c r="G11" s="713">
        <v>36</v>
      </c>
      <c r="H11" s="714">
        <v>6</v>
      </c>
      <c r="I11" s="715">
        <v>126.47</v>
      </c>
      <c r="J11" s="716">
        <v>28.2</v>
      </c>
      <c r="K11" s="717">
        <v>20.34</v>
      </c>
      <c r="L11" s="714">
        <v>10</v>
      </c>
      <c r="M11" s="714">
        <v>87</v>
      </c>
      <c r="N11" s="718">
        <v>28.99</v>
      </c>
      <c r="O11" s="714" t="s">
        <v>4629</v>
      </c>
      <c r="P11" s="761" t="s">
        <v>4642</v>
      </c>
      <c r="Q11" s="719">
        <f t="shared" si="0"/>
        <v>2</v>
      </c>
      <c r="R11" s="719">
        <f t="shared" si="0"/>
        <v>45.11</v>
      </c>
      <c r="S11" s="758">
        <f t="shared" si="1"/>
        <v>173.94</v>
      </c>
      <c r="T11" s="758">
        <f t="shared" si="2"/>
        <v>169.2</v>
      </c>
      <c r="U11" s="758">
        <f t="shared" si="3"/>
        <v>-4.7400000000000091</v>
      </c>
      <c r="V11" s="762">
        <f t="shared" si="4"/>
        <v>0.97274922387030005</v>
      </c>
      <c r="W11" s="720">
        <v>27.02</v>
      </c>
    </row>
    <row r="12" spans="1:23" ht="14.4" customHeight="1" x14ac:dyDescent="0.3">
      <c r="A12" s="820" t="s">
        <v>4643</v>
      </c>
      <c r="B12" s="758"/>
      <c r="C12" s="759"/>
      <c r="D12" s="760"/>
      <c r="E12" s="711"/>
      <c r="F12" s="712"/>
      <c r="G12" s="713"/>
      <c r="H12" s="714">
        <v>1</v>
      </c>
      <c r="I12" s="715">
        <v>12.38</v>
      </c>
      <c r="J12" s="716">
        <v>17</v>
      </c>
      <c r="K12" s="717">
        <v>12.38</v>
      </c>
      <c r="L12" s="714">
        <v>7</v>
      </c>
      <c r="M12" s="714">
        <v>61</v>
      </c>
      <c r="N12" s="718">
        <v>20.350000000000001</v>
      </c>
      <c r="O12" s="714" t="s">
        <v>4629</v>
      </c>
      <c r="P12" s="761" t="s">
        <v>4644</v>
      </c>
      <c r="Q12" s="719">
        <f t="shared" si="0"/>
        <v>1</v>
      </c>
      <c r="R12" s="719">
        <f t="shared" si="0"/>
        <v>12.38</v>
      </c>
      <c r="S12" s="758">
        <f t="shared" si="1"/>
        <v>20.350000000000001</v>
      </c>
      <c r="T12" s="758">
        <f t="shared" si="2"/>
        <v>17</v>
      </c>
      <c r="U12" s="758">
        <f t="shared" si="3"/>
        <v>-3.3500000000000014</v>
      </c>
      <c r="V12" s="762">
        <f t="shared" si="4"/>
        <v>0.8353808353808353</v>
      </c>
      <c r="W12" s="720"/>
    </row>
    <row r="13" spans="1:23" ht="14.4" customHeight="1" x14ac:dyDescent="0.3">
      <c r="A13" s="821" t="s">
        <v>4645</v>
      </c>
      <c r="B13" s="805"/>
      <c r="C13" s="806"/>
      <c r="D13" s="764"/>
      <c r="E13" s="809">
        <v>1</v>
      </c>
      <c r="F13" s="810">
        <v>12.38</v>
      </c>
      <c r="G13" s="738">
        <v>14</v>
      </c>
      <c r="H13" s="812">
        <v>2</v>
      </c>
      <c r="I13" s="808">
        <v>24.75</v>
      </c>
      <c r="J13" s="721">
        <v>12</v>
      </c>
      <c r="K13" s="811">
        <v>12.38</v>
      </c>
      <c r="L13" s="812">
        <v>7</v>
      </c>
      <c r="M13" s="812">
        <v>61</v>
      </c>
      <c r="N13" s="813">
        <v>20.350000000000001</v>
      </c>
      <c r="O13" s="812" t="s">
        <v>4629</v>
      </c>
      <c r="P13" s="814" t="s">
        <v>4646</v>
      </c>
      <c r="Q13" s="815">
        <f t="shared" si="0"/>
        <v>2</v>
      </c>
      <c r="R13" s="815">
        <f t="shared" si="0"/>
        <v>24.75</v>
      </c>
      <c r="S13" s="805">
        <f t="shared" si="1"/>
        <v>40.700000000000003</v>
      </c>
      <c r="T13" s="805">
        <f t="shared" si="2"/>
        <v>24</v>
      </c>
      <c r="U13" s="805">
        <f t="shared" si="3"/>
        <v>-16.700000000000003</v>
      </c>
      <c r="V13" s="816">
        <f t="shared" si="4"/>
        <v>0.58968058968058967</v>
      </c>
      <c r="W13" s="723"/>
    </row>
    <row r="14" spans="1:23" ht="14.4" customHeight="1" x14ac:dyDescent="0.3">
      <c r="A14" s="821" t="s">
        <v>4647</v>
      </c>
      <c r="B14" s="805">
        <v>6</v>
      </c>
      <c r="C14" s="806">
        <v>75.89</v>
      </c>
      <c r="D14" s="764">
        <v>16.5</v>
      </c>
      <c r="E14" s="809">
        <v>10</v>
      </c>
      <c r="F14" s="810">
        <v>119.88</v>
      </c>
      <c r="G14" s="738">
        <v>14</v>
      </c>
      <c r="H14" s="812">
        <v>2</v>
      </c>
      <c r="I14" s="808">
        <v>29.9</v>
      </c>
      <c r="J14" s="722">
        <v>34</v>
      </c>
      <c r="K14" s="811">
        <v>12.65</v>
      </c>
      <c r="L14" s="812">
        <v>7</v>
      </c>
      <c r="M14" s="812">
        <v>61</v>
      </c>
      <c r="N14" s="813">
        <v>20.38</v>
      </c>
      <c r="O14" s="812" t="s">
        <v>4629</v>
      </c>
      <c r="P14" s="814" t="s">
        <v>4648</v>
      </c>
      <c r="Q14" s="815">
        <f t="shared" si="0"/>
        <v>-4</v>
      </c>
      <c r="R14" s="815">
        <f t="shared" si="0"/>
        <v>-45.99</v>
      </c>
      <c r="S14" s="805">
        <f t="shared" si="1"/>
        <v>40.76</v>
      </c>
      <c r="T14" s="805">
        <f t="shared" si="2"/>
        <v>68</v>
      </c>
      <c r="U14" s="805">
        <f t="shared" si="3"/>
        <v>27.240000000000002</v>
      </c>
      <c r="V14" s="816">
        <f t="shared" si="4"/>
        <v>1.6683022571148185</v>
      </c>
      <c r="W14" s="723">
        <v>31.62</v>
      </c>
    </row>
    <row r="15" spans="1:23" ht="14.4" customHeight="1" x14ac:dyDescent="0.3">
      <c r="A15" s="820" t="s">
        <v>4649</v>
      </c>
      <c r="B15" s="758"/>
      <c r="C15" s="759"/>
      <c r="D15" s="760"/>
      <c r="E15" s="763"/>
      <c r="F15" s="715"/>
      <c r="G15" s="716"/>
      <c r="H15" s="711">
        <v>2</v>
      </c>
      <c r="I15" s="712">
        <v>8.17</v>
      </c>
      <c r="J15" s="713">
        <v>4</v>
      </c>
      <c r="K15" s="717">
        <v>4.5999999999999996</v>
      </c>
      <c r="L15" s="714">
        <v>4</v>
      </c>
      <c r="M15" s="714">
        <v>40</v>
      </c>
      <c r="N15" s="718">
        <v>13.2</v>
      </c>
      <c r="O15" s="714" t="s">
        <v>4629</v>
      </c>
      <c r="P15" s="761" t="s">
        <v>4650</v>
      </c>
      <c r="Q15" s="719">
        <f t="shared" si="0"/>
        <v>2</v>
      </c>
      <c r="R15" s="719">
        <f t="shared" si="0"/>
        <v>8.17</v>
      </c>
      <c r="S15" s="758">
        <f t="shared" si="1"/>
        <v>26.4</v>
      </c>
      <c r="T15" s="758">
        <f t="shared" si="2"/>
        <v>8</v>
      </c>
      <c r="U15" s="758">
        <f t="shared" si="3"/>
        <v>-18.399999999999999</v>
      </c>
      <c r="V15" s="762">
        <f t="shared" si="4"/>
        <v>0.30303030303030304</v>
      </c>
      <c r="W15" s="720"/>
    </row>
    <row r="16" spans="1:23" ht="14.4" customHeight="1" x14ac:dyDescent="0.3">
      <c r="A16" s="821" t="s">
        <v>4651</v>
      </c>
      <c r="B16" s="805"/>
      <c r="C16" s="806"/>
      <c r="D16" s="764"/>
      <c r="E16" s="807"/>
      <c r="F16" s="808"/>
      <c r="G16" s="721"/>
      <c r="H16" s="809">
        <v>1</v>
      </c>
      <c r="I16" s="810">
        <v>5.0599999999999996</v>
      </c>
      <c r="J16" s="738">
        <v>2</v>
      </c>
      <c r="K16" s="811">
        <v>6.5</v>
      </c>
      <c r="L16" s="812">
        <v>4</v>
      </c>
      <c r="M16" s="812">
        <v>39</v>
      </c>
      <c r="N16" s="813">
        <v>13.09</v>
      </c>
      <c r="O16" s="812" t="s">
        <v>4629</v>
      </c>
      <c r="P16" s="814" t="s">
        <v>4652</v>
      </c>
      <c r="Q16" s="815">
        <f t="shared" si="0"/>
        <v>1</v>
      </c>
      <c r="R16" s="815">
        <f t="shared" si="0"/>
        <v>5.0599999999999996</v>
      </c>
      <c r="S16" s="805">
        <f t="shared" si="1"/>
        <v>13.09</v>
      </c>
      <c r="T16" s="805">
        <f t="shared" si="2"/>
        <v>2</v>
      </c>
      <c r="U16" s="805">
        <f t="shared" si="3"/>
        <v>-11.09</v>
      </c>
      <c r="V16" s="816">
        <f t="shared" si="4"/>
        <v>0.15278838808250572</v>
      </c>
      <c r="W16" s="723"/>
    </row>
    <row r="17" spans="1:23" ht="14.4" customHeight="1" x14ac:dyDescent="0.3">
      <c r="A17" s="823" t="s">
        <v>4653</v>
      </c>
      <c r="B17" s="771"/>
      <c r="C17" s="772"/>
      <c r="D17" s="773"/>
      <c r="E17" s="774"/>
      <c r="F17" s="739"/>
      <c r="G17" s="740"/>
      <c r="H17" s="741">
        <v>1</v>
      </c>
      <c r="I17" s="742">
        <v>2.0099999999999998</v>
      </c>
      <c r="J17" s="743">
        <v>2</v>
      </c>
      <c r="K17" s="744">
        <v>2.2200000000000002</v>
      </c>
      <c r="L17" s="745">
        <v>3</v>
      </c>
      <c r="M17" s="745">
        <v>30</v>
      </c>
      <c r="N17" s="746">
        <v>10.06</v>
      </c>
      <c r="O17" s="745" t="s">
        <v>4629</v>
      </c>
      <c r="P17" s="775" t="s">
        <v>4654</v>
      </c>
      <c r="Q17" s="747">
        <f t="shared" si="0"/>
        <v>1</v>
      </c>
      <c r="R17" s="747">
        <f t="shared" si="0"/>
        <v>2.0099999999999998</v>
      </c>
      <c r="S17" s="771">
        <f t="shared" si="1"/>
        <v>10.06</v>
      </c>
      <c r="T17" s="771">
        <f t="shared" si="2"/>
        <v>2</v>
      </c>
      <c r="U17" s="771">
        <f t="shared" si="3"/>
        <v>-8.06</v>
      </c>
      <c r="V17" s="776">
        <f t="shared" si="4"/>
        <v>0.19880715705765406</v>
      </c>
      <c r="W17" s="748"/>
    </row>
    <row r="18" spans="1:23" ht="14.4" customHeight="1" x14ac:dyDescent="0.3">
      <c r="A18" s="820" t="s">
        <v>4655</v>
      </c>
      <c r="B18" s="749">
        <v>1</v>
      </c>
      <c r="C18" s="750">
        <v>0.84</v>
      </c>
      <c r="D18" s="751">
        <v>2</v>
      </c>
      <c r="E18" s="763"/>
      <c r="F18" s="715"/>
      <c r="G18" s="716"/>
      <c r="H18" s="714"/>
      <c r="I18" s="715"/>
      <c r="J18" s="716"/>
      <c r="K18" s="717">
        <v>1.24</v>
      </c>
      <c r="L18" s="714">
        <v>3</v>
      </c>
      <c r="M18" s="714">
        <v>24</v>
      </c>
      <c r="N18" s="718">
        <v>7.9</v>
      </c>
      <c r="O18" s="714" t="s">
        <v>4629</v>
      </c>
      <c r="P18" s="761" t="s">
        <v>4656</v>
      </c>
      <c r="Q18" s="719">
        <f t="shared" si="0"/>
        <v>-1</v>
      </c>
      <c r="R18" s="719">
        <f t="shared" si="0"/>
        <v>-0.84</v>
      </c>
      <c r="S18" s="758" t="str">
        <f t="shared" si="1"/>
        <v/>
      </c>
      <c r="T18" s="758" t="str">
        <f t="shared" si="2"/>
        <v/>
      </c>
      <c r="U18" s="758" t="str">
        <f t="shared" si="3"/>
        <v/>
      </c>
      <c r="V18" s="762" t="str">
        <f t="shared" si="4"/>
        <v/>
      </c>
      <c r="W18" s="720"/>
    </row>
    <row r="19" spans="1:23" ht="14.4" customHeight="1" x14ac:dyDescent="0.3">
      <c r="A19" s="820" t="s">
        <v>4657</v>
      </c>
      <c r="B19" s="758"/>
      <c r="C19" s="759"/>
      <c r="D19" s="760"/>
      <c r="E19" s="711">
        <v>1</v>
      </c>
      <c r="F19" s="712">
        <v>2.41</v>
      </c>
      <c r="G19" s="713">
        <v>3</v>
      </c>
      <c r="H19" s="714"/>
      <c r="I19" s="715"/>
      <c r="J19" s="716"/>
      <c r="K19" s="717">
        <v>2.38</v>
      </c>
      <c r="L19" s="714">
        <v>3</v>
      </c>
      <c r="M19" s="714">
        <v>31</v>
      </c>
      <c r="N19" s="718">
        <v>10.33</v>
      </c>
      <c r="O19" s="714" t="s">
        <v>4629</v>
      </c>
      <c r="P19" s="761" t="s">
        <v>4658</v>
      </c>
      <c r="Q19" s="719">
        <f t="shared" si="0"/>
        <v>0</v>
      </c>
      <c r="R19" s="719">
        <f t="shared" si="0"/>
        <v>0</v>
      </c>
      <c r="S19" s="758" t="str">
        <f t="shared" si="1"/>
        <v/>
      </c>
      <c r="T19" s="758" t="str">
        <f t="shared" si="2"/>
        <v/>
      </c>
      <c r="U19" s="758" t="str">
        <f t="shared" si="3"/>
        <v/>
      </c>
      <c r="V19" s="762" t="str">
        <f t="shared" si="4"/>
        <v/>
      </c>
      <c r="W19" s="720"/>
    </row>
    <row r="20" spans="1:23" ht="14.4" customHeight="1" x14ac:dyDescent="0.3">
      <c r="A20" s="823" t="s">
        <v>4659</v>
      </c>
      <c r="B20" s="752">
        <v>1</v>
      </c>
      <c r="C20" s="753">
        <v>2.1800000000000002</v>
      </c>
      <c r="D20" s="754">
        <v>7</v>
      </c>
      <c r="E20" s="774"/>
      <c r="F20" s="739"/>
      <c r="G20" s="740"/>
      <c r="H20" s="745"/>
      <c r="I20" s="739"/>
      <c r="J20" s="740"/>
      <c r="K20" s="744">
        <v>2.1800000000000002</v>
      </c>
      <c r="L20" s="745">
        <v>3</v>
      </c>
      <c r="M20" s="745">
        <v>31</v>
      </c>
      <c r="N20" s="746">
        <v>10.41</v>
      </c>
      <c r="O20" s="745" t="s">
        <v>4629</v>
      </c>
      <c r="P20" s="775" t="s">
        <v>4660</v>
      </c>
      <c r="Q20" s="747">
        <f t="shared" si="0"/>
        <v>-1</v>
      </c>
      <c r="R20" s="747">
        <f t="shared" si="0"/>
        <v>-2.1800000000000002</v>
      </c>
      <c r="S20" s="771" t="str">
        <f t="shared" si="1"/>
        <v/>
      </c>
      <c r="T20" s="771" t="str">
        <f t="shared" si="2"/>
        <v/>
      </c>
      <c r="U20" s="771" t="str">
        <f t="shared" si="3"/>
        <v/>
      </c>
      <c r="V20" s="776" t="str">
        <f t="shared" si="4"/>
        <v/>
      </c>
      <c r="W20" s="748"/>
    </row>
    <row r="21" spans="1:23" ht="14.4" customHeight="1" x14ac:dyDescent="0.3">
      <c r="A21" s="823" t="s">
        <v>4661</v>
      </c>
      <c r="B21" s="771"/>
      <c r="C21" s="772"/>
      <c r="D21" s="773"/>
      <c r="E21" s="741">
        <v>1</v>
      </c>
      <c r="F21" s="742">
        <v>0.97</v>
      </c>
      <c r="G21" s="743">
        <v>2</v>
      </c>
      <c r="H21" s="745"/>
      <c r="I21" s="739"/>
      <c r="J21" s="740"/>
      <c r="K21" s="744">
        <v>1.41</v>
      </c>
      <c r="L21" s="745">
        <v>3</v>
      </c>
      <c r="M21" s="745">
        <v>23</v>
      </c>
      <c r="N21" s="746">
        <v>7.6</v>
      </c>
      <c r="O21" s="745" t="s">
        <v>4629</v>
      </c>
      <c r="P21" s="775" t="s">
        <v>4662</v>
      </c>
      <c r="Q21" s="747">
        <f t="shared" si="0"/>
        <v>0</v>
      </c>
      <c r="R21" s="747">
        <f t="shared" si="0"/>
        <v>0</v>
      </c>
      <c r="S21" s="771" t="str">
        <f t="shared" si="1"/>
        <v/>
      </c>
      <c r="T21" s="771" t="str">
        <f t="shared" si="2"/>
        <v/>
      </c>
      <c r="U21" s="771" t="str">
        <f t="shared" si="3"/>
        <v/>
      </c>
      <c r="V21" s="776" t="str">
        <f t="shared" si="4"/>
        <v/>
      </c>
      <c r="W21" s="748"/>
    </row>
    <row r="22" spans="1:23" ht="14.4" customHeight="1" x14ac:dyDescent="0.3">
      <c r="A22" s="820" t="s">
        <v>4663</v>
      </c>
      <c r="B22" s="758">
        <v>1</v>
      </c>
      <c r="C22" s="759">
        <v>1.1299999999999999</v>
      </c>
      <c r="D22" s="760">
        <v>2</v>
      </c>
      <c r="E22" s="711">
        <v>1</v>
      </c>
      <c r="F22" s="712">
        <v>1.1299999999999999</v>
      </c>
      <c r="G22" s="713">
        <v>2</v>
      </c>
      <c r="H22" s="714"/>
      <c r="I22" s="715"/>
      <c r="J22" s="716"/>
      <c r="K22" s="717">
        <v>1.67</v>
      </c>
      <c r="L22" s="714">
        <v>3</v>
      </c>
      <c r="M22" s="714">
        <v>27</v>
      </c>
      <c r="N22" s="718">
        <v>8.92</v>
      </c>
      <c r="O22" s="714" t="s">
        <v>4629</v>
      </c>
      <c r="P22" s="761" t="s">
        <v>4664</v>
      </c>
      <c r="Q22" s="719">
        <f t="shared" si="0"/>
        <v>-1</v>
      </c>
      <c r="R22" s="719">
        <f t="shared" si="0"/>
        <v>-1.1299999999999999</v>
      </c>
      <c r="S22" s="758" t="str">
        <f t="shared" si="1"/>
        <v/>
      </c>
      <c r="T22" s="758" t="str">
        <f t="shared" si="2"/>
        <v/>
      </c>
      <c r="U22" s="758" t="str">
        <f t="shared" si="3"/>
        <v/>
      </c>
      <c r="V22" s="762" t="str">
        <f t="shared" si="4"/>
        <v/>
      </c>
      <c r="W22" s="720"/>
    </row>
    <row r="23" spans="1:23" ht="14.4" customHeight="1" x14ac:dyDescent="0.3">
      <c r="A23" s="823" t="s">
        <v>4665</v>
      </c>
      <c r="B23" s="752">
        <v>1</v>
      </c>
      <c r="C23" s="753">
        <v>1.1599999999999999</v>
      </c>
      <c r="D23" s="754">
        <v>7</v>
      </c>
      <c r="E23" s="774"/>
      <c r="F23" s="739"/>
      <c r="G23" s="740"/>
      <c r="H23" s="745"/>
      <c r="I23" s="739"/>
      <c r="J23" s="740"/>
      <c r="K23" s="744">
        <v>0.61</v>
      </c>
      <c r="L23" s="745">
        <v>2</v>
      </c>
      <c r="M23" s="745">
        <v>20</v>
      </c>
      <c r="N23" s="746">
        <v>6.61</v>
      </c>
      <c r="O23" s="745" t="s">
        <v>4629</v>
      </c>
      <c r="P23" s="775" t="s">
        <v>4666</v>
      </c>
      <c r="Q23" s="747">
        <f t="shared" si="0"/>
        <v>-1</v>
      </c>
      <c r="R23" s="747">
        <f t="shared" si="0"/>
        <v>-1.1599999999999999</v>
      </c>
      <c r="S23" s="771" t="str">
        <f t="shared" si="1"/>
        <v/>
      </c>
      <c r="T23" s="771" t="str">
        <f t="shared" si="2"/>
        <v/>
      </c>
      <c r="U23" s="771" t="str">
        <f t="shared" si="3"/>
        <v/>
      </c>
      <c r="V23" s="776" t="str">
        <f t="shared" si="4"/>
        <v/>
      </c>
      <c r="W23" s="748"/>
    </row>
    <row r="24" spans="1:23" ht="14.4" customHeight="1" x14ac:dyDescent="0.3">
      <c r="A24" s="820" t="s">
        <v>4667</v>
      </c>
      <c r="B24" s="758"/>
      <c r="C24" s="759"/>
      <c r="D24" s="760"/>
      <c r="E24" s="711">
        <v>1</v>
      </c>
      <c r="F24" s="712">
        <v>0.84</v>
      </c>
      <c r="G24" s="713">
        <v>17</v>
      </c>
      <c r="H24" s="714"/>
      <c r="I24" s="715"/>
      <c r="J24" s="716"/>
      <c r="K24" s="717">
        <v>0.84</v>
      </c>
      <c r="L24" s="714">
        <v>3</v>
      </c>
      <c r="M24" s="714">
        <v>29</v>
      </c>
      <c r="N24" s="718">
        <v>9.82</v>
      </c>
      <c r="O24" s="714" t="s">
        <v>4629</v>
      </c>
      <c r="P24" s="761" t="s">
        <v>4668</v>
      </c>
      <c r="Q24" s="719">
        <f t="shared" si="0"/>
        <v>0</v>
      </c>
      <c r="R24" s="719">
        <f t="shared" si="0"/>
        <v>0</v>
      </c>
      <c r="S24" s="758" t="str">
        <f t="shared" si="1"/>
        <v/>
      </c>
      <c r="T24" s="758" t="str">
        <f t="shared" si="2"/>
        <v/>
      </c>
      <c r="U24" s="758" t="str">
        <f t="shared" si="3"/>
        <v/>
      </c>
      <c r="V24" s="762" t="str">
        <f t="shared" si="4"/>
        <v/>
      </c>
      <c r="W24" s="720"/>
    </row>
    <row r="25" spans="1:23" ht="14.4" customHeight="1" x14ac:dyDescent="0.3">
      <c r="A25" s="823" t="s">
        <v>4669</v>
      </c>
      <c r="B25" s="771"/>
      <c r="C25" s="772"/>
      <c r="D25" s="773"/>
      <c r="E25" s="741">
        <v>1</v>
      </c>
      <c r="F25" s="742">
        <v>0.48</v>
      </c>
      <c r="G25" s="743">
        <v>2</v>
      </c>
      <c r="H25" s="745"/>
      <c r="I25" s="739"/>
      <c r="J25" s="740"/>
      <c r="K25" s="744">
        <v>0.93</v>
      </c>
      <c r="L25" s="745">
        <v>4</v>
      </c>
      <c r="M25" s="745">
        <v>33</v>
      </c>
      <c r="N25" s="746">
        <v>11.12</v>
      </c>
      <c r="O25" s="745" t="s">
        <v>4629</v>
      </c>
      <c r="P25" s="775" t="s">
        <v>4670</v>
      </c>
      <c r="Q25" s="747">
        <f t="shared" si="0"/>
        <v>0</v>
      </c>
      <c r="R25" s="747">
        <f t="shared" si="0"/>
        <v>0</v>
      </c>
      <c r="S25" s="771" t="str">
        <f t="shared" si="1"/>
        <v/>
      </c>
      <c r="T25" s="771" t="str">
        <f t="shared" si="2"/>
        <v/>
      </c>
      <c r="U25" s="771" t="str">
        <f t="shared" si="3"/>
        <v/>
      </c>
      <c r="V25" s="776" t="str">
        <f t="shared" si="4"/>
        <v/>
      </c>
      <c r="W25" s="748"/>
    </row>
    <row r="26" spans="1:23" ht="14.4" customHeight="1" x14ac:dyDescent="0.3">
      <c r="A26" s="823" t="s">
        <v>4671</v>
      </c>
      <c r="B26" s="771"/>
      <c r="C26" s="772"/>
      <c r="D26" s="773"/>
      <c r="E26" s="741">
        <v>1</v>
      </c>
      <c r="F26" s="742">
        <v>0.56000000000000005</v>
      </c>
      <c r="G26" s="743">
        <v>2</v>
      </c>
      <c r="H26" s="745"/>
      <c r="I26" s="739"/>
      <c r="J26" s="740"/>
      <c r="K26" s="744">
        <v>0.56000000000000005</v>
      </c>
      <c r="L26" s="745">
        <v>2</v>
      </c>
      <c r="M26" s="745">
        <v>21</v>
      </c>
      <c r="N26" s="746">
        <v>7.13</v>
      </c>
      <c r="O26" s="745" t="s">
        <v>4629</v>
      </c>
      <c r="P26" s="775" t="s">
        <v>4672</v>
      </c>
      <c r="Q26" s="747">
        <f t="shared" si="0"/>
        <v>0</v>
      </c>
      <c r="R26" s="747">
        <f t="shared" si="0"/>
        <v>0</v>
      </c>
      <c r="S26" s="771" t="str">
        <f t="shared" si="1"/>
        <v/>
      </c>
      <c r="T26" s="771" t="str">
        <f t="shared" si="2"/>
        <v/>
      </c>
      <c r="U26" s="771" t="str">
        <f t="shared" si="3"/>
        <v/>
      </c>
      <c r="V26" s="776" t="str">
        <f t="shared" si="4"/>
        <v/>
      </c>
      <c r="W26" s="748"/>
    </row>
    <row r="27" spans="1:23" ht="14.4" customHeight="1" x14ac:dyDescent="0.3">
      <c r="A27" s="820" t="s">
        <v>4673</v>
      </c>
      <c r="B27" s="758"/>
      <c r="C27" s="759"/>
      <c r="D27" s="760"/>
      <c r="E27" s="763">
        <v>2</v>
      </c>
      <c r="F27" s="715">
        <v>1.0900000000000001</v>
      </c>
      <c r="G27" s="716">
        <v>3</v>
      </c>
      <c r="H27" s="711">
        <v>4</v>
      </c>
      <c r="I27" s="712">
        <v>2.37</v>
      </c>
      <c r="J27" s="755">
        <v>3</v>
      </c>
      <c r="K27" s="717">
        <v>0.42</v>
      </c>
      <c r="L27" s="714">
        <v>1</v>
      </c>
      <c r="M27" s="714">
        <v>7</v>
      </c>
      <c r="N27" s="718">
        <v>2.46</v>
      </c>
      <c r="O27" s="714" t="s">
        <v>4629</v>
      </c>
      <c r="P27" s="761" t="s">
        <v>4674</v>
      </c>
      <c r="Q27" s="719">
        <f t="shared" si="0"/>
        <v>4</v>
      </c>
      <c r="R27" s="719">
        <f t="shared" si="0"/>
        <v>2.37</v>
      </c>
      <c r="S27" s="758">
        <f t="shared" si="1"/>
        <v>9.84</v>
      </c>
      <c r="T27" s="758">
        <f t="shared" si="2"/>
        <v>12</v>
      </c>
      <c r="U27" s="758">
        <f t="shared" si="3"/>
        <v>2.16</v>
      </c>
      <c r="V27" s="762">
        <f t="shared" si="4"/>
        <v>1.2195121951219512</v>
      </c>
      <c r="W27" s="720">
        <v>3.08</v>
      </c>
    </row>
    <row r="28" spans="1:23" ht="14.4" customHeight="1" x14ac:dyDescent="0.3">
      <c r="A28" s="823" t="s">
        <v>4675</v>
      </c>
      <c r="B28" s="771"/>
      <c r="C28" s="772"/>
      <c r="D28" s="773"/>
      <c r="E28" s="741">
        <v>3</v>
      </c>
      <c r="F28" s="742">
        <v>12.18</v>
      </c>
      <c r="G28" s="743">
        <v>2.2999999999999998</v>
      </c>
      <c r="H28" s="745"/>
      <c r="I28" s="739"/>
      <c r="J28" s="740"/>
      <c r="K28" s="744">
        <v>5.41</v>
      </c>
      <c r="L28" s="745">
        <v>4</v>
      </c>
      <c r="M28" s="745">
        <v>32</v>
      </c>
      <c r="N28" s="746">
        <v>10.73</v>
      </c>
      <c r="O28" s="745" t="s">
        <v>4629</v>
      </c>
      <c r="P28" s="775" t="s">
        <v>4676</v>
      </c>
      <c r="Q28" s="747">
        <f t="shared" si="0"/>
        <v>0</v>
      </c>
      <c r="R28" s="747">
        <f t="shared" si="0"/>
        <v>0</v>
      </c>
      <c r="S28" s="771" t="str">
        <f t="shared" si="1"/>
        <v/>
      </c>
      <c r="T28" s="771" t="str">
        <f t="shared" si="2"/>
        <v/>
      </c>
      <c r="U28" s="771" t="str">
        <f t="shared" si="3"/>
        <v/>
      </c>
      <c r="V28" s="776" t="str">
        <f t="shared" si="4"/>
        <v/>
      </c>
      <c r="W28" s="748"/>
    </row>
    <row r="29" spans="1:23" ht="14.4" customHeight="1" x14ac:dyDescent="0.3">
      <c r="A29" s="821" t="s">
        <v>4677</v>
      </c>
      <c r="B29" s="805">
        <v>2</v>
      </c>
      <c r="C29" s="806">
        <v>10.29</v>
      </c>
      <c r="D29" s="764">
        <v>3</v>
      </c>
      <c r="E29" s="809"/>
      <c r="F29" s="810"/>
      <c r="G29" s="738"/>
      <c r="H29" s="812">
        <v>2</v>
      </c>
      <c r="I29" s="808">
        <v>14.52</v>
      </c>
      <c r="J29" s="721">
        <v>5</v>
      </c>
      <c r="K29" s="811">
        <v>7.26</v>
      </c>
      <c r="L29" s="812">
        <v>4</v>
      </c>
      <c r="M29" s="812">
        <v>39</v>
      </c>
      <c r="N29" s="813">
        <v>13.04</v>
      </c>
      <c r="O29" s="812" t="s">
        <v>4629</v>
      </c>
      <c r="P29" s="814" t="s">
        <v>4678</v>
      </c>
      <c r="Q29" s="815">
        <f t="shared" si="0"/>
        <v>0</v>
      </c>
      <c r="R29" s="815">
        <f t="shared" si="0"/>
        <v>4.2300000000000004</v>
      </c>
      <c r="S29" s="805">
        <f t="shared" si="1"/>
        <v>26.08</v>
      </c>
      <c r="T29" s="805">
        <f t="shared" si="2"/>
        <v>10</v>
      </c>
      <c r="U29" s="805">
        <f t="shared" si="3"/>
        <v>-16.079999999999998</v>
      </c>
      <c r="V29" s="816">
        <f t="shared" si="4"/>
        <v>0.3834355828220859</v>
      </c>
      <c r="W29" s="723"/>
    </row>
    <row r="30" spans="1:23" ht="14.4" customHeight="1" x14ac:dyDescent="0.3">
      <c r="A30" s="821" t="s">
        <v>4679</v>
      </c>
      <c r="B30" s="805">
        <v>2</v>
      </c>
      <c r="C30" s="806">
        <v>11.48</v>
      </c>
      <c r="D30" s="764">
        <v>3.5</v>
      </c>
      <c r="E30" s="809">
        <v>3</v>
      </c>
      <c r="F30" s="810">
        <v>23.36</v>
      </c>
      <c r="G30" s="738">
        <v>5.3</v>
      </c>
      <c r="H30" s="812">
        <v>2</v>
      </c>
      <c r="I30" s="808">
        <v>14.47</v>
      </c>
      <c r="J30" s="721">
        <v>8</v>
      </c>
      <c r="K30" s="811">
        <v>9.31</v>
      </c>
      <c r="L30" s="812">
        <v>5</v>
      </c>
      <c r="M30" s="812">
        <v>47</v>
      </c>
      <c r="N30" s="813">
        <v>15.68</v>
      </c>
      <c r="O30" s="812" t="s">
        <v>4629</v>
      </c>
      <c r="P30" s="814" t="s">
        <v>4680</v>
      </c>
      <c r="Q30" s="815">
        <f t="shared" si="0"/>
        <v>0</v>
      </c>
      <c r="R30" s="815">
        <f t="shared" si="0"/>
        <v>2.99</v>
      </c>
      <c r="S30" s="805">
        <f t="shared" si="1"/>
        <v>31.36</v>
      </c>
      <c r="T30" s="805">
        <f t="shared" si="2"/>
        <v>16</v>
      </c>
      <c r="U30" s="805">
        <f t="shared" si="3"/>
        <v>-15.36</v>
      </c>
      <c r="V30" s="816">
        <f t="shared" si="4"/>
        <v>0.51020408163265307</v>
      </c>
      <c r="W30" s="723"/>
    </row>
    <row r="31" spans="1:23" ht="14.4" customHeight="1" x14ac:dyDescent="0.3">
      <c r="A31" s="820" t="s">
        <v>4681</v>
      </c>
      <c r="B31" s="758"/>
      <c r="C31" s="759"/>
      <c r="D31" s="760"/>
      <c r="E31" s="711">
        <v>1</v>
      </c>
      <c r="F31" s="712">
        <v>4.2300000000000004</v>
      </c>
      <c r="G31" s="713">
        <v>3</v>
      </c>
      <c r="H31" s="714"/>
      <c r="I31" s="715"/>
      <c r="J31" s="716"/>
      <c r="K31" s="717">
        <v>4.2300000000000004</v>
      </c>
      <c r="L31" s="714">
        <v>2</v>
      </c>
      <c r="M31" s="714">
        <v>20</v>
      </c>
      <c r="N31" s="718">
        <v>6.76</v>
      </c>
      <c r="O31" s="714" t="s">
        <v>4629</v>
      </c>
      <c r="P31" s="761" t="s">
        <v>4682</v>
      </c>
      <c r="Q31" s="719">
        <f t="shared" si="0"/>
        <v>0</v>
      </c>
      <c r="R31" s="719">
        <f t="shared" si="0"/>
        <v>0</v>
      </c>
      <c r="S31" s="758" t="str">
        <f t="shared" si="1"/>
        <v/>
      </c>
      <c r="T31" s="758" t="str">
        <f t="shared" si="2"/>
        <v/>
      </c>
      <c r="U31" s="758" t="str">
        <f t="shared" si="3"/>
        <v/>
      </c>
      <c r="V31" s="762" t="str">
        <f t="shared" si="4"/>
        <v/>
      </c>
      <c r="W31" s="720"/>
    </row>
    <row r="32" spans="1:23" ht="14.4" customHeight="1" x14ac:dyDescent="0.3">
      <c r="A32" s="820" t="s">
        <v>4683</v>
      </c>
      <c r="B32" s="758">
        <v>1</v>
      </c>
      <c r="C32" s="759">
        <v>1.49</v>
      </c>
      <c r="D32" s="760">
        <v>2</v>
      </c>
      <c r="E32" s="763">
        <v>1</v>
      </c>
      <c r="F32" s="715">
        <v>2.12</v>
      </c>
      <c r="G32" s="716">
        <v>5</v>
      </c>
      <c r="H32" s="711">
        <v>1</v>
      </c>
      <c r="I32" s="712">
        <v>6.96</v>
      </c>
      <c r="J32" s="755">
        <v>40</v>
      </c>
      <c r="K32" s="717">
        <v>2.12</v>
      </c>
      <c r="L32" s="714">
        <v>3</v>
      </c>
      <c r="M32" s="714">
        <v>25</v>
      </c>
      <c r="N32" s="718">
        <v>8.48</v>
      </c>
      <c r="O32" s="714" t="s">
        <v>4629</v>
      </c>
      <c r="P32" s="761" t="s">
        <v>4684</v>
      </c>
      <c r="Q32" s="719">
        <f t="shared" si="0"/>
        <v>0</v>
      </c>
      <c r="R32" s="719">
        <f t="shared" si="0"/>
        <v>5.47</v>
      </c>
      <c r="S32" s="758">
        <f t="shared" si="1"/>
        <v>8.48</v>
      </c>
      <c r="T32" s="758">
        <f t="shared" si="2"/>
        <v>40</v>
      </c>
      <c r="U32" s="758">
        <f t="shared" si="3"/>
        <v>31.52</v>
      </c>
      <c r="V32" s="762">
        <f t="shared" si="4"/>
        <v>4.7169811320754711</v>
      </c>
      <c r="W32" s="720">
        <v>31.52</v>
      </c>
    </row>
    <row r="33" spans="1:23" ht="14.4" customHeight="1" x14ac:dyDescent="0.3">
      <c r="A33" s="821" t="s">
        <v>4685</v>
      </c>
      <c r="B33" s="805"/>
      <c r="C33" s="806"/>
      <c r="D33" s="764"/>
      <c r="E33" s="807"/>
      <c r="F33" s="808"/>
      <c r="G33" s="721"/>
      <c r="H33" s="809">
        <v>2</v>
      </c>
      <c r="I33" s="810">
        <v>4.4400000000000004</v>
      </c>
      <c r="J33" s="738">
        <v>3.5</v>
      </c>
      <c r="K33" s="811">
        <v>2.86</v>
      </c>
      <c r="L33" s="812">
        <v>4</v>
      </c>
      <c r="M33" s="812">
        <v>36</v>
      </c>
      <c r="N33" s="813">
        <v>12.12</v>
      </c>
      <c r="O33" s="812" t="s">
        <v>4629</v>
      </c>
      <c r="P33" s="814" t="s">
        <v>4686</v>
      </c>
      <c r="Q33" s="815">
        <f t="shared" si="0"/>
        <v>2</v>
      </c>
      <c r="R33" s="815">
        <f t="shared" si="0"/>
        <v>4.4400000000000004</v>
      </c>
      <c r="S33" s="805">
        <f t="shared" si="1"/>
        <v>24.24</v>
      </c>
      <c r="T33" s="805">
        <f t="shared" si="2"/>
        <v>7</v>
      </c>
      <c r="U33" s="805">
        <f t="shared" si="3"/>
        <v>-17.239999999999998</v>
      </c>
      <c r="V33" s="816">
        <f t="shared" si="4"/>
        <v>0.28877887788778878</v>
      </c>
      <c r="W33" s="723"/>
    </row>
    <row r="34" spans="1:23" ht="14.4" customHeight="1" x14ac:dyDescent="0.3">
      <c r="A34" s="821" t="s">
        <v>4687</v>
      </c>
      <c r="B34" s="805">
        <v>1</v>
      </c>
      <c r="C34" s="806">
        <v>3.81</v>
      </c>
      <c r="D34" s="764">
        <v>8</v>
      </c>
      <c r="E34" s="807">
        <v>2</v>
      </c>
      <c r="F34" s="808">
        <v>6.75</v>
      </c>
      <c r="G34" s="721">
        <v>3</v>
      </c>
      <c r="H34" s="809">
        <v>1</v>
      </c>
      <c r="I34" s="810">
        <v>3.81</v>
      </c>
      <c r="J34" s="738">
        <v>6</v>
      </c>
      <c r="K34" s="811">
        <v>3.81</v>
      </c>
      <c r="L34" s="812">
        <v>4</v>
      </c>
      <c r="M34" s="812">
        <v>39</v>
      </c>
      <c r="N34" s="813">
        <v>12.99</v>
      </c>
      <c r="O34" s="812" t="s">
        <v>4629</v>
      </c>
      <c r="P34" s="814" t="s">
        <v>4688</v>
      </c>
      <c r="Q34" s="815">
        <f t="shared" si="0"/>
        <v>0</v>
      </c>
      <c r="R34" s="815">
        <f t="shared" si="0"/>
        <v>0</v>
      </c>
      <c r="S34" s="805">
        <f t="shared" si="1"/>
        <v>12.99</v>
      </c>
      <c r="T34" s="805">
        <f t="shared" si="2"/>
        <v>6</v>
      </c>
      <c r="U34" s="805">
        <f t="shared" si="3"/>
        <v>-6.99</v>
      </c>
      <c r="V34" s="816">
        <f t="shared" si="4"/>
        <v>0.46189376443418012</v>
      </c>
      <c r="W34" s="723"/>
    </row>
    <row r="35" spans="1:23" ht="14.4" customHeight="1" x14ac:dyDescent="0.3">
      <c r="A35" s="823" t="s">
        <v>4689</v>
      </c>
      <c r="B35" s="771"/>
      <c r="C35" s="772"/>
      <c r="D35" s="773"/>
      <c r="E35" s="741">
        <v>1</v>
      </c>
      <c r="F35" s="742">
        <v>1.21</v>
      </c>
      <c r="G35" s="743">
        <v>3</v>
      </c>
      <c r="H35" s="745"/>
      <c r="I35" s="739"/>
      <c r="J35" s="740"/>
      <c r="K35" s="744">
        <v>2.3199999999999998</v>
      </c>
      <c r="L35" s="745">
        <v>6</v>
      </c>
      <c r="M35" s="745">
        <v>55</v>
      </c>
      <c r="N35" s="746">
        <v>18.350000000000001</v>
      </c>
      <c r="O35" s="745" t="s">
        <v>4629</v>
      </c>
      <c r="P35" s="775" t="s">
        <v>4690</v>
      </c>
      <c r="Q35" s="747">
        <f t="shared" si="0"/>
        <v>0</v>
      </c>
      <c r="R35" s="747">
        <f t="shared" si="0"/>
        <v>0</v>
      </c>
      <c r="S35" s="771" t="str">
        <f t="shared" si="1"/>
        <v/>
      </c>
      <c r="T35" s="771" t="str">
        <f t="shared" si="2"/>
        <v/>
      </c>
      <c r="U35" s="771" t="str">
        <f t="shared" si="3"/>
        <v/>
      </c>
      <c r="V35" s="776" t="str">
        <f t="shared" si="4"/>
        <v/>
      </c>
      <c r="W35" s="748"/>
    </row>
    <row r="36" spans="1:23" ht="14.4" customHeight="1" x14ac:dyDescent="0.3">
      <c r="A36" s="821" t="s">
        <v>4691</v>
      </c>
      <c r="B36" s="805">
        <v>1</v>
      </c>
      <c r="C36" s="806">
        <v>3.52</v>
      </c>
      <c r="D36" s="764">
        <v>8</v>
      </c>
      <c r="E36" s="809"/>
      <c r="F36" s="810"/>
      <c r="G36" s="738"/>
      <c r="H36" s="812"/>
      <c r="I36" s="808"/>
      <c r="J36" s="721"/>
      <c r="K36" s="811">
        <v>3.52</v>
      </c>
      <c r="L36" s="812">
        <v>7</v>
      </c>
      <c r="M36" s="812">
        <v>64</v>
      </c>
      <c r="N36" s="813">
        <v>21.39</v>
      </c>
      <c r="O36" s="812" t="s">
        <v>4629</v>
      </c>
      <c r="P36" s="814" t="s">
        <v>4692</v>
      </c>
      <c r="Q36" s="815">
        <f t="shared" si="0"/>
        <v>-1</v>
      </c>
      <c r="R36" s="815">
        <f t="shared" si="0"/>
        <v>-3.52</v>
      </c>
      <c r="S36" s="805" t="str">
        <f t="shared" si="1"/>
        <v/>
      </c>
      <c r="T36" s="805" t="str">
        <f t="shared" si="2"/>
        <v/>
      </c>
      <c r="U36" s="805" t="str">
        <f t="shared" si="3"/>
        <v/>
      </c>
      <c r="V36" s="816" t="str">
        <f t="shared" si="4"/>
        <v/>
      </c>
      <c r="W36" s="723"/>
    </row>
    <row r="37" spans="1:23" ht="14.4" customHeight="1" x14ac:dyDescent="0.3">
      <c r="A37" s="820" t="s">
        <v>4693</v>
      </c>
      <c r="B37" s="758"/>
      <c r="C37" s="759"/>
      <c r="D37" s="760"/>
      <c r="E37" s="763"/>
      <c r="F37" s="715"/>
      <c r="G37" s="716"/>
      <c r="H37" s="711">
        <v>1</v>
      </c>
      <c r="I37" s="712">
        <v>1.36</v>
      </c>
      <c r="J37" s="713">
        <v>3</v>
      </c>
      <c r="K37" s="717">
        <v>2.5299999999999998</v>
      </c>
      <c r="L37" s="714">
        <v>6</v>
      </c>
      <c r="M37" s="714">
        <v>55</v>
      </c>
      <c r="N37" s="718">
        <v>18.37</v>
      </c>
      <c r="O37" s="714" t="s">
        <v>4629</v>
      </c>
      <c r="P37" s="761" t="s">
        <v>4694</v>
      </c>
      <c r="Q37" s="719">
        <f t="shared" si="0"/>
        <v>1</v>
      </c>
      <c r="R37" s="719">
        <f t="shared" si="0"/>
        <v>1.36</v>
      </c>
      <c r="S37" s="758">
        <f t="shared" si="1"/>
        <v>18.37</v>
      </c>
      <c r="T37" s="758">
        <f t="shared" si="2"/>
        <v>3</v>
      </c>
      <c r="U37" s="758">
        <f t="shared" si="3"/>
        <v>-15.370000000000001</v>
      </c>
      <c r="V37" s="762">
        <f t="shared" si="4"/>
        <v>0.16330974414806748</v>
      </c>
      <c r="W37" s="720"/>
    </row>
    <row r="38" spans="1:23" ht="14.4" customHeight="1" x14ac:dyDescent="0.3">
      <c r="A38" s="823" t="s">
        <v>4695</v>
      </c>
      <c r="B38" s="771"/>
      <c r="C38" s="772"/>
      <c r="D38" s="773"/>
      <c r="E38" s="774"/>
      <c r="F38" s="739"/>
      <c r="G38" s="740"/>
      <c r="H38" s="741">
        <v>1</v>
      </c>
      <c r="I38" s="742">
        <v>3.67</v>
      </c>
      <c r="J38" s="756">
        <v>8</v>
      </c>
      <c r="K38" s="744">
        <v>3.67</v>
      </c>
      <c r="L38" s="745">
        <v>1</v>
      </c>
      <c r="M38" s="745">
        <v>13</v>
      </c>
      <c r="N38" s="746">
        <v>4.29</v>
      </c>
      <c r="O38" s="745" t="s">
        <v>3543</v>
      </c>
      <c r="P38" s="775" t="s">
        <v>4696</v>
      </c>
      <c r="Q38" s="747">
        <f t="shared" si="0"/>
        <v>1</v>
      </c>
      <c r="R38" s="747">
        <f t="shared" si="0"/>
        <v>3.67</v>
      </c>
      <c r="S38" s="771">
        <f t="shared" si="1"/>
        <v>4.29</v>
      </c>
      <c r="T38" s="771">
        <f t="shared" si="2"/>
        <v>8</v>
      </c>
      <c r="U38" s="771">
        <f t="shared" si="3"/>
        <v>3.71</v>
      </c>
      <c r="V38" s="776">
        <f t="shared" si="4"/>
        <v>1.8648018648018647</v>
      </c>
      <c r="W38" s="748">
        <v>3.71</v>
      </c>
    </row>
    <row r="39" spans="1:23" ht="14.4" customHeight="1" x14ac:dyDescent="0.3">
      <c r="A39" s="820" t="s">
        <v>4697</v>
      </c>
      <c r="B39" s="749">
        <v>1</v>
      </c>
      <c r="C39" s="750">
        <v>0.67</v>
      </c>
      <c r="D39" s="751">
        <v>3</v>
      </c>
      <c r="E39" s="763"/>
      <c r="F39" s="715"/>
      <c r="G39" s="716"/>
      <c r="H39" s="714"/>
      <c r="I39" s="715"/>
      <c r="J39" s="716"/>
      <c r="K39" s="717">
        <v>0.62</v>
      </c>
      <c r="L39" s="714">
        <v>2</v>
      </c>
      <c r="M39" s="714">
        <v>22</v>
      </c>
      <c r="N39" s="718">
        <v>7.23</v>
      </c>
      <c r="O39" s="714" t="s">
        <v>4629</v>
      </c>
      <c r="P39" s="761" t="s">
        <v>4698</v>
      </c>
      <c r="Q39" s="719">
        <f t="shared" si="0"/>
        <v>-1</v>
      </c>
      <c r="R39" s="719">
        <f t="shared" si="0"/>
        <v>-0.67</v>
      </c>
      <c r="S39" s="758" t="str">
        <f t="shared" si="1"/>
        <v/>
      </c>
      <c r="T39" s="758" t="str">
        <f t="shared" si="2"/>
        <v/>
      </c>
      <c r="U39" s="758" t="str">
        <f t="shared" si="3"/>
        <v/>
      </c>
      <c r="V39" s="762" t="str">
        <f t="shared" si="4"/>
        <v/>
      </c>
      <c r="W39" s="720"/>
    </row>
    <row r="40" spans="1:23" ht="14.4" customHeight="1" x14ac:dyDescent="0.3">
      <c r="A40" s="820" t="s">
        <v>4699</v>
      </c>
      <c r="B40" s="758"/>
      <c r="C40" s="759"/>
      <c r="D40" s="760"/>
      <c r="E40" s="711">
        <v>1</v>
      </c>
      <c r="F40" s="712">
        <v>4.6100000000000003</v>
      </c>
      <c r="G40" s="713">
        <v>4</v>
      </c>
      <c r="H40" s="714"/>
      <c r="I40" s="715"/>
      <c r="J40" s="716"/>
      <c r="K40" s="717">
        <v>4.6100000000000003</v>
      </c>
      <c r="L40" s="714">
        <v>3</v>
      </c>
      <c r="M40" s="714">
        <v>26</v>
      </c>
      <c r="N40" s="718">
        <v>8.73</v>
      </c>
      <c r="O40" s="714" t="s">
        <v>4629</v>
      </c>
      <c r="P40" s="761" t="s">
        <v>4700</v>
      </c>
      <c r="Q40" s="719">
        <f t="shared" si="0"/>
        <v>0</v>
      </c>
      <c r="R40" s="719">
        <f t="shared" si="0"/>
        <v>0</v>
      </c>
      <c r="S40" s="758" t="str">
        <f t="shared" si="1"/>
        <v/>
      </c>
      <c r="T40" s="758" t="str">
        <f t="shared" si="2"/>
        <v/>
      </c>
      <c r="U40" s="758" t="str">
        <f t="shared" si="3"/>
        <v/>
      </c>
      <c r="V40" s="762" t="str">
        <f t="shared" si="4"/>
        <v/>
      </c>
      <c r="W40" s="720"/>
    </row>
    <row r="41" spans="1:23" ht="14.4" customHeight="1" x14ac:dyDescent="0.3">
      <c r="A41" s="820" t="s">
        <v>4701</v>
      </c>
      <c r="B41" s="758"/>
      <c r="C41" s="759"/>
      <c r="D41" s="760"/>
      <c r="E41" s="711">
        <v>1</v>
      </c>
      <c r="F41" s="712">
        <v>2.0499999999999998</v>
      </c>
      <c r="G41" s="713">
        <v>2</v>
      </c>
      <c r="H41" s="714"/>
      <c r="I41" s="715"/>
      <c r="J41" s="716"/>
      <c r="K41" s="717">
        <v>2.0499999999999998</v>
      </c>
      <c r="L41" s="714">
        <v>2</v>
      </c>
      <c r="M41" s="714">
        <v>14</v>
      </c>
      <c r="N41" s="718">
        <v>4.51</v>
      </c>
      <c r="O41" s="714" t="s">
        <v>4629</v>
      </c>
      <c r="P41" s="761" t="s">
        <v>4702</v>
      </c>
      <c r="Q41" s="719">
        <f t="shared" si="0"/>
        <v>0</v>
      </c>
      <c r="R41" s="719">
        <f t="shared" si="0"/>
        <v>0</v>
      </c>
      <c r="S41" s="758" t="str">
        <f t="shared" si="1"/>
        <v/>
      </c>
      <c r="T41" s="758" t="str">
        <f t="shared" si="2"/>
        <v/>
      </c>
      <c r="U41" s="758" t="str">
        <f t="shared" si="3"/>
        <v/>
      </c>
      <c r="V41" s="762" t="str">
        <f t="shared" si="4"/>
        <v/>
      </c>
      <c r="W41" s="720"/>
    </row>
    <row r="42" spans="1:23" ht="14.4" customHeight="1" x14ac:dyDescent="0.3">
      <c r="A42" s="821" t="s">
        <v>4703</v>
      </c>
      <c r="B42" s="805"/>
      <c r="C42" s="806"/>
      <c r="D42" s="764"/>
      <c r="E42" s="809">
        <v>2</v>
      </c>
      <c r="F42" s="810">
        <v>4.78</v>
      </c>
      <c r="G42" s="738">
        <v>8.5</v>
      </c>
      <c r="H42" s="812"/>
      <c r="I42" s="808"/>
      <c r="J42" s="721"/>
      <c r="K42" s="811">
        <v>2.65</v>
      </c>
      <c r="L42" s="812">
        <v>3</v>
      </c>
      <c r="M42" s="812">
        <v>27</v>
      </c>
      <c r="N42" s="813">
        <v>9.01</v>
      </c>
      <c r="O42" s="812" t="s">
        <v>4629</v>
      </c>
      <c r="P42" s="814" t="s">
        <v>4704</v>
      </c>
      <c r="Q42" s="815">
        <f t="shared" si="0"/>
        <v>0</v>
      </c>
      <c r="R42" s="815">
        <f t="shared" si="0"/>
        <v>0</v>
      </c>
      <c r="S42" s="805" t="str">
        <f t="shared" si="1"/>
        <v/>
      </c>
      <c r="T42" s="805" t="str">
        <f t="shared" si="2"/>
        <v/>
      </c>
      <c r="U42" s="805" t="str">
        <f t="shared" si="3"/>
        <v/>
      </c>
      <c r="V42" s="816" t="str">
        <f t="shared" si="4"/>
        <v/>
      </c>
      <c r="W42" s="723"/>
    </row>
    <row r="43" spans="1:23" ht="14.4" customHeight="1" x14ac:dyDescent="0.3">
      <c r="A43" s="821" t="s">
        <v>4705</v>
      </c>
      <c r="B43" s="805">
        <v>2</v>
      </c>
      <c r="C43" s="806">
        <v>5.49</v>
      </c>
      <c r="D43" s="764">
        <v>3</v>
      </c>
      <c r="E43" s="809"/>
      <c r="F43" s="810"/>
      <c r="G43" s="738"/>
      <c r="H43" s="812"/>
      <c r="I43" s="808"/>
      <c r="J43" s="721"/>
      <c r="K43" s="811">
        <v>2.74</v>
      </c>
      <c r="L43" s="812">
        <v>2</v>
      </c>
      <c r="M43" s="812">
        <v>22</v>
      </c>
      <c r="N43" s="813">
        <v>7.21</v>
      </c>
      <c r="O43" s="812" t="s">
        <v>4629</v>
      </c>
      <c r="P43" s="814" t="s">
        <v>4706</v>
      </c>
      <c r="Q43" s="815">
        <f t="shared" si="0"/>
        <v>-2</v>
      </c>
      <c r="R43" s="815">
        <f t="shared" si="0"/>
        <v>-5.49</v>
      </c>
      <c r="S43" s="805" t="str">
        <f t="shared" si="1"/>
        <v/>
      </c>
      <c r="T43" s="805" t="str">
        <f t="shared" si="2"/>
        <v/>
      </c>
      <c r="U43" s="805" t="str">
        <f t="shared" si="3"/>
        <v/>
      </c>
      <c r="V43" s="816" t="str">
        <f t="shared" si="4"/>
        <v/>
      </c>
      <c r="W43" s="723"/>
    </row>
    <row r="44" spans="1:23" ht="14.4" customHeight="1" x14ac:dyDescent="0.3">
      <c r="A44" s="820" t="s">
        <v>4707</v>
      </c>
      <c r="B44" s="749"/>
      <c r="C44" s="750"/>
      <c r="D44" s="751"/>
      <c r="E44" s="763">
        <v>1</v>
      </c>
      <c r="F44" s="715">
        <v>5.75</v>
      </c>
      <c r="G44" s="716">
        <v>57</v>
      </c>
      <c r="H44" s="714"/>
      <c r="I44" s="715"/>
      <c r="J44" s="716"/>
      <c r="K44" s="717">
        <v>4.09</v>
      </c>
      <c r="L44" s="714">
        <v>5</v>
      </c>
      <c r="M44" s="714">
        <v>46</v>
      </c>
      <c r="N44" s="718">
        <v>15.3</v>
      </c>
      <c r="O44" s="714" t="s">
        <v>4629</v>
      </c>
      <c r="P44" s="761" t="s">
        <v>4708</v>
      </c>
      <c r="Q44" s="719">
        <f t="shared" si="0"/>
        <v>0</v>
      </c>
      <c r="R44" s="719">
        <f t="shared" si="0"/>
        <v>0</v>
      </c>
      <c r="S44" s="758" t="str">
        <f t="shared" si="1"/>
        <v/>
      </c>
      <c r="T44" s="758" t="str">
        <f t="shared" si="2"/>
        <v/>
      </c>
      <c r="U44" s="758" t="str">
        <f t="shared" si="3"/>
        <v/>
      </c>
      <c r="V44" s="762" t="str">
        <f t="shared" si="4"/>
        <v/>
      </c>
      <c r="W44" s="720"/>
    </row>
    <row r="45" spans="1:23" ht="14.4" customHeight="1" x14ac:dyDescent="0.3">
      <c r="A45" s="821" t="s">
        <v>4709</v>
      </c>
      <c r="B45" s="817">
        <v>5</v>
      </c>
      <c r="C45" s="818">
        <v>29.22</v>
      </c>
      <c r="D45" s="757">
        <v>12</v>
      </c>
      <c r="E45" s="807">
        <v>3</v>
      </c>
      <c r="F45" s="808">
        <v>19.87</v>
      </c>
      <c r="G45" s="721">
        <v>18.3</v>
      </c>
      <c r="H45" s="812">
        <v>3</v>
      </c>
      <c r="I45" s="808">
        <v>8.2100000000000009</v>
      </c>
      <c r="J45" s="721">
        <v>2.7</v>
      </c>
      <c r="K45" s="811">
        <v>6.37</v>
      </c>
      <c r="L45" s="812">
        <v>7</v>
      </c>
      <c r="M45" s="812">
        <v>61</v>
      </c>
      <c r="N45" s="813">
        <v>20.329999999999998</v>
      </c>
      <c r="O45" s="812" t="s">
        <v>4629</v>
      </c>
      <c r="P45" s="814" t="s">
        <v>4710</v>
      </c>
      <c r="Q45" s="815">
        <f t="shared" si="0"/>
        <v>-2</v>
      </c>
      <c r="R45" s="815">
        <f t="shared" si="0"/>
        <v>-21.009999999999998</v>
      </c>
      <c r="S45" s="805">
        <f t="shared" si="1"/>
        <v>60.989999999999995</v>
      </c>
      <c r="T45" s="805">
        <f t="shared" si="2"/>
        <v>8.1000000000000014</v>
      </c>
      <c r="U45" s="805">
        <f t="shared" si="3"/>
        <v>-52.889999999999993</v>
      </c>
      <c r="V45" s="816">
        <f t="shared" si="4"/>
        <v>0.13280865715691101</v>
      </c>
      <c r="W45" s="723"/>
    </row>
    <row r="46" spans="1:23" ht="14.4" customHeight="1" x14ac:dyDescent="0.3">
      <c r="A46" s="823" t="s">
        <v>4711</v>
      </c>
      <c r="B46" s="771">
        <v>2</v>
      </c>
      <c r="C46" s="772">
        <v>11.16</v>
      </c>
      <c r="D46" s="773">
        <v>19.5</v>
      </c>
      <c r="E46" s="741"/>
      <c r="F46" s="742"/>
      <c r="G46" s="743"/>
      <c r="H46" s="745">
        <v>1</v>
      </c>
      <c r="I46" s="739">
        <v>1.23</v>
      </c>
      <c r="J46" s="740">
        <v>1</v>
      </c>
      <c r="K46" s="744">
        <v>4.6500000000000004</v>
      </c>
      <c r="L46" s="745">
        <v>5</v>
      </c>
      <c r="M46" s="745">
        <v>44</v>
      </c>
      <c r="N46" s="746">
        <v>14.65</v>
      </c>
      <c r="O46" s="745" t="s">
        <v>4629</v>
      </c>
      <c r="P46" s="775" t="s">
        <v>4712</v>
      </c>
      <c r="Q46" s="747">
        <f t="shared" si="0"/>
        <v>-1</v>
      </c>
      <c r="R46" s="747">
        <f t="shared" si="0"/>
        <v>-9.93</v>
      </c>
      <c r="S46" s="771">
        <f t="shared" si="1"/>
        <v>14.65</v>
      </c>
      <c r="T46" s="771">
        <f t="shared" si="2"/>
        <v>1</v>
      </c>
      <c r="U46" s="771">
        <f t="shared" si="3"/>
        <v>-13.65</v>
      </c>
      <c r="V46" s="776">
        <f t="shared" si="4"/>
        <v>6.8259385665529013E-2</v>
      </c>
      <c r="W46" s="748"/>
    </row>
    <row r="47" spans="1:23" ht="14.4" customHeight="1" x14ac:dyDescent="0.3">
      <c r="A47" s="821" t="s">
        <v>4713</v>
      </c>
      <c r="B47" s="805"/>
      <c r="C47" s="806"/>
      <c r="D47" s="764"/>
      <c r="E47" s="809">
        <v>2</v>
      </c>
      <c r="F47" s="810">
        <v>12.65</v>
      </c>
      <c r="G47" s="738">
        <v>8.5</v>
      </c>
      <c r="H47" s="812"/>
      <c r="I47" s="808"/>
      <c r="J47" s="721"/>
      <c r="K47" s="811">
        <v>5.3</v>
      </c>
      <c r="L47" s="812">
        <v>5</v>
      </c>
      <c r="M47" s="812">
        <v>46</v>
      </c>
      <c r="N47" s="813">
        <v>15.17</v>
      </c>
      <c r="O47" s="812" t="s">
        <v>4629</v>
      </c>
      <c r="P47" s="814" t="s">
        <v>4714</v>
      </c>
      <c r="Q47" s="815">
        <f t="shared" si="0"/>
        <v>0</v>
      </c>
      <c r="R47" s="815">
        <f t="shared" si="0"/>
        <v>0</v>
      </c>
      <c r="S47" s="805" t="str">
        <f t="shared" si="1"/>
        <v/>
      </c>
      <c r="T47" s="805" t="str">
        <f t="shared" si="2"/>
        <v/>
      </c>
      <c r="U47" s="805" t="str">
        <f t="shared" si="3"/>
        <v/>
      </c>
      <c r="V47" s="816" t="str">
        <f t="shared" si="4"/>
        <v/>
      </c>
      <c r="W47" s="723"/>
    </row>
    <row r="48" spans="1:23" ht="14.4" customHeight="1" x14ac:dyDescent="0.3">
      <c r="A48" s="823" t="s">
        <v>4715</v>
      </c>
      <c r="B48" s="771"/>
      <c r="C48" s="772"/>
      <c r="D48" s="773"/>
      <c r="E48" s="774"/>
      <c r="F48" s="739"/>
      <c r="G48" s="740"/>
      <c r="H48" s="741">
        <v>1</v>
      </c>
      <c r="I48" s="742">
        <v>1.64</v>
      </c>
      <c r="J48" s="743">
        <v>3</v>
      </c>
      <c r="K48" s="744">
        <v>1.64</v>
      </c>
      <c r="L48" s="745">
        <v>3</v>
      </c>
      <c r="M48" s="745">
        <v>26</v>
      </c>
      <c r="N48" s="746">
        <v>8.7200000000000006</v>
      </c>
      <c r="O48" s="745" t="s">
        <v>4629</v>
      </c>
      <c r="P48" s="775" t="s">
        <v>4716</v>
      </c>
      <c r="Q48" s="747">
        <f t="shared" si="0"/>
        <v>1</v>
      </c>
      <c r="R48" s="747">
        <f t="shared" si="0"/>
        <v>1.64</v>
      </c>
      <c r="S48" s="771">
        <f t="shared" si="1"/>
        <v>8.7200000000000006</v>
      </c>
      <c r="T48" s="771">
        <f t="shared" si="2"/>
        <v>3</v>
      </c>
      <c r="U48" s="771">
        <f t="shared" si="3"/>
        <v>-5.7200000000000006</v>
      </c>
      <c r="V48" s="776">
        <f t="shared" si="4"/>
        <v>0.34403669724770641</v>
      </c>
      <c r="W48" s="748"/>
    </row>
    <row r="49" spans="1:23" ht="14.4" customHeight="1" x14ac:dyDescent="0.3">
      <c r="A49" s="821" t="s">
        <v>4717</v>
      </c>
      <c r="B49" s="805">
        <v>2</v>
      </c>
      <c r="C49" s="806">
        <v>6.06</v>
      </c>
      <c r="D49" s="764">
        <v>1.5</v>
      </c>
      <c r="E49" s="807">
        <v>1</v>
      </c>
      <c r="F49" s="808">
        <v>2.11</v>
      </c>
      <c r="G49" s="721">
        <v>2</v>
      </c>
      <c r="H49" s="809">
        <v>1</v>
      </c>
      <c r="I49" s="810">
        <v>1.97</v>
      </c>
      <c r="J49" s="738">
        <v>3</v>
      </c>
      <c r="K49" s="811">
        <v>2.5499999999999998</v>
      </c>
      <c r="L49" s="812">
        <v>4</v>
      </c>
      <c r="M49" s="812">
        <v>35</v>
      </c>
      <c r="N49" s="813">
        <v>11.81</v>
      </c>
      <c r="O49" s="812" t="s">
        <v>4629</v>
      </c>
      <c r="P49" s="814" t="s">
        <v>4718</v>
      </c>
      <c r="Q49" s="815">
        <f t="shared" si="0"/>
        <v>-1</v>
      </c>
      <c r="R49" s="815">
        <f t="shared" si="0"/>
        <v>-4.09</v>
      </c>
      <c r="S49" s="805">
        <f t="shared" si="1"/>
        <v>11.81</v>
      </c>
      <c r="T49" s="805">
        <f t="shared" si="2"/>
        <v>3</v>
      </c>
      <c r="U49" s="805">
        <f t="shared" si="3"/>
        <v>-8.81</v>
      </c>
      <c r="V49" s="816">
        <f t="shared" si="4"/>
        <v>0.2540220152413209</v>
      </c>
      <c r="W49" s="723"/>
    </row>
    <row r="50" spans="1:23" ht="14.4" customHeight="1" x14ac:dyDescent="0.3">
      <c r="A50" s="821" t="s">
        <v>4719</v>
      </c>
      <c r="B50" s="805"/>
      <c r="C50" s="806"/>
      <c r="D50" s="764"/>
      <c r="E50" s="807">
        <v>1</v>
      </c>
      <c r="F50" s="808">
        <v>4.4800000000000004</v>
      </c>
      <c r="G50" s="721">
        <v>44</v>
      </c>
      <c r="H50" s="809"/>
      <c r="I50" s="810"/>
      <c r="J50" s="738"/>
      <c r="K50" s="811">
        <v>4.2</v>
      </c>
      <c r="L50" s="812">
        <v>5</v>
      </c>
      <c r="M50" s="812">
        <v>45</v>
      </c>
      <c r="N50" s="813">
        <v>15.14</v>
      </c>
      <c r="O50" s="812" t="s">
        <v>4629</v>
      </c>
      <c r="P50" s="814" t="s">
        <v>4720</v>
      </c>
      <c r="Q50" s="815">
        <f t="shared" si="0"/>
        <v>0</v>
      </c>
      <c r="R50" s="815">
        <f t="shared" si="0"/>
        <v>0</v>
      </c>
      <c r="S50" s="805" t="str">
        <f t="shared" si="1"/>
        <v/>
      </c>
      <c r="T50" s="805" t="str">
        <f t="shared" si="2"/>
        <v/>
      </c>
      <c r="U50" s="805" t="str">
        <f t="shared" si="3"/>
        <v/>
      </c>
      <c r="V50" s="816" t="str">
        <f t="shared" si="4"/>
        <v/>
      </c>
      <c r="W50" s="723"/>
    </row>
    <row r="51" spans="1:23" ht="14.4" customHeight="1" x14ac:dyDescent="0.3">
      <c r="A51" s="823" t="s">
        <v>4721</v>
      </c>
      <c r="B51" s="771"/>
      <c r="C51" s="772"/>
      <c r="D51" s="773"/>
      <c r="E51" s="774"/>
      <c r="F51" s="739"/>
      <c r="G51" s="740"/>
      <c r="H51" s="741">
        <v>1</v>
      </c>
      <c r="I51" s="742">
        <v>1.27</v>
      </c>
      <c r="J51" s="743">
        <v>5</v>
      </c>
      <c r="K51" s="744">
        <v>1.27</v>
      </c>
      <c r="L51" s="745">
        <v>2</v>
      </c>
      <c r="M51" s="745">
        <v>22</v>
      </c>
      <c r="N51" s="746">
        <v>7.29</v>
      </c>
      <c r="O51" s="745" t="s">
        <v>4629</v>
      </c>
      <c r="P51" s="775" t="s">
        <v>4722</v>
      </c>
      <c r="Q51" s="747">
        <f t="shared" si="0"/>
        <v>1</v>
      </c>
      <c r="R51" s="747">
        <f t="shared" si="0"/>
        <v>1.27</v>
      </c>
      <c r="S51" s="771">
        <f t="shared" si="1"/>
        <v>7.29</v>
      </c>
      <c r="T51" s="771">
        <f t="shared" si="2"/>
        <v>5</v>
      </c>
      <c r="U51" s="771">
        <f t="shared" si="3"/>
        <v>-2.29</v>
      </c>
      <c r="V51" s="776">
        <f t="shared" si="4"/>
        <v>0.68587105624142664</v>
      </c>
      <c r="W51" s="748"/>
    </row>
    <row r="52" spans="1:23" ht="14.4" customHeight="1" x14ac:dyDescent="0.3">
      <c r="A52" s="823" t="s">
        <v>4723</v>
      </c>
      <c r="B52" s="771"/>
      <c r="C52" s="772"/>
      <c r="D52" s="773"/>
      <c r="E52" s="774"/>
      <c r="F52" s="739"/>
      <c r="G52" s="740"/>
      <c r="H52" s="741">
        <v>1</v>
      </c>
      <c r="I52" s="742">
        <v>1.5</v>
      </c>
      <c r="J52" s="743">
        <v>5</v>
      </c>
      <c r="K52" s="744">
        <v>1.5</v>
      </c>
      <c r="L52" s="745">
        <v>3</v>
      </c>
      <c r="M52" s="745">
        <v>26</v>
      </c>
      <c r="N52" s="746">
        <v>8.6</v>
      </c>
      <c r="O52" s="745" t="s">
        <v>4629</v>
      </c>
      <c r="P52" s="775" t="s">
        <v>4724</v>
      </c>
      <c r="Q52" s="747">
        <f t="shared" si="0"/>
        <v>1</v>
      </c>
      <c r="R52" s="747">
        <f t="shared" si="0"/>
        <v>1.5</v>
      </c>
      <c r="S52" s="771">
        <f t="shared" si="1"/>
        <v>8.6</v>
      </c>
      <c r="T52" s="771">
        <f t="shared" si="2"/>
        <v>5</v>
      </c>
      <c r="U52" s="771">
        <f t="shared" si="3"/>
        <v>-3.5999999999999996</v>
      </c>
      <c r="V52" s="776">
        <f t="shared" si="4"/>
        <v>0.58139534883720934</v>
      </c>
      <c r="W52" s="748"/>
    </row>
    <row r="53" spans="1:23" ht="14.4" customHeight="1" x14ac:dyDescent="0.3">
      <c r="A53" s="820" t="s">
        <v>4725</v>
      </c>
      <c r="B53" s="758">
        <v>1</v>
      </c>
      <c r="C53" s="759">
        <v>4.5199999999999996</v>
      </c>
      <c r="D53" s="760">
        <v>3</v>
      </c>
      <c r="E53" s="711">
        <v>1</v>
      </c>
      <c r="F53" s="712">
        <v>2.56</v>
      </c>
      <c r="G53" s="713">
        <v>17</v>
      </c>
      <c r="H53" s="714"/>
      <c r="I53" s="715"/>
      <c r="J53" s="716"/>
      <c r="K53" s="717">
        <v>1.72</v>
      </c>
      <c r="L53" s="714">
        <v>3</v>
      </c>
      <c r="M53" s="714">
        <v>28</v>
      </c>
      <c r="N53" s="718">
        <v>9.44</v>
      </c>
      <c r="O53" s="714" t="s">
        <v>4629</v>
      </c>
      <c r="P53" s="761" t="s">
        <v>4726</v>
      </c>
      <c r="Q53" s="719">
        <f t="shared" si="0"/>
        <v>-1</v>
      </c>
      <c r="R53" s="719">
        <f t="shared" si="0"/>
        <v>-4.5199999999999996</v>
      </c>
      <c r="S53" s="758" t="str">
        <f t="shared" si="1"/>
        <v/>
      </c>
      <c r="T53" s="758" t="str">
        <f t="shared" si="2"/>
        <v/>
      </c>
      <c r="U53" s="758" t="str">
        <f t="shared" si="3"/>
        <v/>
      </c>
      <c r="V53" s="762" t="str">
        <f t="shared" si="4"/>
        <v/>
      </c>
      <c r="W53" s="720"/>
    </row>
    <row r="54" spans="1:23" ht="14.4" customHeight="1" x14ac:dyDescent="0.3">
      <c r="A54" s="821" t="s">
        <v>4727</v>
      </c>
      <c r="B54" s="805">
        <v>2</v>
      </c>
      <c r="C54" s="806">
        <v>6.92</v>
      </c>
      <c r="D54" s="764">
        <v>7.5</v>
      </c>
      <c r="E54" s="809">
        <v>3</v>
      </c>
      <c r="F54" s="810">
        <v>11.88</v>
      </c>
      <c r="G54" s="738">
        <v>4.7</v>
      </c>
      <c r="H54" s="812"/>
      <c r="I54" s="808"/>
      <c r="J54" s="721"/>
      <c r="K54" s="811">
        <v>3.18</v>
      </c>
      <c r="L54" s="812">
        <v>4</v>
      </c>
      <c r="M54" s="812">
        <v>38</v>
      </c>
      <c r="N54" s="813">
        <v>12.65</v>
      </c>
      <c r="O54" s="812" t="s">
        <v>4629</v>
      </c>
      <c r="P54" s="814" t="s">
        <v>4728</v>
      </c>
      <c r="Q54" s="815">
        <f t="shared" si="0"/>
        <v>-2</v>
      </c>
      <c r="R54" s="815">
        <f t="shared" si="0"/>
        <v>-6.92</v>
      </c>
      <c r="S54" s="805" t="str">
        <f t="shared" si="1"/>
        <v/>
      </c>
      <c r="T54" s="805" t="str">
        <f t="shared" si="2"/>
        <v/>
      </c>
      <c r="U54" s="805" t="str">
        <f t="shared" si="3"/>
        <v/>
      </c>
      <c r="V54" s="816" t="str">
        <f t="shared" si="4"/>
        <v/>
      </c>
      <c r="W54" s="723"/>
    </row>
    <row r="55" spans="1:23" ht="14.4" customHeight="1" x14ac:dyDescent="0.3">
      <c r="A55" s="823" t="s">
        <v>4729</v>
      </c>
      <c r="B55" s="771"/>
      <c r="C55" s="772"/>
      <c r="D55" s="773"/>
      <c r="E55" s="741">
        <v>1</v>
      </c>
      <c r="F55" s="742">
        <v>0.57999999999999996</v>
      </c>
      <c r="G55" s="743">
        <v>4</v>
      </c>
      <c r="H55" s="745"/>
      <c r="I55" s="739"/>
      <c r="J55" s="740"/>
      <c r="K55" s="744">
        <v>0.57999999999999996</v>
      </c>
      <c r="L55" s="745">
        <v>2</v>
      </c>
      <c r="M55" s="745">
        <v>21</v>
      </c>
      <c r="N55" s="746">
        <v>6.97</v>
      </c>
      <c r="O55" s="745" t="s">
        <v>4629</v>
      </c>
      <c r="P55" s="775" t="s">
        <v>4730</v>
      </c>
      <c r="Q55" s="747">
        <f t="shared" si="0"/>
        <v>0</v>
      </c>
      <c r="R55" s="747">
        <f t="shared" si="0"/>
        <v>0</v>
      </c>
      <c r="S55" s="771" t="str">
        <f t="shared" si="1"/>
        <v/>
      </c>
      <c r="T55" s="771" t="str">
        <f t="shared" si="2"/>
        <v/>
      </c>
      <c r="U55" s="771" t="str">
        <f t="shared" si="3"/>
        <v/>
      </c>
      <c r="V55" s="776" t="str">
        <f t="shared" si="4"/>
        <v/>
      </c>
      <c r="W55" s="748"/>
    </row>
    <row r="56" spans="1:23" ht="14.4" customHeight="1" x14ac:dyDescent="0.3">
      <c r="A56" s="820" t="s">
        <v>4731</v>
      </c>
      <c r="B56" s="758">
        <v>1</v>
      </c>
      <c r="C56" s="759">
        <v>1.37</v>
      </c>
      <c r="D56" s="760">
        <v>3</v>
      </c>
      <c r="E56" s="711">
        <v>1</v>
      </c>
      <c r="F56" s="712">
        <v>0.86</v>
      </c>
      <c r="G56" s="713">
        <v>2</v>
      </c>
      <c r="H56" s="714"/>
      <c r="I56" s="715"/>
      <c r="J56" s="716"/>
      <c r="K56" s="717">
        <v>0.46</v>
      </c>
      <c r="L56" s="714">
        <v>2</v>
      </c>
      <c r="M56" s="714">
        <v>16</v>
      </c>
      <c r="N56" s="718">
        <v>5.47</v>
      </c>
      <c r="O56" s="714" t="s">
        <v>4629</v>
      </c>
      <c r="P56" s="761" t="s">
        <v>4732</v>
      </c>
      <c r="Q56" s="719">
        <f t="shared" si="0"/>
        <v>-1</v>
      </c>
      <c r="R56" s="719">
        <f t="shared" si="0"/>
        <v>-1.37</v>
      </c>
      <c r="S56" s="758" t="str">
        <f t="shared" si="1"/>
        <v/>
      </c>
      <c r="T56" s="758" t="str">
        <f t="shared" si="2"/>
        <v/>
      </c>
      <c r="U56" s="758" t="str">
        <f t="shared" si="3"/>
        <v/>
      </c>
      <c r="V56" s="762" t="str">
        <f t="shared" si="4"/>
        <v/>
      </c>
      <c r="W56" s="720"/>
    </row>
    <row r="57" spans="1:23" ht="14.4" customHeight="1" x14ac:dyDescent="0.3">
      <c r="A57" s="821" t="s">
        <v>4733</v>
      </c>
      <c r="B57" s="805">
        <v>1</v>
      </c>
      <c r="C57" s="806">
        <v>0.32</v>
      </c>
      <c r="D57" s="764">
        <v>1</v>
      </c>
      <c r="E57" s="809">
        <v>1</v>
      </c>
      <c r="F57" s="810">
        <v>0.7</v>
      </c>
      <c r="G57" s="738">
        <v>2</v>
      </c>
      <c r="H57" s="812"/>
      <c r="I57" s="808"/>
      <c r="J57" s="721"/>
      <c r="K57" s="811">
        <v>0.86</v>
      </c>
      <c r="L57" s="812">
        <v>3</v>
      </c>
      <c r="M57" s="812">
        <v>27</v>
      </c>
      <c r="N57" s="813">
        <v>8.9499999999999993</v>
      </c>
      <c r="O57" s="812" t="s">
        <v>4629</v>
      </c>
      <c r="P57" s="814" t="s">
        <v>4734</v>
      </c>
      <c r="Q57" s="815">
        <f t="shared" si="0"/>
        <v>-1</v>
      </c>
      <c r="R57" s="815">
        <f t="shared" si="0"/>
        <v>-0.32</v>
      </c>
      <c r="S57" s="805" t="str">
        <f t="shared" si="1"/>
        <v/>
      </c>
      <c r="T57" s="805" t="str">
        <f t="shared" si="2"/>
        <v/>
      </c>
      <c r="U57" s="805" t="str">
        <f t="shared" si="3"/>
        <v/>
      </c>
      <c r="V57" s="816" t="str">
        <f t="shared" si="4"/>
        <v/>
      </c>
      <c r="W57" s="723"/>
    </row>
    <row r="58" spans="1:23" ht="14.4" customHeight="1" x14ac:dyDescent="0.3">
      <c r="A58" s="820" t="s">
        <v>4735</v>
      </c>
      <c r="B58" s="758"/>
      <c r="C58" s="759"/>
      <c r="D58" s="760"/>
      <c r="E58" s="711">
        <v>1</v>
      </c>
      <c r="F58" s="712">
        <v>2.08</v>
      </c>
      <c r="G58" s="713">
        <v>5</v>
      </c>
      <c r="H58" s="714"/>
      <c r="I58" s="715"/>
      <c r="J58" s="716"/>
      <c r="K58" s="717">
        <v>2.08</v>
      </c>
      <c r="L58" s="714">
        <v>4</v>
      </c>
      <c r="M58" s="714">
        <v>39</v>
      </c>
      <c r="N58" s="718">
        <v>13</v>
      </c>
      <c r="O58" s="714" t="s">
        <v>4629</v>
      </c>
      <c r="P58" s="761" t="s">
        <v>4736</v>
      </c>
      <c r="Q58" s="719">
        <f t="shared" si="0"/>
        <v>0</v>
      </c>
      <c r="R58" s="719">
        <f t="shared" si="0"/>
        <v>0</v>
      </c>
      <c r="S58" s="758" t="str">
        <f t="shared" si="1"/>
        <v/>
      </c>
      <c r="T58" s="758" t="str">
        <f t="shared" si="2"/>
        <v/>
      </c>
      <c r="U58" s="758" t="str">
        <f t="shared" si="3"/>
        <v/>
      </c>
      <c r="V58" s="762" t="str">
        <f t="shared" si="4"/>
        <v/>
      </c>
      <c r="W58" s="720"/>
    </row>
    <row r="59" spans="1:23" ht="14.4" customHeight="1" x14ac:dyDescent="0.3">
      <c r="A59" s="823" t="s">
        <v>4737</v>
      </c>
      <c r="B59" s="771"/>
      <c r="C59" s="772"/>
      <c r="D59" s="773"/>
      <c r="E59" s="741">
        <v>1</v>
      </c>
      <c r="F59" s="742">
        <v>0.64</v>
      </c>
      <c r="G59" s="743">
        <v>2</v>
      </c>
      <c r="H59" s="745"/>
      <c r="I59" s="739"/>
      <c r="J59" s="740"/>
      <c r="K59" s="744">
        <v>0.63</v>
      </c>
      <c r="L59" s="745">
        <v>2</v>
      </c>
      <c r="M59" s="745">
        <v>21</v>
      </c>
      <c r="N59" s="746">
        <v>7.1</v>
      </c>
      <c r="O59" s="745" t="s">
        <v>4629</v>
      </c>
      <c r="P59" s="775" t="s">
        <v>4738</v>
      </c>
      <c r="Q59" s="747">
        <f t="shared" si="0"/>
        <v>0</v>
      </c>
      <c r="R59" s="747">
        <f t="shared" si="0"/>
        <v>0</v>
      </c>
      <c r="S59" s="771" t="str">
        <f t="shared" si="1"/>
        <v/>
      </c>
      <c r="T59" s="771" t="str">
        <f t="shared" si="2"/>
        <v/>
      </c>
      <c r="U59" s="771" t="str">
        <f t="shared" si="3"/>
        <v/>
      </c>
      <c r="V59" s="776" t="str">
        <f t="shared" si="4"/>
        <v/>
      </c>
      <c r="W59" s="748"/>
    </row>
    <row r="60" spans="1:23" ht="14.4" customHeight="1" x14ac:dyDescent="0.3">
      <c r="A60" s="820" t="s">
        <v>4739</v>
      </c>
      <c r="B60" s="758">
        <v>1</v>
      </c>
      <c r="C60" s="759">
        <v>1.88</v>
      </c>
      <c r="D60" s="760">
        <v>3</v>
      </c>
      <c r="E60" s="763"/>
      <c r="F60" s="715"/>
      <c r="G60" s="716"/>
      <c r="H60" s="711">
        <v>1</v>
      </c>
      <c r="I60" s="712">
        <v>0.81</v>
      </c>
      <c r="J60" s="713">
        <v>3</v>
      </c>
      <c r="K60" s="717">
        <v>1.06</v>
      </c>
      <c r="L60" s="714">
        <v>4</v>
      </c>
      <c r="M60" s="714">
        <v>32</v>
      </c>
      <c r="N60" s="718">
        <v>10.78</v>
      </c>
      <c r="O60" s="714" t="s">
        <v>4629</v>
      </c>
      <c r="P60" s="761" t="s">
        <v>4740</v>
      </c>
      <c r="Q60" s="719">
        <f t="shared" si="0"/>
        <v>0</v>
      </c>
      <c r="R60" s="719">
        <f t="shared" si="0"/>
        <v>-1.0699999999999998</v>
      </c>
      <c r="S60" s="758">
        <f t="shared" si="1"/>
        <v>10.78</v>
      </c>
      <c r="T60" s="758">
        <f t="shared" si="2"/>
        <v>3</v>
      </c>
      <c r="U60" s="758">
        <f t="shared" si="3"/>
        <v>-7.7799999999999994</v>
      </c>
      <c r="V60" s="762">
        <f t="shared" si="4"/>
        <v>0.2782931354359926</v>
      </c>
      <c r="W60" s="720"/>
    </row>
    <row r="61" spans="1:23" ht="14.4" customHeight="1" x14ac:dyDescent="0.3">
      <c r="A61" s="820" t="s">
        <v>4741</v>
      </c>
      <c r="B61" s="758">
        <v>1</v>
      </c>
      <c r="C61" s="759">
        <v>2.66</v>
      </c>
      <c r="D61" s="760">
        <v>3</v>
      </c>
      <c r="E61" s="763">
        <v>1</v>
      </c>
      <c r="F61" s="715">
        <v>3.71</v>
      </c>
      <c r="G61" s="716">
        <v>10</v>
      </c>
      <c r="H61" s="711">
        <v>1</v>
      </c>
      <c r="I61" s="712">
        <v>3.71</v>
      </c>
      <c r="J61" s="713">
        <v>8</v>
      </c>
      <c r="K61" s="717">
        <v>3.71</v>
      </c>
      <c r="L61" s="714">
        <v>5</v>
      </c>
      <c r="M61" s="714">
        <v>45</v>
      </c>
      <c r="N61" s="718">
        <v>14.93</v>
      </c>
      <c r="O61" s="714" t="s">
        <v>4629</v>
      </c>
      <c r="P61" s="761" t="s">
        <v>4742</v>
      </c>
      <c r="Q61" s="719">
        <f t="shared" si="0"/>
        <v>0</v>
      </c>
      <c r="R61" s="719">
        <f t="shared" si="0"/>
        <v>1.0499999999999998</v>
      </c>
      <c r="S61" s="758">
        <f t="shared" si="1"/>
        <v>14.93</v>
      </c>
      <c r="T61" s="758">
        <f t="shared" si="2"/>
        <v>8</v>
      </c>
      <c r="U61" s="758">
        <f t="shared" si="3"/>
        <v>-6.93</v>
      </c>
      <c r="V61" s="762">
        <f t="shared" si="4"/>
        <v>0.53583389149363703</v>
      </c>
      <c r="W61" s="720"/>
    </row>
    <row r="62" spans="1:23" ht="14.4" customHeight="1" x14ac:dyDescent="0.3">
      <c r="A62" s="823" t="s">
        <v>4743</v>
      </c>
      <c r="B62" s="771"/>
      <c r="C62" s="772"/>
      <c r="D62" s="773"/>
      <c r="E62" s="774">
        <v>1</v>
      </c>
      <c r="F62" s="739">
        <v>2.5</v>
      </c>
      <c r="G62" s="740">
        <v>5</v>
      </c>
      <c r="H62" s="741">
        <v>1</v>
      </c>
      <c r="I62" s="742">
        <v>2.08</v>
      </c>
      <c r="J62" s="743">
        <v>4</v>
      </c>
      <c r="K62" s="744">
        <v>4.1900000000000004</v>
      </c>
      <c r="L62" s="745">
        <v>9</v>
      </c>
      <c r="M62" s="745">
        <v>78</v>
      </c>
      <c r="N62" s="746">
        <v>26.04</v>
      </c>
      <c r="O62" s="745" t="s">
        <v>4629</v>
      </c>
      <c r="P62" s="775" t="s">
        <v>4744</v>
      </c>
      <c r="Q62" s="747">
        <f t="shared" si="0"/>
        <v>1</v>
      </c>
      <c r="R62" s="747">
        <f t="shared" si="0"/>
        <v>2.08</v>
      </c>
      <c r="S62" s="771">
        <f t="shared" si="1"/>
        <v>26.04</v>
      </c>
      <c r="T62" s="771">
        <f t="shared" si="2"/>
        <v>4</v>
      </c>
      <c r="U62" s="771">
        <f t="shared" si="3"/>
        <v>-22.04</v>
      </c>
      <c r="V62" s="776">
        <f t="shared" si="4"/>
        <v>0.15360983102918588</v>
      </c>
      <c r="W62" s="748"/>
    </row>
    <row r="63" spans="1:23" ht="14.4" customHeight="1" x14ac:dyDescent="0.3">
      <c r="A63" s="820" t="s">
        <v>4745</v>
      </c>
      <c r="B63" s="758"/>
      <c r="C63" s="759"/>
      <c r="D63" s="760"/>
      <c r="E63" s="763">
        <v>1</v>
      </c>
      <c r="F63" s="715">
        <v>2.54</v>
      </c>
      <c r="G63" s="716">
        <v>4</v>
      </c>
      <c r="H63" s="711">
        <v>1</v>
      </c>
      <c r="I63" s="712">
        <v>2.38</v>
      </c>
      <c r="J63" s="713">
        <v>6</v>
      </c>
      <c r="K63" s="717">
        <v>2.38</v>
      </c>
      <c r="L63" s="714">
        <v>4</v>
      </c>
      <c r="M63" s="714">
        <v>32</v>
      </c>
      <c r="N63" s="718">
        <v>10.82</v>
      </c>
      <c r="O63" s="714" t="s">
        <v>4629</v>
      </c>
      <c r="P63" s="761" t="s">
        <v>4746</v>
      </c>
      <c r="Q63" s="719">
        <f t="shared" si="0"/>
        <v>1</v>
      </c>
      <c r="R63" s="719">
        <f t="shared" si="0"/>
        <v>2.38</v>
      </c>
      <c r="S63" s="758">
        <f t="shared" si="1"/>
        <v>10.82</v>
      </c>
      <c r="T63" s="758">
        <f t="shared" si="2"/>
        <v>6</v>
      </c>
      <c r="U63" s="758">
        <f t="shared" si="3"/>
        <v>-4.82</v>
      </c>
      <c r="V63" s="762">
        <f t="shared" si="4"/>
        <v>0.55452865064695012</v>
      </c>
      <c r="W63" s="720"/>
    </row>
    <row r="64" spans="1:23" ht="14.4" customHeight="1" x14ac:dyDescent="0.3">
      <c r="A64" s="820" t="s">
        <v>4747</v>
      </c>
      <c r="B64" s="758"/>
      <c r="C64" s="759"/>
      <c r="D64" s="760"/>
      <c r="E64" s="711">
        <v>1</v>
      </c>
      <c r="F64" s="712">
        <v>6.54</v>
      </c>
      <c r="G64" s="713">
        <v>18</v>
      </c>
      <c r="H64" s="714"/>
      <c r="I64" s="715"/>
      <c r="J64" s="716"/>
      <c r="K64" s="717">
        <v>1.97</v>
      </c>
      <c r="L64" s="714">
        <v>3</v>
      </c>
      <c r="M64" s="714">
        <v>26</v>
      </c>
      <c r="N64" s="718">
        <v>8.5399999999999991</v>
      </c>
      <c r="O64" s="714" t="s">
        <v>4629</v>
      </c>
      <c r="P64" s="761" t="s">
        <v>4748</v>
      </c>
      <c r="Q64" s="719">
        <f t="shared" si="0"/>
        <v>0</v>
      </c>
      <c r="R64" s="719">
        <f t="shared" si="0"/>
        <v>0</v>
      </c>
      <c r="S64" s="758" t="str">
        <f t="shared" si="1"/>
        <v/>
      </c>
      <c r="T64" s="758" t="str">
        <f t="shared" si="2"/>
        <v/>
      </c>
      <c r="U64" s="758" t="str">
        <f t="shared" si="3"/>
        <v/>
      </c>
      <c r="V64" s="762" t="str">
        <f t="shared" si="4"/>
        <v/>
      </c>
      <c r="W64" s="720"/>
    </row>
    <row r="65" spans="1:23" ht="14.4" customHeight="1" x14ac:dyDescent="0.3">
      <c r="A65" s="823" t="s">
        <v>4749</v>
      </c>
      <c r="B65" s="771"/>
      <c r="C65" s="772"/>
      <c r="D65" s="773"/>
      <c r="E65" s="741">
        <v>1</v>
      </c>
      <c r="F65" s="742">
        <v>2.37</v>
      </c>
      <c r="G65" s="743">
        <v>28</v>
      </c>
      <c r="H65" s="745"/>
      <c r="I65" s="739"/>
      <c r="J65" s="740"/>
      <c r="K65" s="744">
        <v>2.37</v>
      </c>
      <c r="L65" s="745">
        <v>4</v>
      </c>
      <c r="M65" s="745">
        <v>39</v>
      </c>
      <c r="N65" s="746">
        <v>12.84</v>
      </c>
      <c r="O65" s="745" t="s">
        <v>4629</v>
      </c>
      <c r="P65" s="775" t="s">
        <v>4750</v>
      </c>
      <c r="Q65" s="747">
        <f t="shared" si="0"/>
        <v>0</v>
      </c>
      <c r="R65" s="747">
        <f t="shared" si="0"/>
        <v>0</v>
      </c>
      <c r="S65" s="771" t="str">
        <f t="shared" si="1"/>
        <v/>
      </c>
      <c r="T65" s="771" t="str">
        <f t="shared" si="2"/>
        <v/>
      </c>
      <c r="U65" s="771" t="str">
        <f t="shared" si="3"/>
        <v/>
      </c>
      <c r="V65" s="776" t="str">
        <f t="shared" si="4"/>
        <v/>
      </c>
      <c r="W65" s="748"/>
    </row>
    <row r="66" spans="1:23" ht="14.4" customHeight="1" x14ac:dyDescent="0.3">
      <c r="A66" s="823" t="s">
        <v>4751</v>
      </c>
      <c r="B66" s="771"/>
      <c r="C66" s="772"/>
      <c r="D66" s="773"/>
      <c r="E66" s="741">
        <v>1</v>
      </c>
      <c r="F66" s="742">
        <v>1.01</v>
      </c>
      <c r="G66" s="743">
        <v>3</v>
      </c>
      <c r="H66" s="745"/>
      <c r="I66" s="739"/>
      <c r="J66" s="740"/>
      <c r="K66" s="744">
        <v>0.61</v>
      </c>
      <c r="L66" s="745">
        <v>3</v>
      </c>
      <c r="M66" s="745">
        <v>24</v>
      </c>
      <c r="N66" s="746">
        <v>8.0399999999999991</v>
      </c>
      <c r="O66" s="745" t="s">
        <v>4629</v>
      </c>
      <c r="P66" s="775" t="s">
        <v>4752</v>
      </c>
      <c r="Q66" s="747">
        <f t="shared" si="0"/>
        <v>0</v>
      </c>
      <c r="R66" s="747">
        <f t="shared" si="0"/>
        <v>0</v>
      </c>
      <c r="S66" s="771" t="str">
        <f t="shared" si="1"/>
        <v/>
      </c>
      <c r="T66" s="771" t="str">
        <f t="shared" si="2"/>
        <v/>
      </c>
      <c r="U66" s="771" t="str">
        <f t="shared" si="3"/>
        <v/>
      </c>
      <c r="V66" s="776" t="str">
        <f t="shared" si="4"/>
        <v/>
      </c>
      <c r="W66" s="748"/>
    </row>
    <row r="67" spans="1:23" ht="14.4" customHeight="1" x14ac:dyDescent="0.3">
      <c r="A67" s="820" t="s">
        <v>4753</v>
      </c>
      <c r="B67" s="749">
        <v>1</v>
      </c>
      <c r="C67" s="750">
        <v>0.72</v>
      </c>
      <c r="D67" s="751">
        <v>4</v>
      </c>
      <c r="E67" s="763"/>
      <c r="F67" s="715"/>
      <c r="G67" s="716"/>
      <c r="H67" s="714"/>
      <c r="I67" s="715"/>
      <c r="J67" s="716"/>
      <c r="K67" s="717">
        <v>0.72</v>
      </c>
      <c r="L67" s="714">
        <v>3</v>
      </c>
      <c r="M67" s="714">
        <v>23</v>
      </c>
      <c r="N67" s="718">
        <v>7.7</v>
      </c>
      <c r="O67" s="714" t="s">
        <v>4629</v>
      </c>
      <c r="P67" s="761" t="s">
        <v>4754</v>
      </c>
      <c r="Q67" s="719">
        <f t="shared" si="0"/>
        <v>-1</v>
      </c>
      <c r="R67" s="719">
        <f t="shared" si="0"/>
        <v>-0.72</v>
      </c>
      <c r="S67" s="758" t="str">
        <f t="shared" si="1"/>
        <v/>
      </c>
      <c r="T67" s="758" t="str">
        <f t="shared" si="2"/>
        <v/>
      </c>
      <c r="U67" s="758" t="str">
        <f t="shared" si="3"/>
        <v/>
      </c>
      <c r="V67" s="762" t="str">
        <f t="shared" si="4"/>
        <v/>
      </c>
      <c r="W67" s="720"/>
    </row>
    <row r="68" spans="1:23" ht="14.4" customHeight="1" x14ac:dyDescent="0.3">
      <c r="A68" s="823" t="s">
        <v>4755</v>
      </c>
      <c r="B68" s="771"/>
      <c r="C68" s="772"/>
      <c r="D68" s="773"/>
      <c r="E68" s="741">
        <v>1</v>
      </c>
      <c r="F68" s="742">
        <v>0.47</v>
      </c>
      <c r="G68" s="743">
        <v>2</v>
      </c>
      <c r="H68" s="745"/>
      <c r="I68" s="739"/>
      <c r="J68" s="740"/>
      <c r="K68" s="744">
        <v>0.68</v>
      </c>
      <c r="L68" s="745">
        <v>3</v>
      </c>
      <c r="M68" s="745">
        <v>25</v>
      </c>
      <c r="N68" s="746">
        <v>8.49</v>
      </c>
      <c r="O68" s="745" t="s">
        <v>4629</v>
      </c>
      <c r="P68" s="775" t="s">
        <v>4756</v>
      </c>
      <c r="Q68" s="747">
        <f t="shared" si="0"/>
        <v>0</v>
      </c>
      <c r="R68" s="747">
        <f t="shared" si="0"/>
        <v>0</v>
      </c>
      <c r="S68" s="771" t="str">
        <f t="shared" si="1"/>
        <v/>
      </c>
      <c r="T68" s="771" t="str">
        <f t="shared" si="2"/>
        <v/>
      </c>
      <c r="U68" s="771" t="str">
        <f t="shared" si="3"/>
        <v/>
      </c>
      <c r="V68" s="776" t="str">
        <f t="shared" si="4"/>
        <v/>
      </c>
      <c r="W68" s="748"/>
    </row>
    <row r="69" spans="1:23" ht="14.4" customHeight="1" x14ac:dyDescent="0.3">
      <c r="A69" s="820" t="s">
        <v>4757</v>
      </c>
      <c r="B69" s="758"/>
      <c r="C69" s="759"/>
      <c r="D69" s="760"/>
      <c r="E69" s="763"/>
      <c r="F69" s="715"/>
      <c r="G69" s="716"/>
      <c r="H69" s="711">
        <v>1</v>
      </c>
      <c r="I69" s="712">
        <v>0.46</v>
      </c>
      <c r="J69" s="713">
        <v>2</v>
      </c>
      <c r="K69" s="717">
        <v>0.67</v>
      </c>
      <c r="L69" s="714">
        <v>3</v>
      </c>
      <c r="M69" s="714">
        <v>28</v>
      </c>
      <c r="N69" s="718">
        <v>9.34</v>
      </c>
      <c r="O69" s="714" t="s">
        <v>4629</v>
      </c>
      <c r="P69" s="761" t="s">
        <v>4758</v>
      </c>
      <c r="Q69" s="719">
        <f t="shared" si="0"/>
        <v>1</v>
      </c>
      <c r="R69" s="719">
        <f t="shared" si="0"/>
        <v>0.46</v>
      </c>
      <c r="S69" s="758">
        <f t="shared" si="1"/>
        <v>9.34</v>
      </c>
      <c r="T69" s="758">
        <f t="shared" si="2"/>
        <v>2</v>
      </c>
      <c r="U69" s="758">
        <f t="shared" si="3"/>
        <v>-7.34</v>
      </c>
      <c r="V69" s="762">
        <f t="shared" si="4"/>
        <v>0.21413276231263384</v>
      </c>
      <c r="W69" s="720"/>
    </row>
    <row r="70" spans="1:23" ht="14.4" customHeight="1" x14ac:dyDescent="0.3">
      <c r="A70" s="821" t="s">
        <v>4759</v>
      </c>
      <c r="B70" s="805"/>
      <c r="C70" s="806"/>
      <c r="D70" s="764"/>
      <c r="E70" s="807">
        <v>1</v>
      </c>
      <c r="F70" s="808">
        <v>0.48</v>
      </c>
      <c r="G70" s="721">
        <v>2</v>
      </c>
      <c r="H70" s="809"/>
      <c r="I70" s="810"/>
      <c r="J70" s="738"/>
      <c r="K70" s="811">
        <v>0.87</v>
      </c>
      <c r="L70" s="812">
        <v>4</v>
      </c>
      <c r="M70" s="812">
        <v>32</v>
      </c>
      <c r="N70" s="813">
        <v>10.74</v>
      </c>
      <c r="O70" s="812" t="s">
        <v>4629</v>
      </c>
      <c r="P70" s="814" t="s">
        <v>4760</v>
      </c>
      <c r="Q70" s="815">
        <f t="shared" ref="Q70:R104" si="5">H70-B70</f>
        <v>0</v>
      </c>
      <c r="R70" s="815">
        <f t="shared" si="5"/>
        <v>0</v>
      </c>
      <c r="S70" s="805" t="str">
        <f t="shared" ref="S70:S104" si="6">IF(H70=0,"",H70*N70)</f>
        <v/>
      </c>
      <c r="T70" s="805" t="str">
        <f t="shared" ref="T70:T104" si="7">IF(H70=0,"",H70*J70)</f>
        <v/>
      </c>
      <c r="U70" s="805" t="str">
        <f t="shared" ref="U70:U104" si="8">IF(H70=0,"",T70-S70)</f>
        <v/>
      </c>
      <c r="V70" s="816" t="str">
        <f t="shared" ref="V70:V104" si="9">IF(H70=0,"",T70/S70)</f>
        <v/>
      </c>
      <c r="W70" s="723"/>
    </row>
    <row r="71" spans="1:23" ht="14.4" customHeight="1" x14ac:dyDescent="0.3">
      <c r="A71" s="823" t="s">
        <v>4761</v>
      </c>
      <c r="B71" s="771"/>
      <c r="C71" s="772"/>
      <c r="D71" s="773"/>
      <c r="E71" s="774"/>
      <c r="F71" s="739"/>
      <c r="G71" s="740"/>
      <c r="H71" s="741">
        <v>1</v>
      </c>
      <c r="I71" s="742">
        <v>1.42</v>
      </c>
      <c r="J71" s="743">
        <v>4</v>
      </c>
      <c r="K71" s="744">
        <v>2.37</v>
      </c>
      <c r="L71" s="745">
        <v>7</v>
      </c>
      <c r="M71" s="745">
        <v>61</v>
      </c>
      <c r="N71" s="746">
        <v>20.260000000000002</v>
      </c>
      <c r="O71" s="745" t="s">
        <v>4629</v>
      </c>
      <c r="P71" s="775" t="s">
        <v>4762</v>
      </c>
      <c r="Q71" s="747">
        <f t="shared" si="5"/>
        <v>1</v>
      </c>
      <c r="R71" s="747">
        <f t="shared" si="5"/>
        <v>1.42</v>
      </c>
      <c r="S71" s="771">
        <f t="shared" si="6"/>
        <v>20.260000000000002</v>
      </c>
      <c r="T71" s="771">
        <f t="shared" si="7"/>
        <v>4</v>
      </c>
      <c r="U71" s="771">
        <f t="shared" si="8"/>
        <v>-16.260000000000002</v>
      </c>
      <c r="V71" s="776">
        <f t="shared" si="9"/>
        <v>0.19743336623889435</v>
      </c>
      <c r="W71" s="748"/>
    </row>
    <row r="72" spans="1:23" ht="14.4" customHeight="1" x14ac:dyDescent="0.3">
      <c r="A72" s="820" t="s">
        <v>4763</v>
      </c>
      <c r="B72" s="758"/>
      <c r="C72" s="759"/>
      <c r="D72" s="760"/>
      <c r="E72" s="763"/>
      <c r="F72" s="715"/>
      <c r="G72" s="716"/>
      <c r="H72" s="711">
        <v>1</v>
      </c>
      <c r="I72" s="712">
        <v>1.63</v>
      </c>
      <c r="J72" s="713">
        <v>4</v>
      </c>
      <c r="K72" s="717">
        <v>1.52</v>
      </c>
      <c r="L72" s="714">
        <v>2</v>
      </c>
      <c r="M72" s="714">
        <v>20</v>
      </c>
      <c r="N72" s="718">
        <v>6.61</v>
      </c>
      <c r="O72" s="714" t="s">
        <v>4629</v>
      </c>
      <c r="P72" s="761" t="s">
        <v>4764</v>
      </c>
      <c r="Q72" s="719">
        <f t="shared" si="5"/>
        <v>1</v>
      </c>
      <c r="R72" s="719">
        <f t="shared" si="5"/>
        <v>1.63</v>
      </c>
      <c r="S72" s="758">
        <f t="shared" si="6"/>
        <v>6.61</v>
      </c>
      <c r="T72" s="758">
        <f t="shared" si="7"/>
        <v>4</v>
      </c>
      <c r="U72" s="758">
        <f t="shared" si="8"/>
        <v>-2.6100000000000003</v>
      </c>
      <c r="V72" s="762">
        <f t="shared" si="9"/>
        <v>0.60514372163388797</v>
      </c>
      <c r="W72" s="720"/>
    </row>
    <row r="73" spans="1:23" ht="14.4" customHeight="1" x14ac:dyDescent="0.3">
      <c r="A73" s="821" t="s">
        <v>4765</v>
      </c>
      <c r="B73" s="805"/>
      <c r="C73" s="806"/>
      <c r="D73" s="764"/>
      <c r="E73" s="807"/>
      <c r="F73" s="808"/>
      <c r="G73" s="721"/>
      <c r="H73" s="809">
        <v>1</v>
      </c>
      <c r="I73" s="810">
        <v>2.12</v>
      </c>
      <c r="J73" s="722">
        <v>9</v>
      </c>
      <c r="K73" s="811">
        <v>2.12</v>
      </c>
      <c r="L73" s="812">
        <v>2</v>
      </c>
      <c r="M73" s="812">
        <v>18</v>
      </c>
      <c r="N73" s="813">
        <v>6.15</v>
      </c>
      <c r="O73" s="812" t="s">
        <v>4629</v>
      </c>
      <c r="P73" s="814" t="s">
        <v>4766</v>
      </c>
      <c r="Q73" s="815">
        <f t="shared" si="5"/>
        <v>1</v>
      </c>
      <c r="R73" s="815">
        <f t="shared" si="5"/>
        <v>2.12</v>
      </c>
      <c r="S73" s="805">
        <f t="shared" si="6"/>
        <v>6.15</v>
      </c>
      <c r="T73" s="805">
        <f t="shared" si="7"/>
        <v>9</v>
      </c>
      <c r="U73" s="805">
        <f t="shared" si="8"/>
        <v>2.8499999999999996</v>
      </c>
      <c r="V73" s="816">
        <f t="shared" si="9"/>
        <v>1.4634146341463414</v>
      </c>
      <c r="W73" s="723">
        <v>2.85</v>
      </c>
    </row>
    <row r="74" spans="1:23" ht="14.4" customHeight="1" x14ac:dyDescent="0.3">
      <c r="A74" s="823" t="s">
        <v>4767</v>
      </c>
      <c r="B74" s="771"/>
      <c r="C74" s="772"/>
      <c r="D74" s="773"/>
      <c r="E74" s="741">
        <v>1</v>
      </c>
      <c r="F74" s="742">
        <v>0.62</v>
      </c>
      <c r="G74" s="743">
        <v>2</v>
      </c>
      <c r="H74" s="745"/>
      <c r="I74" s="739"/>
      <c r="J74" s="740"/>
      <c r="K74" s="744">
        <v>0.91</v>
      </c>
      <c r="L74" s="745">
        <v>3</v>
      </c>
      <c r="M74" s="745">
        <v>30</v>
      </c>
      <c r="N74" s="746">
        <v>9.91</v>
      </c>
      <c r="O74" s="745" t="s">
        <v>4629</v>
      </c>
      <c r="P74" s="775" t="s">
        <v>4768</v>
      </c>
      <c r="Q74" s="747">
        <f t="shared" si="5"/>
        <v>0</v>
      </c>
      <c r="R74" s="747">
        <f t="shared" si="5"/>
        <v>0</v>
      </c>
      <c r="S74" s="771" t="str">
        <f t="shared" si="6"/>
        <v/>
      </c>
      <c r="T74" s="771" t="str">
        <f t="shared" si="7"/>
        <v/>
      </c>
      <c r="U74" s="771" t="str">
        <f t="shared" si="8"/>
        <v/>
      </c>
      <c r="V74" s="776" t="str">
        <f t="shared" si="9"/>
        <v/>
      </c>
      <c r="W74" s="748"/>
    </row>
    <row r="75" spans="1:23" ht="14.4" customHeight="1" x14ac:dyDescent="0.3">
      <c r="A75" s="820" t="s">
        <v>4769</v>
      </c>
      <c r="B75" s="758"/>
      <c r="C75" s="759"/>
      <c r="D75" s="760"/>
      <c r="E75" s="711">
        <v>1</v>
      </c>
      <c r="F75" s="712">
        <v>0.6</v>
      </c>
      <c r="G75" s="713">
        <v>2</v>
      </c>
      <c r="H75" s="714"/>
      <c r="I75" s="715"/>
      <c r="J75" s="716"/>
      <c r="K75" s="717">
        <v>0.87</v>
      </c>
      <c r="L75" s="714">
        <v>3</v>
      </c>
      <c r="M75" s="714">
        <v>29</v>
      </c>
      <c r="N75" s="718">
        <v>9.5500000000000007</v>
      </c>
      <c r="O75" s="714" t="s">
        <v>4629</v>
      </c>
      <c r="P75" s="761" t="s">
        <v>4770</v>
      </c>
      <c r="Q75" s="719">
        <f t="shared" si="5"/>
        <v>0</v>
      </c>
      <c r="R75" s="719">
        <f t="shared" si="5"/>
        <v>0</v>
      </c>
      <c r="S75" s="758" t="str">
        <f t="shared" si="6"/>
        <v/>
      </c>
      <c r="T75" s="758" t="str">
        <f t="shared" si="7"/>
        <v/>
      </c>
      <c r="U75" s="758" t="str">
        <f t="shared" si="8"/>
        <v/>
      </c>
      <c r="V75" s="762" t="str">
        <f t="shared" si="9"/>
        <v/>
      </c>
      <c r="W75" s="720"/>
    </row>
    <row r="76" spans="1:23" ht="14.4" customHeight="1" x14ac:dyDescent="0.3">
      <c r="A76" s="820" t="s">
        <v>4771</v>
      </c>
      <c r="B76" s="758"/>
      <c r="C76" s="759"/>
      <c r="D76" s="760"/>
      <c r="E76" s="763"/>
      <c r="F76" s="715"/>
      <c r="G76" s="716"/>
      <c r="H76" s="711">
        <v>1</v>
      </c>
      <c r="I76" s="712">
        <v>8.34</v>
      </c>
      <c r="J76" s="755">
        <v>16</v>
      </c>
      <c r="K76" s="717">
        <v>1.88</v>
      </c>
      <c r="L76" s="714">
        <v>4</v>
      </c>
      <c r="M76" s="714">
        <v>32</v>
      </c>
      <c r="N76" s="718">
        <v>10.62</v>
      </c>
      <c r="O76" s="714" t="s">
        <v>4629</v>
      </c>
      <c r="P76" s="761" t="s">
        <v>4772</v>
      </c>
      <c r="Q76" s="719">
        <f t="shared" si="5"/>
        <v>1</v>
      </c>
      <c r="R76" s="719">
        <f t="shared" si="5"/>
        <v>8.34</v>
      </c>
      <c r="S76" s="758">
        <f t="shared" si="6"/>
        <v>10.62</v>
      </c>
      <c r="T76" s="758">
        <f t="shared" si="7"/>
        <v>16</v>
      </c>
      <c r="U76" s="758">
        <f t="shared" si="8"/>
        <v>5.3800000000000008</v>
      </c>
      <c r="V76" s="762">
        <f t="shared" si="9"/>
        <v>1.5065913370998119</v>
      </c>
      <c r="W76" s="720">
        <v>5.38</v>
      </c>
    </row>
    <row r="77" spans="1:23" ht="14.4" customHeight="1" x14ac:dyDescent="0.3">
      <c r="A77" s="820" t="s">
        <v>4773</v>
      </c>
      <c r="B77" s="758"/>
      <c r="C77" s="759"/>
      <c r="D77" s="760"/>
      <c r="E77" s="763"/>
      <c r="F77" s="715"/>
      <c r="G77" s="716"/>
      <c r="H77" s="711">
        <v>1</v>
      </c>
      <c r="I77" s="712">
        <v>2.88</v>
      </c>
      <c r="J77" s="755">
        <v>33</v>
      </c>
      <c r="K77" s="717">
        <v>0.8</v>
      </c>
      <c r="L77" s="714">
        <v>2</v>
      </c>
      <c r="M77" s="714">
        <v>17</v>
      </c>
      <c r="N77" s="718">
        <v>5.57</v>
      </c>
      <c r="O77" s="714" t="s">
        <v>4629</v>
      </c>
      <c r="P77" s="761" t="s">
        <v>4774</v>
      </c>
      <c r="Q77" s="719">
        <f t="shared" si="5"/>
        <v>1</v>
      </c>
      <c r="R77" s="719">
        <f t="shared" si="5"/>
        <v>2.88</v>
      </c>
      <c r="S77" s="758">
        <f t="shared" si="6"/>
        <v>5.57</v>
      </c>
      <c r="T77" s="758">
        <f t="shared" si="7"/>
        <v>33</v>
      </c>
      <c r="U77" s="758">
        <f t="shared" si="8"/>
        <v>27.43</v>
      </c>
      <c r="V77" s="762">
        <f t="shared" si="9"/>
        <v>5.9245960502692991</v>
      </c>
      <c r="W77" s="720">
        <v>27.43</v>
      </c>
    </row>
    <row r="78" spans="1:23" ht="14.4" customHeight="1" x14ac:dyDescent="0.3">
      <c r="A78" s="820" t="s">
        <v>4775</v>
      </c>
      <c r="B78" s="758"/>
      <c r="C78" s="759"/>
      <c r="D78" s="760"/>
      <c r="E78" s="711">
        <v>1</v>
      </c>
      <c r="F78" s="712">
        <v>0.79</v>
      </c>
      <c r="G78" s="713">
        <v>2</v>
      </c>
      <c r="H78" s="714"/>
      <c r="I78" s="715"/>
      <c r="J78" s="716"/>
      <c r="K78" s="717">
        <v>0.79</v>
      </c>
      <c r="L78" s="714">
        <v>2</v>
      </c>
      <c r="M78" s="714">
        <v>16</v>
      </c>
      <c r="N78" s="718">
        <v>5.17</v>
      </c>
      <c r="O78" s="714" t="s">
        <v>4629</v>
      </c>
      <c r="P78" s="761" t="s">
        <v>4776</v>
      </c>
      <c r="Q78" s="719">
        <f t="shared" si="5"/>
        <v>0</v>
      </c>
      <c r="R78" s="719">
        <f t="shared" si="5"/>
        <v>0</v>
      </c>
      <c r="S78" s="758" t="str">
        <f t="shared" si="6"/>
        <v/>
      </c>
      <c r="T78" s="758" t="str">
        <f t="shared" si="7"/>
        <v/>
      </c>
      <c r="U78" s="758" t="str">
        <f t="shared" si="8"/>
        <v/>
      </c>
      <c r="V78" s="762" t="str">
        <f t="shared" si="9"/>
        <v/>
      </c>
      <c r="W78" s="720"/>
    </row>
    <row r="79" spans="1:23" ht="14.4" customHeight="1" x14ac:dyDescent="0.3">
      <c r="A79" s="820" t="s">
        <v>4777</v>
      </c>
      <c r="B79" s="758"/>
      <c r="C79" s="759"/>
      <c r="D79" s="760"/>
      <c r="E79" s="711">
        <v>1</v>
      </c>
      <c r="F79" s="712">
        <v>1.57</v>
      </c>
      <c r="G79" s="713">
        <v>2</v>
      </c>
      <c r="H79" s="714"/>
      <c r="I79" s="715"/>
      <c r="J79" s="716"/>
      <c r="K79" s="717">
        <v>3.04</v>
      </c>
      <c r="L79" s="714">
        <v>4</v>
      </c>
      <c r="M79" s="714">
        <v>35</v>
      </c>
      <c r="N79" s="718">
        <v>11.67</v>
      </c>
      <c r="O79" s="714" t="s">
        <v>4629</v>
      </c>
      <c r="P79" s="761" t="s">
        <v>4778</v>
      </c>
      <c r="Q79" s="719">
        <f t="shared" si="5"/>
        <v>0</v>
      </c>
      <c r="R79" s="719">
        <f t="shared" si="5"/>
        <v>0</v>
      </c>
      <c r="S79" s="758" t="str">
        <f t="shared" si="6"/>
        <v/>
      </c>
      <c r="T79" s="758" t="str">
        <f t="shared" si="7"/>
        <v/>
      </c>
      <c r="U79" s="758" t="str">
        <f t="shared" si="8"/>
        <v/>
      </c>
      <c r="V79" s="762" t="str">
        <f t="shared" si="9"/>
        <v/>
      </c>
      <c r="W79" s="720"/>
    </row>
    <row r="80" spans="1:23" ht="14.4" customHeight="1" x14ac:dyDescent="0.3">
      <c r="A80" s="820" t="s">
        <v>4779</v>
      </c>
      <c r="B80" s="758"/>
      <c r="C80" s="759"/>
      <c r="D80" s="760"/>
      <c r="E80" s="763">
        <v>1</v>
      </c>
      <c r="F80" s="715">
        <v>1.18</v>
      </c>
      <c r="G80" s="716">
        <v>2</v>
      </c>
      <c r="H80" s="711"/>
      <c r="I80" s="712"/>
      <c r="J80" s="713"/>
      <c r="K80" s="717">
        <v>3</v>
      </c>
      <c r="L80" s="714">
        <v>6</v>
      </c>
      <c r="M80" s="714">
        <v>54</v>
      </c>
      <c r="N80" s="718">
        <v>18.13</v>
      </c>
      <c r="O80" s="714" t="s">
        <v>4629</v>
      </c>
      <c r="P80" s="761" t="s">
        <v>4780</v>
      </c>
      <c r="Q80" s="719">
        <f t="shared" si="5"/>
        <v>0</v>
      </c>
      <c r="R80" s="719">
        <f t="shared" si="5"/>
        <v>0</v>
      </c>
      <c r="S80" s="758" t="str">
        <f t="shared" si="6"/>
        <v/>
      </c>
      <c r="T80" s="758" t="str">
        <f t="shared" si="7"/>
        <v/>
      </c>
      <c r="U80" s="758" t="str">
        <f t="shared" si="8"/>
        <v/>
      </c>
      <c r="V80" s="762" t="str">
        <f t="shared" si="9"/>
        <v/>
      </c>
      <c r="W80" s="720"/>
    </row>
    <row r="81" spans="1:23" ht="14.4" customHeight="1" x14ac:dyDescent="0.3">
      <c r="A81" s="821" t="s">
        <v>4781</v>
      </c>
      <c r="B81" s="805">
        <v>1</v>
      </c>
      <c r="C81" s="806">
        <v>1.34</v>
      </c>
      <c r="D81" s="764">
        <v>1</v>
      </c>
      <c r="E81" s="807"/>
      <c r="F81" s="808"/>
      <c r="G81" s="721"/>
      <c r="H81" s="809">
        <v>5</v>
      </c>
      <c r="I81" s="810">
        <v>24.22</v>
      </c>
      <c r="J81" s="738">
        <v>5</v>
      </c>
      <c r="K81" s="811">
        <v>5.89</v>
      </c>
      <c r="L81" s="812">
        <v>7</v>
      </c>
      <c r="M81" s="812">
        <v>66</v>
      </c>
      <c r="N81" s="813">
        <v>21.95</v>
      </c>
      <c r="O81" s="812" t="s">
        <v>4629</v>
      </c>
      <c r="P81" s="814" t="s">
        <v>4782</v>
      </c>
      <c r="Q81" s="815">
        <f t="shared" si="5"/>
        <v>4</v>
      </c>
      <c r="R81" s="815">
        <f t="shared" si="5"/>
        <v>22.88</v>
      </c>
      <c r="S81" s="805">
        <f t="shared" si="6"/>
        <v>109.75</v>
      </c>
      <c r="T81" s="805">
        <f t="shared" si="7"/>
        <v>25</v>
      </c>
      <c r="U81" s="805">
        <f t="shared" si="8"/>
        <v>-84.75</v>
      </c>
      <c r="V81" s="816">
        <f t="shared" si="9"/>
        <v>0.22779043280182232</v>
      </c>
      <c r="W81" s="723"/>
    </row>
    <row r="82" spans="1:23" ht="14.4" customHeight="1" x14ac:dyDescent="0.3">
      <c r="A82" s="820" t="s">
        <v>4783</v>
      </c>
      <c r="B82" s="758"/>
      <c r="C82" s="759"/>
      <c r="D82" s="760"/>
      <c r="E82" s="763"/>
      <c r="F82" s="715"/>
      <c r="G82" s="716"/>
      <c r="H82" s="711">
        <v>1</v>
      </c>
      <c r="I82" s="712">
        <v>0.93</v>
      </c>
      <c r="J82" s="713">
        <v>4</v>
      </c>
      <c r="K82" s="717">
        <v>0.93</v>
      </c>
      <c r="L82" s="714">
        <v>3</v>
      </c>
      <c r="M82" s="714">
        <v>28</v>
      </c>
      <c r="N82" s="718">
        <v>9.36</v>
      </c>
      <c r="O82" s="714" t="s">
        <v>4629</v>
      </c>
      <c r="P82" s="761" t="s">
        <v>4784</v>
      </c>
      <c r="Q82" s="719">
        <f t="shared" si="5"/>
        <v>1</v>
      </c>
      <c r="R82" s="719">
        <f t="shared" si="5"/>
        <v>0.93</v>
      </c>
      <c r="S82" s="758">
        <f t="shared" si="6"/>
        <v>9.36</v>
      </c>
      <c r="T82" s="758">
        <f t="shared" si="7"/>
        <v>4</v>
      </c>
      <c r="U82" s="758">
        <f t="shared" si="8"/>
        <v>-5.3599999999999994</v>
      </c>
      <c r="V82" s="762">
        <f t="shared" si="9"/>
        <v>0.42735042735042739</v>
      </c>
      <c r="W82" s="720"/>
    </row>
    <row r="83" spans="1:23" ht="14.4" customHeight="1" x14ac:dyDescent="0.3">
      <c r="A83" s="821" t="s">
        <v>4785</v>
      </c>
      <c r="B83" s="805"/>
      <c r="C83" s="806"/>
      <c r="D83" s="764"/>
      <c r="E83" s="807"/>
      <c r="F83" s="808"/>
      <c r="G83" s="721"/>
      <c r="H83" s="809">
        <v>1</v>
      </c>
      <c r="I83" s="810">
        <v>0.85</v>
      </c>
      <c r="J83" s="738">
        <v>3</v>
      </c>
      <c r="K83" s="811">
        <v>1.1100000000000001</v>
      </c>
      <c r="L83" s="812">
        <v>4</v>
      </c>
      <c r="M83" s="812">
        <v>33</v>
      </c>
      <c r="N83" s="813">
        <v>10.86</v>
      </c>
      <c r="O83" s="812" t="s">
        <v>4629</v>
      </c>
      <c r="P83" s="814" t="s">
        <v>4786</v>
      </c>
      <c r="Q83" s="815">
        <f t="shared" si="5"/>
        <v>1</v>
      </c>
      <c r="R83" s="815">
        <f t="shared" si="5"/>
        <v>0.85</v>
      </c>
      <c r="S83" s="805">
        <f t="shared" si="6"/>
        <v>10.86</v>
      </c>
      <c r="T83" s="805">
        <f t="shared" si="7"/>
        <v>3</v>
      </c>
      <c r="U83" s="805">
        <f t="shared" si="8"/>
        <v>-7.8599999999999994</v>
      </c>
      <c r="V83" s="816">
        <f t="shared" si="9"/>
        <v>0.27624309392265195</v>
      </c>
      <c r="W83" s="723"/>
    </row>
    <row r="84" spans="1:23" ht="14.4" customHeight="1" x14ac:dyDescent="0.3">
      <c r="A84" s="821" t="s">
        <v>4787</v>
      </c>
      <c r="B84" s="805"/>
      <c r="C84" s="806"/>
      <c r="D84" s="764"/>
      <c r="E84" s="807"/>
      <c r="F84" s="808"/>
      <c r="G84" s="721"/>
      <c r="H84" s="809">
        <v>1</v>
      </c>
      <c r="I84" s="810">
        <v>2.1800000000000002</v>
      </c>
      <c r="J84" s="738">
        <v>6</v>
      </c>
      <c r="K84" s="811">
        <v>2.02</v>
      </c>
      <c r="L84" s="812">
        <v>4</v>
      </c>
      <c r="M84" s="812">
        <v>38</v>
      </c>
      <c r="N84" s="813">
        <v>12.73</v>
      </c>
      <c r="O84" s="812" t="s">
        <v>4629</v>
      </c>
      <c r="P84" s="814" t="s">
        <v>4788</v>
      </c>
      <c r="Q84" s="815">
        <f t="shared" si="5"/>
        <v>1</v>
      </c>
      <c r="R84" s="815">
        <f t="shared" si="5"/>
        <v>2.1800000000000002</v>
      </c>
      <c r="S84" s="805">
        <f t="shared" si="6"/>
        <v>12.73</v>
      </c>
      <c r="T84" s="805">
        <f t="shared" si="7"/>
        <v>6</v>
      </c>
      <c r="U84" s="805">
        <f t="shared" si="8"/>
        <v>-6.73</v>
      </c>
      <c r="V84" s="816">
        <f t="shared" si="9"/>
        <v>0.47132757266300079</v>
      </c>
      <c r="W84" s="723"/>
    </row>
    <row r="85" spans="1:23" ht="14.4" customHeight="1" x14ac:dyDescent="0.3">
      <c r="A85" s="823" t="s">
        <v>4789</v>
      </c>
      <c r="B85" s="771"/>
      <c r="C85" s="772"/>
      <c r="D85" s="773"/>
      <c r="E85" s="741">
        <v>1</v>
      </c>
      <c r="F85" s="742">
        <v>0.39</v>
      </c>
      <c r="G85" s="743">
        <v>1</v>
      </c>
      <c r="H85" s="745"/>
      <c r="I85" s="739"/>
      <c r="J85" s="740"/>
      <c r="K85" s="744">
        <v>0.59</v>
      </c>
      <c r="L85" s="745">
        <v>2</v>
      </c>
      <c r="M85" s="745">
        <v>22</v>
      </c>
      <c r="N85" s="746">
        <v>7.38</v>
      </c>
      <c r="O85" s="745" t="s">
        <v>4629</v>
      </c>
      <c r="P85" s="775" t="s">
        <v>4790</v>
      </c>
      <c r="Q85" s="747">
        <f t="shared" si="5"/>
        <v>0</v>
      </c>
      <c r="R85" s="747">
        <f t="shared" si="5"/>
        <v>0</v>
      </c>
      <c r="S85" s="771" t="str">
        <f t="shared" si="6"/>
        <v/>
      </c>
      <c r="T85" s="771" t="str">
        <f t="shared" si="7"/>
        <v/>
      </c>
      <c r="U85" s="771" t="str">
        <f t="shared" si="8"/>
        <v/>
      </c>
      <c r="V85" s="776" t="str">
        <f t="shared" si="9"/>
        <v/>
      </c>
      <c r="W85" s="748"/>
    </row>
    <row r="86" spans="1:23" ht="14.4" customHeight="1" x14ac:dyDescent="0.3">
      <c r="A86" s="821" t="s">
        <v>4791</v>
      </c>
      <c r="B86" s="805">
        <v>1</v>
      </c>
      <c r="C86" s="806">
        <v>0.97</v>
      </c>
      <c r="D86" s="764">
        <v>3</v>
      </c>
      <c r="E86" s="809"/>
      <c r="F86" s="810"/>
      <c r="G86" s="738"/>
      <c r="H86" s="812"/>
      <c r="I86" s="808"/>
      <c r="J86" s="721"/>
      <c r="K86" s="811">
        <v>0.82</v>
      </c>
      <c r="L86" s="812">
        <v>3</v>
      </c>
      <c r="M86" s="812">
        <v>29</v>
      </c>
      <c r="N86" s="813">
        <v>9.51</v>
      </c>
      <c r="O86" s="812" t="s">
        <v>4629</v>
      </c>
      <c r="P86" s="814" t="s">
        <v>4792</v>
      </c>
      <c r="Q86" s="815">
        <f t="shared" si="5"/>
        <v>-1</v>
      </c>
      <c r="R86" s="815">
        <f t="shared" si="5"/>
        <v>-0.97</v>
      </c>
      <c r="S86" s="805" t="str">
        <f t="shared" si="6"/>
        <v/>
      </c>
      <c r="T86" s="805" t="str">
        <f t="shared" si="7"/>
        <v/>
      </c>
      <c r="U86" s="805" t="str">
        <f t="shared" si="8"/>
        <v/>
      </c>
      <c r="V86" s="816" t="str">
        <f t="shared" si="9"/>
        <v/>
      </c>
      <c r="W86" s="723"/>
    </row>
    <row r="87" spans="1:23" ht="14.4" customHeight="1" x14ac:dyDescent="0.3">
      <c r="A87" s="823" t="s">
        <v>4793</v>
      </c>
      <c r="B87" s="771"/>
      <c r="C87" s="772"/>
      <c r="D87" s="773"/>
      <c r="E87" s="774"/>
      <c r="F87" s="739"/>
      <c r="G87" s="740"/>
      <c r="H87" s="741">
        <v>1</v>
      </c>
      <c r="I87" s="742">
        <v>0.64</v>
      </c>
      <c r="J87" s="743">
        <v>3</v>
      </c>
      <c r="K87" s="744">
        <v>0.64</v>
      </c>
      <c r="L87" s="745">
        <v>1</v>
      </c>
      <c r="M87" s="745">
        <v>12</v>
      </c>
      <c r="N87" s="746">
        <v>3.97</v>
      </c>
      <c r="O87" s="745" t="s">
        <v>4629</v>
      </c>
      <c r="P87" s="775" t="s">
        <v>4794</v>
      </c>
      <c r="Q87" s="747">
        <f t="shared" si="5"/>
        <v>1</v>
      </c>
      <c r="R87" s="747">
        <f t="shared" si="5"/>
        <v>0.64</v>
      </c>
      <c r="S87" s="771">
        <f t="shared" si="6"/>
        <v>3.97</v>
      </c>
      <c r="T87" s="771">
        <f t="shared" si="7"/>
        <v>3</v>
      </c>
      <c r="U87" s="771">
        <f t="shared" si="8"/>
        <v>-0.9700000000000002</v>
      </c>
      <c r="V87" s="776">
        <f t="shared" si="9"/>
        <v>0.75566750629722923</v>
      </c>
      <c r="W87" s="748"/>
    </row>
    <row r="88" spans="1:23" ht="14.4" customHeight="1" x14ac:dyDescent="0.3">
      <c r="A88" s="823" t="s">
        <v>4795</v>
      </c>
      <c r="B88" s="771"/>
      <c r="C88" s="772"/>
      <c r="D88" s="773"/>
      <c r="E88" s="774"/>
      <c r="F88" s="739"/>
      <c r="G88" s="740"/>
      <c r="H88" s="741">
        <v>1</v>
      </c>
      <c r="I88" s="742">
        <v>7.08</v>
      </c>
      <c r="J88" s="743">
        <v>1</v>
      </c>
      <c r="K88" s="744">
        <v>1.28</v>
      </c>
      <c r="L88" s="745">
        <v>3</v>
      </c>
      <c r="M88" s="745">
        <v>24</v>
      </c>
      <c r="N88" s="746">
        <v>8.0500000000000007</v>
      </c>
      <c r="O88" s="745" t="s">
        <v>4629</v>
      </c>
      <c r="P88" s="775" t="s">
        <v>4796</v>
      </c>
      <c r="Q88" s="747">
        <f t="shared" si="5"/>
        <v>1</v>
      </c>
      <c r="R88" s="747">
        <f t="shared" si="5"/>
        <v>7.08</v>
      </c>
      <c r="S88" s="771">
        <f t="shared" si="6"/>
        <v>8.0500000000000007</v>
      </c>
      <c r="T88" s="771">
        <f t="shared" si="7"/>
        <v>1</v>
      </c>
      <c r="U88" s="771">
        <f t="shared" si="8"/>
        <v>-7.0500000000000007</v>
      </c>
      <c r="V88" s="776">
        <f t="shared" si="9"/>
        <v>0.12422360248447203</v>
      </c>
      <c r="W88" s="748"/>
    </row>
    <row r="89" spans="1:23" ht="14.4" customHeight="1" x14ac:dyDescent="0.3">
      <c r="A89" s="821" t="s">
        <v>4797</v>
      </c>
      <c r="B89" s="805"/>
      <c r="C89" s="806"/>
      <c r="D89" s="764"/>
      <c r="E89" s="807"/>
      <c r="F89" s="808"/>
      <c r="G89" s="721"/>
      <c r="H89" s="809">
        <v>1</v>
      </c>
      <c r="I89" s="810">
        <v>4.6100000000000003</v>
      </c>
      <c r="J89" s="738">
        <v>10</v>
      </c>
      <c r="K89" s="811">
        <v>2.36</v>
      </c>
      <c r="L89" s="812">
        <v>4</v>
      </c>
      <c r="M89" s="812">
        <v>38</v>
      </c>
      <c r="N89" s="813">
        <v>12.76</v>
      </c>
      <c r="O89" s="812" t="s">
        <v>4629</v>
      </c>
      <c r="P89" s="814" t="s">
        <v>4798</v>
      </c>
      <c r="Q89" s="815">
        <f t="shared" si="5"/>
        <v>1</v>
      </c>
      <c r="R89" s="815">
        <f t="shared" si="5"/>
        <v>4.6100000000000003</v>
      </c>
      <c r="S89" s="805">
        <f t="shared" si="6"/>
        <v>12.76</v>
      </c>
      <c r="T89" s="805">
        <f t="shared" si="7"/>
        <v>10</v>
      </c>
      <c r="U89" s="805">
        <f t="shared" si="8"/>
        <v>-2.76</v>
      </c>
      <c r="V89" s="816">
        <f t="shared" si="9"/>
        <v>0.78369905956112851</v>
      </c>
      <c r="W89" s="723"/>
    </row>
    <row r="90" spans="1:23" ht="14.4" customHeight="1" x14ac:dyDescent="0.3">
      <c r="A90" s="821" t="s">
        <v>4799</v>
      </c>
      <c r="B90" s="805"/>
      <c r="C90" s="806"/>
      <c r="D90" s="764"/>
      <c r="E90" s="807"/>
      <c r="F90" s="808"/>
      <c r="G90" s="721"/>
      <c r="H90" s="809">
        <v>1</v>
      </c>
      <c r="I90" s="810">
        <v>12.71</v>
      </c>
      <c r="J90" s="738">
        <v>1</v>
      </c>
      <c r="K90" s="811">
        <v>4.8499999999999996</v>
      </c>
      <c r="L90" s="812">
        <v>5</v>
      </c>
      <c r="M90" s="812">
        <v>48</v>
      </c>
      <c r="N90" s="813">
        <v>16.04</v>
      </c>
      <c r="O90" s="812" t="s">
        <v>4629</v>
      </c>
      <c r="P90" s="814" t="s">
        <v>4800</v>
      </c>
      <c r="Q90" s="815">
        <f t="shared" si="5"/>
        <v>1</v>
      </c>
      <c r="R90" s="815">
        <f t="shared" si="5"/>
        <v>12.71</v>
      </c>
      <c r="S90" s="805">
        <f t="shared" si="6"/>
        <v>16.04</v>
      </c>
      <c r="T90" s="805">
        <f t="shared" si="7"/>
        <v>1</v>
      </c>
      <c r="U90" s="805">
        <f t="shared" si="8"/>
        <v>-15.04</v>
      </c>
      <c r="V90" s="816">
        <f t="shared" si="9"/>
        <v>6.2344139650872821E-2</v>
      </c>
      <c r="W90" s="723"/>
    </row>
    <row r="91" spans="1:23" ht="14.4" customHeight="1" x14ac:dyDescent="0.3">
      <c r="A91" s="823" t="s">
        <v>4801</v>
      </c>
      <c r="B91" s="771"/>
      <c r="C91" s="772"/>
      <c r="D91" s="773"/>
      <c r="E91" s="774"/>
      <c r="F91" s="739"/>
      <c r="G91" s="740"/>
      <c r="H91" s="741">
        <v>1</v>
      </c>
      <c r="I91" s="742">
        <v>0.7</v>
      </c>
      <c r="J91" s="743">
        <v>4</v>
      </c>
      <c r="K91" s="744">
        <v>0.7</v>
      </c>
      <c r="L91" s="745">
        <v>2</v>
      </c>
      <c r="M91" s="745">
        <v>16</v>
      </c>
      <c r="N91" s="746">
        <v>5.38</v>
      </c>
      <c r="O91" s="745" t="s">
        <v>4629</v>
      </c>
      <c r="P91" s="775" t="s">
        <v>4802</v>
      </c>
      <c r="Q91" s="747">
        <f t="shared" si="5"/>
        <v>1</v>
      </c>
      <c r="R91" s="747">
        <f t="shared" si="5"/>
        <v>0.7</v>
      </c>
      <c r="S91" s="771">
        <f t="shared" si="6"/>
        <v>5.38</v>
      </c>
      <c r="T91" s="771">
        <f t="shared" si="7"/>
        <v>4</v>
      </c>
      <c r="U91" s="771">
        <f t="shared" si="8"/>
        <v>-1.38</v>
      </c>
      <c r="V91" s="776">
        <f t="shared" si="9"/>
        <v>0.74349442379182162</v>
      </c>
      <c r="W91" s="748"/>
    </row>
    <row r="92" spans="1:23" ht="14.4" customHeight="1" x14ac:dyDescent="0.3">
      <c r="A92" s="821" t="s">
        <v>4803</v>
      </c>
      <c r="B92" s="805"/>
      <c r="C92" s="806"/>
      <c r="D92" s="764"/>
      <c r="E92" s="807"/>
      <c r="F92" s="808"/>
      <c r="G92" s="721"/>
      <c r="H92" s="809">
        <v>1</v>
      </c>
      <c r="I92" s="810">
        <v>3.18</v>
      </c>
      <c r="J92" s="738">
        <v>6</v>
      </c>
      <c r="K92" s="811">
        <v>3.18</v>
      </c>
      <c r="L92" s="812">
        <v>4</v>
      </c>
      <c r="M92" s="812">
        <v>32</v>
      </c>
      <c r="N92" s="813">
        <v>10.51</v>
      </c>
      <c r="O92" s="812" t="s">
        <v>4629</v>
      </c>
      <c r="P92" s="814" t="s">
        <v>4804</v>
      </c>
      <c r="Q92" s="815">
        <f t="shared" si="5"/>
        <v>1</v>
      </c>
      <c r="R92" s="815">
        <f t="shared" si="5"/>
        <v>3.18</v>
      </c>
      <c r="S92" s="805">
        <f t="shared" si="6"/>
        <v>10.51</v>
      </c>
      <c r="T92" s="805">
        <f t="shared" si="7"/>
        <v>6</v>
      </c>
      <c r="U92" s="805">
        <f t="shared" si="8"/>
        <v>-4.51</v>
      </c>
      <c r="V92" s="816">
        <f t="shared" si="9"/>
        <v>0.57088487155090395</v>
      </c>
      <c r="W92" s="723"/>
    </row>
    <row r="93" spans="1:23" ht="14.4" customHeight="1" x14ac:dyDescent="0.3">
      <c r="A93" s="823" t="s">
        <v>4805</v>
      </c>
      <c r="B93" s="771"/>
      <c r="C93" s="772"/>
      <c r="D93" s="773"/>
      <c r="E93" s="741">
        <v>1</v>
      </c>
      <c r="F93" s="742">
        <v>0.42</v>
      </c>
      <c r="G93" s="743">
        <v>3</v>
      </c>
      <c r="H93" s="745"/>
      <c r="I93" s="739"/>
      <c r="J93" s="740"/>
      <c r="K93" s="744">
        <v>0.42</v>
      </c>
      <c r="L93" s="745">
        <v>2</v>
      </c>
      <c r="M93" s="745">
        <v>15</v>
      </c>
      <c r="N93" s="746">
        <v>5.01</v>
      </c>
      <c r="O93" s="745" t="s">
        <v>4629</v>
      </c>
      <c r="P93" s="775" t="s">
        <v>4806</v>
      </c>
      <c r="Q93" s="747">
        <f t="shared" si="5"/>
        <v>0</v>
      </c>
      <c r="R93" s="747">
        <f t="shared" si="5"/>
        <v>0</v>
      </c>
      <c r="S93" s="771" t="str">
        <f t="shared" si="6"/>
        <v/>
      </c>
      <c r="T93" s="771" t="str">
        <f t="shared" si="7"/>
        <v/>
      </c>
      <c r="U93" s="771" t="str">
        <f t="shared" si="8"/>
        <v/>
      </c>
      <c r="V93" s="776" t="str">
        <f t="shared" si="9"/>
        <v/>
      </c>
      <c r="W93" s="748"/>
    </row>
    <row r="94" spans="1:23" ht="14.4" customHeight="1" x14ac:dyDescent="0.3">
      <c r="A94" s="823" t="s">
        <v>4807</v>
      </c>
      <c r="B94" s="771"/>
      <c r="C94" s="772"/>
      <c r="D94" s="773"/>
      <c r="E94" s="774"/>
      <c r="F94" s="739"/>
      <c r="G94" s="740"/>
      <c r="H94" s="741">
        <v>1</v>
      </c>
      <c r="I94" s="742">
        <v>1.67</v>
      </c>
      <c r="J94" s="743">
        <v>3</v>
      </c>
      <c r="K94" s="744">
        <v>2.17</v>
      </c>
      <c r="L94" s="745">
        <v>4</v>
      </c>
      <c r="M94" s="745">
        <v>38</v>
      </c>
      <c r="N94" s="746">
        <v>12.74</v>
      </c>
      <c r="O94" s="745" t="s">
        <v>4629</v>
      </c>
      <c r="P94" s="775" t="s">
        <v>4808</v>
      </c>
      <c r="Q94" s="747">
        <f t="shared" si="5"/>
        <v>1</v>
      </c>
      <c r="R94" s="747">
        <f t="shared" si="5"/>
        <v>1.67</v>
      </c>
      <c r="S94" s="771">
        <f t="shared" si="6"/>
        <v>12.74</v>
      </c>
      <c r="T94" s="771">
        <f t="shared" si="7"/>
        <v>3</v>
      </c>
      <c r="U94" s="771">
        <f t="shared" si="8"/>
        <v>-9.74</v>
      </c>
      <c r="V94" s="776">
        <f t="shared" si="9"/>
        <v>0.23547880690737832</v>
      </c>
      <c r="W94" s="748"/>
    </row>
    <row r="95" spans="1:23" ht="14.4" customHeight="1" x14ac:dyDescent="0.3">
      <c r="A95" s="823" t="s">
        <v>4809</v>
      </c>
      <c r="B95" s="771"/>
      <c r="C95" s="772"/>
      <c r="D95" s="773"/>
      <c r="E95" s="741">
        <v>2</v>
      </c>
      <c r="F95" s="742">
        <v>0.65</v>
      </c>
      <c r="G95" s="743">
        <v>1</v>
      </c>
      <c r="H95" s="745"/>
      <c r="I95" s="739"/>
      <c r="J95" s="740"/>
      <c r="K95" s="744">
        <v>0.85</v>
      </c>
      <c r="L95" s="745">
        <v>3</v>
      </c>
      <c r="M95" s="745">
        <v>23</v>
      </c>
      <c r="N95" s="746">
        <v>7.67</v>
      </c>
      <c r="O95" s="745" t="s">
        <v>4629</v>
      </c>
      <c r="P95" s="775" t="s">
        <v>4810</v>
      </c>
      <c r="Q95" s="747">
        <f t="shared" si="5"/>
        <v>0</v>
      </c>
      <c r="R95" s="747">
        <f t="shared" si="5"/>
        <v>0</v>
      </c>
      <c r="S95" s="771" t="str">
        <f t="shared" si="6"/>
        <v/>
      </c>
      <c r="T95" s="771" t="str">
        <f t="shared" si="7"/>
        <v/>
      </c>
      <c r="U95" s="771" t="str">
        <f t="shared" si="8"/>
        <v/>
      </c>
      <c r="V95" s="776" t="str">
        <f t="shared" si="9"/>
        <v/>
      </c>
      <c r="W95" s="748"/>
    </row>
    <row r="96" spans="1:23" ht="14.4" customHeight="1" x14ac:dyDescent="0.3">
      <c r="A96" s="823" t="s">
        <v>4811</v>
      </c>
      <c r="B96" s="752">
        <v>1</v>
      </c>
      <c r="C96" s="753">
        <v>4.04</v>
      </c>
      <c r="D96" s="754">
        <v>4</v>
      </c>
      <c r="E96" s="774"/>
      <c r="F96" s="739"/>
      <c r="G96" s="740"/>
      <c r="H96" s="745"/>
      <c r="I96" s="739"/>
      <c r="J96" s="740"/>
      <c r="K96" s="744">
        <v>4.79</v>
      </c>
      <c r="L96" s="745">
        <v>5</v>
      </c>
      <c r="M96" s="745">
        <v>41</v>
      </c>
      <c r="N96" s="746">
        <v>13.56</v>
      </c>
      <c r="O96" s="745" t="s">
        <v>4629</v>
      </c>
      <c r="P96" s="775" t="s">
        <v>4812</v>
      </c>
      <c r="Q96" s="747">
        <f t="shared" si="5"/>
        <v>-1</v>
      </c>
      <c r="R96" s="747">
        <f t="shared" si="5"/>
        <v>-4.04</v>
      </c>
      <c r="S96" s="771" t="str">
        <f t="shared" si="6"/>
        <v/>
      </c>
      <c r="T96" s="771" t="str">
        <f t="shared" si="7"/>
        <v/>
      </c>
      <c r="U96" s="771" t="str">
        <f t="shared" si="8"/>
        <v/>
      </c>
      <c r="V96" s="776" t="str">
        <f t="shared" si="9"/>
        <v/>
      </c>
      <c r="W96" s="748"/>
    </row>
    <row r="97" spans="1:23" ht="14.4" customHeight="1" x14ac:dyDescent="0.3">
      <c r="A97" s="823" t="s">
        <v>4813</v>
      </c>
      <c r="B97" s="771"/>
      <c r="C97" s="772"/>
      <c r="D97" s="773"/>
      <c r="E97" s="741">
        <v>1</v>
      </c>
      <c r="F97" s="742">
        <v>23.61</v>
      </c>
      <c r="G97" s="743">
        <v>18</v>
      </c>
      <c r="H97" s="745"/>
      <c r="I97" s="739"/>
      <c r="J97" s="740"/>
      <c r="K97" s="744">
        <v>23.68</v>
      </c>
      <c r="L97" s="745">
        <v>10</v>
      </c>
      <c r="M97" s="745">
        <v>87</v>
      </c>
      <c r="N97" s="746">
        <v>28.98</v>
      </c>
      <c r="O97" s="745" t="s">
        <v>4629</v>
      </c>
      <c r="P97" s="775" t="s">
        <v>4814</v>
      </c>
      <c r="Q97" s="747">
        <f t="shared" si="5"/>
        <v>0</v>
      </c>
      <c r="R97" s="747">
        <f t="shared" si="5"/>
        <v>0</v>
      </c>
      <c r="S97" s="771" t="str">
        <f t="shared" si="6"/>
        <v/>
      </c>
      <c r="T97" s="771" t="str">
        <f t="shared" si="7"/>
        <v/>
      </c>
      <c r="U97" s="771" t="str">
        <f t="shared" si="8"/>
        <v/>
      </c>
      <c r="V97" s="776" t="str">
        <f t="shared" si="9"/>
        <v/>
      </c>
      <c r="W97" s="748"/>
    </row>
    <row r="98" spans="1:23" ht="14.4" customHeight="1" x14ac:dyDescent="0.3">
      <c r="A98" s="821" t="s">
        <v>4815</v>
      </c>
      <c r="B98" s="805">
        <v>1</v>
      </c>
      <c r="C98" s="806">
        <v>23.68</v>
      </c>
      <c r="D98" s="764">
        <v>34</v>
      </c>
      <c r="E98" s="809"/>
      <c r="F98" s="810"/>
      <c r="G98" s="738"/>
      <c r="H98" s="812"/>
      <c r="I98" s="808"/>
      <c r="J98" s="721"/>
      <c r="K98" s="811">
        <v>23.68</v>
      </c>
      <c r="L98" s="812">
        <v>10</v>
      </c>
      <c r="M98" s="812">
        <v>87</v>
      </c>
      <c r="N98" s="813">
        <v>28.98</v>
      </c>
      <c r="O98" s="812" t="s">
        <v>4629</v>
      </c>
      <c r="P98" s="814" t="s">
        <v>4814</v>
      </c>
      <c r="Q98" s="815">
        <f t="shared" si="5"/>
        <v>-1</v>
      </c>
      <c r="R98" s="815">
        <f t="shared" si="5"/>
        <v>-23.68</v>
      </c>
      <c r="S98" s="805" t="str">
        <f t="shared" si="6"/>
        <v/>
      </c>
      <c r="T98" s="805" t="str">
        <f t="shared" si="7"/>
        <v/>
      </c>
      <c r="U98" s="805" t="str">
        <f t="shared" si="8"/>
        <v/>
      </c>
      <c r="V98" s="816" t="str">
        <f t="shared" si="9"/>
        <v/>
      </c>
      <c r="W98" s="723"/>
    </row>
    <row r="99" spans="1:23" ht="14.4" customHeight="1" x14ac:dyDescent="0.3">
      <c r="A99" s="823" t="s">
        <v>4816</v>
      </c>
      <c r="B99" s="771">
        <v>1</v>
      </c>
      <c r="C99" s="772">
        <v>16.940000000000001</v>
      </c>
      <c r="D99" s="773">
        <v>14</v>
      </c>
      <c r="E99" s="774"/>
      <c r="F99" s="739"/>
      <c r="G99" s="740"/>
      <c r="H99" s="741">
        <v>1</v>
      </c>
      <c r="I99" s="742">
        <v>16.940000000000001</v>
      </c>
      <c r="J99" s="756">
        <v>30</v>
      </c>
      <c r="K99" s="744">
        <v>16.940000000000001</v>
      </c>
      <c r="L99" s="745">
        <v>8</v>
      </c>
      <c r="M99" s="745">
        <v>72</v>
      </c>
      <c r="N99" s="746">
        <v>23.85</v>
      </c>
      <c r="O99" s="745" t="s">
        <v>4629</v>
      </c>
      <c r="P99" s="775" t="s">
        <v>4817</v>
      </c>
      <c r="Q99" s="747">
        <f t="shared" si="5"/>
        <v>0</v>
      </c>
      <c r="R99" s="747">
        <f t="shared" si="5"/>
        <v>0</v>
      </c>
      <c r="S99" s="771">
        <f t="shared" si="6"/>
        <v>23.85</v>
      </c>
      <c r="T99" s="771">
        <f t="shared" si="7"/>
        <v>30</v>
      </c>
      <c r="U99" s="771">
        <f t="shared" si="8"/>
        <v>6.1499999999999986</v>
      </c>
      <c r="V99" s="776">
        <f t="shared" si="9"/>
        <v>1.2578616352201257</v>
      </c>
      <c r="W99" s="748">
        <v>6.15</v>
      </c>
    </row>
    <row r="100" spans="1:23" ht="14.4" customHeight="1" x14ac:dyDescent="0.3">
      <c r="A100" s="823" t="s">
        <v>4818</v>
      </c>
      <c r="B100" s="771">
        <v>1</v>
      </c>
      <c r="C100" s="772">
        <v>0.76</v>
      </c>
      <c r="D100" s="773">
        <v>2</v>
      </c>
      <c r="E100" s="774"/>
      <c r="F100" s="739"/>
      <c r="G100" s="740"/>
      <c r="H100" s="741">
        <v>1</v>
      </c>
      <c r="I100" s="742">
        <v>0.89</v>
      </c>
      <c r="J100" s="743">
        <v>4</v>
      </c>
      <c r="K100" s="744">
        <v>0.89</v>
      </c>
      <c r="L100" s="745">
        <v>3</v>
      </c>
      <c r="M100" s="745">
        <v>23</v>
      </c>
      <c r="N100" s="746">
        <v>7.73</v>
      </c>
      <c r="O100" s="745" t="s">
        <v>4629</v>
      </c>
      <c r="P100" s="775" t="s">
        <v>4819</v>
      </c>
      <c r="Q100" s="747">
        <f t="shared" si="5"/>
        <v>0</v>
      </c>
      <c r="R100" s="747">
        <f t="shared" si="5"/>
        <v>0.13</v>
      </c>
      <c r="S100" s="771">
        <f t="shared" si="6"/>
        <v>7.73</v>
      </c>
      <c r="T100" s="771">
        <f t="shared" si="7"/>
        <v>4</v>
      </c>
      <c r="U100" s="771">
        <f t="shared" si="8"/>
        <v>-3.7300000000000004</v>
      </c>
      <c r="V100" s="776">
        <f t="shared" si="9"/>
        <v>0.51746442432082795</v>
      </c>
      <c r="W100" s="748"/>
    </row>
    <row r="101" spans="1:23" ht="14.4" customHeight="1" x14ac:dyDescent="0.3">
      <c r="A101" s="821" t="s">
        <v>4820</v>
      </c>
      <c r="B101" s="805"/>
      <c r="C101" s="806"/>
      <c r="D101" s="764"/>
      <c r="E101" s="807">
        <v>1</v>
      </c>
      <c r="F101" s="808">
        <v>2.58</v>
      </c>
      <c r="G101" s="721">
        <v>6</v>
      </c>
      <c r="H101" s="809"/>
      <c r="I101" s="810"/>
      <c r="J101" s="738"/>
      <c r="K101" s="811">
        <v>1.62</v>
      </c>
      <c r="L101" s="812">
        <v>4</v>
      </c>
      <c r="M101" s="812">
        <v>36</v>
      </c>
      <c r="N101" s="813">
        <v>11.84</v>
      </c>
      <c r="O101" s="812" t="s">
        <v>4629</v>
      </c>
      <c r="P101" s="814" t="s">
        <v>4821</v>
      </c>
      <c r="Q101" s="815">
        <f t="shared" si="5"/>
        <v>0</v>
      </c>
      <c r="R101" s="815">
        <f t="shared" si="5"/>
        <v>0</v>
      </c>
      <c r="S101" s="805" t="str">
        <f t="shared" si="6"/>
        <v/>
      </c>
      <c r="T101" s="805" t="str">
        <f t="shared" si="7"/>
        <v/>
      </c>
      <c r="U101" s="805" t="str">
        <f t="shared" si="8"/>
        <v/>
      </c>
      <c r="V101" s="816" t="str">
        <f t="shared" si="9"/>
        <v/>
      </c>
      <c r="W101" s="723"/>
    </row>
    <row r="102" spans="1:23" ht="14.4" customHeight="1" x14ac:dyDescent="0.3">
      <c r="A102" s="823" t="s">
        <v>4822</v>
      </c>
      <c r="B102" s="771">
        <v>1</v>
      </c>
      <c r="C102" s="772">
        <v>3.82</v>
      </c>
      <c r="D102" s="773">
        <v>1</v>
      </c>
      <c r="E102" s="741">
        <v>1</v>
      </c>
      <c r="F102" s="742">
        <v>4.07</v>
      </c>
      <c r="G102" s="743">
        <v>4</v>
      </c>
      <c r="H102" s="745"/>
      <c r="I102" s="739"/>
      <c r="J102" s="740"/>
      <c r="K102" s="744">
        <v>3.18</v>
      </c>
      <c r="L102" s="745">
        <v>1</v>
      </c>
      <c r="M102" s="745">
        <v>6</v>
      </c>
      <c r="N102" s="746">
        <v>2.06</v>
      </c>
      <c r="O102" s="745" t="s">
        <v>4629</v>
      </c>
      <c r="P102" s="775" t="s">
        <v>4823</v>
      </c>
      <c r="Q102" s="747">
        <f t="shared" si="5"/>
        <v>-1</v>
      </c>
      <c r="R102" s="747">
        <f t="shared" si="5"/>
        <v>-3.82</v>
      </c>
      <c r="S102" s="771" t="str">
        <f t="shared" si="6"/>
        <v/>
      </c>
      <c r="T102" s="771" t="str">
        <f t="shared" si="7"/>
        <v/>
      </c>
      <c r="U102" s="771" t="str">
        <f t="shared" si="8"/>
        <v/>
      </c>
      <c r="V102" s="776" t="str">
        <f t="shared" si="9"/>
        <v/>
      </c>
      <c r="W102" s="748"/>
    </row>
    <row r="103" spans="1:23" ht="14.4" customHeight="1" x14ac:dyDescent="0.3">
      <c r="A103" s="823" t="s">
        <v>4824</v>
      </c>
      <c r="B103" s="771"/>
      <c r="C103" s="772"/>
      <c r="D103" s="773"/>
      <c r="E103" s="741">
        <v>3</v>
      </c>
      <c r="F103" s="742">
        <v>12.62</v>
      </c>
      <c r="G103" s="743">
        <v>14.3</v>
      </c>
      <c r="H103" s="745"/>
      <c r="I103" s="739"/>
      <c r="J103" s="740"/>
      <c r="K103" s="744">
        <v>4.42</v>
      </c>
      <c r="L103" s="745">
        <v>6</v>
      </c>
      <c r="M103" s="745">
        <v>56</v>
      </c>
      <c r="N103" s="746">
        <v>18.690000000000001</v>
      </c>
      <c r="O103" s="745" t="s">
        <v>4629</v>
      </c>
      <c r="P103" s="775" t="s">
        <v>4825</v>
      </c>
      <c r="Q103" s="747">
        <f t="shared" si="5"/>
        <v>0</v>
      </c>
      <c r="R103" s="747">
        <f t="shared" si="5"/>
        <v>0</v>
      </c>
      <c r="S103" s="771" t="str">
        <f t="shared" si="6"/>
        <v/>
      </c>
      <c r="T103" s="771" t="str">
        <f t="shared" si="7"/>
        <v/>
      </c>
      <c r="U103" s="771" t="str">
        <f t="shared" si="8"/>
        <v/>
      </c>
      <c r="V103" s="776" t="str">
        <f t="shared" si="9"/>
        <v/>
      </c>
      <c r="W103" s="748"/>
    </row>
    <row r="104" spans="1:23" ht="14.4" customHeight="1" thickBot="1" x14ac:dyDescent="0.35">
      <c r="A104" s="824" t="s">
        <v>4826</v>
      </c>
      <c r="B104" s="825"/>
      <c r="C104" s="826"/>
      <c r="D104" s="827"/>
      <c r="E104" s="828"/>
      <c r="F104" s="829"/>
      <c r="G104" s="830"/>
      <c r="H104" s="831">
        <v>1</v>
      </c>
      <c r="I104" s="832">
        <v>0</v>
      </c>
      <c r="J104" s="833">
        <v>5</v>
      </c>
      <c r="K104" s="834">
        <v>0.11</v>
      </c>
      <c r="L104" s="835">
        <v>2</v>
      </c>
      <c r="M104" s="835">
        <v>14</v>
      </c>
      <c r="N104" s="836">
        <v>4.79</v>
      </c>
      <c r="O104" s="835" t="s">
        <v>4629</v>
      </c>
      <c r="P104" s="837" t="s">
        <v>4827</v>
      </c>
      <c r="Q104" s="838">
        <f t="shared" si="5"/>
        <v>1</v>
      </c>
      <c r="R104" s="838">
        <f t="shared" si="5"/>
        <v>0</v>
      </c>
      <c r="S104" s="825">
        <f t="shared" si="6"/>
        <v>4.79</v>
      </c>
      <c r="T104" s="825">
        <f t="shared" si="7"/>
        <v>5</v>
      </c>
      <c r="U104" s="825">
        <f t="shared" si="8"/>
        <v>0.20999999999999996</v>
      </c>
      <c r="V104" s="839">
        <f t="shared" si="9"/>
        <v>1.0438413361169103</v>
      </c>
      <c r="W104" s="840">
        <v>0.21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05:Q1048576">
    <cfRule type="cellIs" dxfId="12" priority="9" stopIfTrue="1" operator="lessThan">
      <formula>0</formula>
    </cfRule>
  </conditionalFormatting>
  <conditionalFormatting sqref="U105:U1048576">
    <cfRule type="cellIs" dxfId="11" priority="8" stopIfTrue="1" operator="greaterThan">
      <formula>0</formula>
    </cfRule>
  </conditionalFormatting>
  <conditionalFormatting sqref="V105:V1048576">
    <cfRule type="cellIs" dxfId="10" priority="7" stopIfTrue="1" operator="greaterThan">
      <formula>1</formula>
    </cfRule>
  </conditionalFormatting>
  <conditionalFormatting sqref="V105:V1048576">
    <cfRule type="cellIs" dxfId="9" priority="4" stopIfTrue="1" operator="greaterThan">
      <formula>1</formula>
    </cfRule>
  </conditionalFormatting>
  <conditionalFormatting sqref="U105:U1048576">
    <cfRule type="cellIs" dxfId="8" priority="5" stopIfTrue="1" operator="greaterThan">
      <formula>0</formula>
    </cfRule>
  </conditionalFormatting>
  <conditionalFormatting sqref="Q105:Q1048576">
    <cfRule type="cellIs" dxfId="7" priority="6" stopIfTrue="1" operator="lessThan">
      <formula>0</formula>
    </cfRule>
  </conditionalFormatting>
  <conditionalFormatting sqref="V5:V104">
    <cfRule type="cellIs" dxfId="6" priority="1" stopIfTrue="1" operator="greaterThan">
      <formula>1</formula>
    </cfRule>
  </conditionalFormatting>
  <conditionalFormatting sqref="U5:U104">
    <cfRule type="cellIs" dxfId="5" priority="2" stopIfTrue="1" operator="greaterThan">
      <formula>0</formula>
    </cfRule>
  </conditionalFormatting>
  <conditionalFormatting sqref="Q5:Q104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1" customWidth="1"/>
    <col min="14" max="16384" width="8.88671875" style="238"/>
  </cols>
  <sheetData>
    <row r="1" spans="1:13" ht="18.600000000000001" customHeight="1" thickBot="1" x14ac:dyDescent="0.4">
      <c r="A1" s="460" t="s">
        <v>141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14.4" customHeight="1" thickBot="1" x14ac:dyDescent="0.35">
      <c r="A2" s="360" t="s">
        <v>306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</row>
    <row r="3" spans="1:13" ht="14.4" customHeight="1" thickBot="1" x14ac:dyDescent="0.35">
      <c r="A3" s="327" t="s">
        <v>142</v>
      </c>
      <c r="B3" s="328">
        <f>SUBTOTAL(9,B6:B1048576)</f>
        <v>8054360</v>
      </c>
      <c r="C3" s="329">
        <f t="shared" ref="C3:L3" si="0">SUBTOTAL(9,C6:C1048576)</f>
        <v>11</v>
      </c>
      <c r="D3" s="329">
        <f t="shared" si="0"/>
        <v>9023119</v>
      </c>
      <c r="E3" s="329">
        <f t="shared" si="0"/>
        <v>17.851049452942434</v>
      </c>
      <c r="F3" s="329">
        <f t="shared" si="0"/>
        <v>8842395</v>
      </c>
      <c r="G3" s="332">
        <f>IF(B3&lt;&gt;0,F3/B3,"")</f>
        <v>1.0978395552222646</v>
      </c>
      <c r="H3" s="328">
        <f t="shared" si="0"/>
        <v>1553122.3199999994</v>
      </c>
      <c r="I3" s="329">
        <f t="shared" si="0"/>
        <v>3</v>
      </c>
      <c r="J3" s="329">
        <f t="shared" si="0"/>
        <v>2461476.8599999994</v>
      </c>
      <c r="K3" s="329">
        <f t="shared" si="0"/>
        <v>13.732727201510407</v>
      </c>
      <c r="L3" s="329">
        <f t="shared" si="0"/>
        <v>2111411.6800000002</v>
      </c>
      <c r="M3" s="330">
        <f>IF(H3&lt;&gt;0,L3/H3,"")</f>
        <v>1.3594625824448914</v>
      </c>
    </row>
    <row r="4" spans="1:13" ht="14.4" customHeight="1" x14ac:dyDescent="0.3">
      <c r="A4" s="556" t="s">
        <v>105</v>
      </c>
      <c r="B4" s="510" t="s">
        <v>110</v>
      </c>
      <c r="C4" s="511"/>
      <c r="D4" s="511"/>
      <c r="E4" s="511"/>
      <c r="F4" s="511"/>
      <c r="G4" s="512"/>
      <c r="H4" s="510" t="s">
        <v>111</v>
      </c>
      <c r="I4" s="511"/>
      <c r="J4" s="511"/>
      <c r="K4" s="511"/>
      <c r="L4" s="511"/>
      <c r="M4" s="512"/>
    </row>
    <row r="5" spans="1:13" s="319" customFormat="1" ht="14.4" customHeight="1" thickBot="1" x14ac:dyDescent="0.35">
      <c r="A5" s="841"/>
      <c r="B5" s="842">
        <v>2013</v>
      </c>
      <c r="C5" s="843"/>
      <c r="D5" s="843">
        <v>2014</v>
      </c>
      <c r="E5" s="843"/>
      <c r="F5" s="843">
        <v>2015</v>
      </c>
      <c r="G5" s="696" t="s">
        <v>2</v>
      </c>
      <c r="H5" s="842">
        <v>2013</v>
      </c>
      <c r="I5" s="843"/>
      <c r="J5" s="843">
        <v>2014</v>
      </c>
      <c r="K5" s="843"/>
      <c r="L5" s="843">
        <v>2015</v>
      </c>
      <c r="M5" s="696" t="s">
        <v>2</v>
      </c>
    </row>
    <row r="6" spans="1:13" ht="14.4" customHeight="1" x14ac:dyDescent="0.3">
      <c r="A6" s="641" t="s">
        <v>4829</v>
      </c>
      <c r="B6" s="697">
        <v>1618</v>
      </c>
      <c r="C6" s="607">
        <v>1</v>
      </c>
      <c r="D6" s="697">
        <v>14452</v>
      </c>
      <c r="E6" s="607">
        <v>8.932014833127317</v>
      </c>
      <c r="F6" s="697">
        <v>1912</v>
      </c>
      <c r="G6" s="629">
        <v>1.1817058096415327</v>
      </c>
      <c r="H6" s="697">
        <v>546.08000000000004</v>
      </c>
      <c r="I6" s="607">
        <v>1</v>
      </c>
      <c r="J6" s="697">
        <v>6561.49</v>
      </c>
      <c r="K6" s="607">
        <v>12.015620421916202</v>
      </c>
      <c r="L6" s="697">
        <v>885.4</v>
      </c>
      <c r="M6" s="653">
        <v>1.6213741576325811</v>
      </c>
    </row>
    <row r="7" spans="1:13" ht="14.4" customHeight="1" x14ac:dyDescent="0.3">
      <c r="A7" s="854" t="s">
        <v>4830</v>
      </c>
      <c r="B7" s="845">
        <v>17710</v>
      </c>
      <c r="C7" s="846">
        <v>1</v>
      </c>
      <c r="D7" s="845">
        <v>6900</v>
      </c>
      <c r="E7" s="846">
        <v>0.38961038961038963</v>
      </c>
      <c r="F7" s="845"/>
      <c r="G7" s="847"/>
      <c r="H7" s="845">
        <v>17897.670000000002</v>
      </c>
      <c r="I7" s="846">
        <v>1</v>
      </c>
      <c r="J7" s="845">
        <v>2127.4</v>
      </c>
      <c r="K7" s="846">
        <v>0.11886463433508383</v>
      </c>
      <c r="L7" s="845"/>
      <c r="M7" s="848"/>
    </row>
    <row r="8" spans="1:13" ht="14.4" customHeight="1" x14ac:dyDescent="0.3">
      <c r="A8" s="854" t="s">
        <v>4831</v>
      </c>
      <c r="B8" s="845">
        <v>321866</v>
      </c>
      <c r="C8" s="846">
        <v>1</v>
      </c>
      <c r="D8" s="845">
        <v>373954</v>
      </c>
      <c r="E8" s="846">
        <v>1.1618313211087845</v>
      </c>
      <c r="F8" s="845">
        <v>463663</v>
      </c>
      <c r="G8" s="847">
        <v>1.4405466871306694</v>
      </c>
      <c r="H8" s="845"/>
      <c r="I8" s="846"/>
      <c r="J8" s="845"/>
      <c r="K8" s="846"/>
      <c r="L8" s="845"/>
      <c r="M8" s="848"/>
    </row>
    <row r="9" spans="1:13" ht="14.4" customHeight="1" x14ac:dyDescent="0.3">
      <c r="A9" s="854" t="s">
        <v>4832</v>
      </c>
      <c r="B9" s="845">
        <v>1894310</v>
      </c>
      <c r="C9" s="846">
        <v>1</v>
      </c>
      <c r="D9" s="845">
        <v>1900163</v>
      </c>
      <c r="E9" s="846">
        <v>1.0030897793919686</v>
      </c>
      <c r="F9" s="845">
        <v>2084645</v>
      </c>
      <c r="G9" s="847">
        <v>1.1004772186178609</v>
      </c>
      <c r="H9" s="845"/>
      <c r="I9" s="846"/>
      <c r="J9" s="845"/>
      <c r="K9" s="846"/>
      <c r="L9" s="845"/>
      <c r="M9" s="848"/>
    </row>
    <row r="10" spans="1:13" ht="14.4" customHeight="1" x14ac:dyDescent="0.3">
      <c r="A10" s="854" t="s">
        <v>4833</v>
      </c>
      <c r="B10" s="845">
        <v>1914914</v>
      </c>
      <c r="C10" s="846">
        <v>1</v>
      </c>
      <c r="D10" s="845">
        <v>2473459</v>
      </c>
      <c r="E10" s="846">
        <v>1.2916815063235216</v>
      </c>
      <c r="F10" s="845">
        <v>2103418</v>
      </c>
      <c r="G10" s="847">
        <v>1.0984399299394125</v>
      </c>
      <c r="H10" s="845">
        <v>1534678.5699999994</v>
      </c>
      <c r="I10" s="846">
        <v>1</v>
      </c>
      <c r="J10" s="845">
        <v>2452787.9699999993</v>
      </c>
      <c r="K10" s="846">
        <v>1.5982421452591211</v>
      </c>
      <c r="L10" s="845">
        <v>2110526.2800000003</v>
      </c>
      <c r="M10" s="848">
        <v>1.3752236600267385</v>
      </c>
    </row>
    <row r="11" spans="1:13" ht="14.4" customHeight="1" x14ac:dyDescent="0.3">
      <c r="A11" s="854" t="s">
        <v>4834</v>
      </c>
      <c r="B11" s="845">
        <v>583489</v>
      </c>
      <c r="C11" s="846">
        <v>1</v>
      </c>
      <c r="D11" s="845">
        <v>598175</v>
      </c>
      <c r="E11" s="846">
        <v>1.025169283396945</v>
      </c>
      <c r="F11" s="845">
        <v>765782</v>
      </c>
      <c r="G11" s="847">
        <v>1.3124189144953891</v>
      </c>
      <c r="H11" s="845"/>
      <c r="I11" s="846"/>
      <c r="J11" s="845"/>
      <c r="K11" s="846"/>
      <c r="L11" s="845"/>
      <c r="M11" s="848"/>
    </row>
    <row r="12" spans="1:13" ht="14.4" customHeight="1" x14ac:dyDescent="0.3">
      <c r="A12" s="854" t="s">
        <v>4835</v>
      </c>
      <c r="B12" s="845">
        <v>2418944</v>
      </c>
      <c r="C12" s="846">
        <v>1</v>
      </c>
      <c r="D12" s="845">
        <v>2732068</v>
      </c>
      <c r="E12" s="846">
        <v>1.1294465684199386</v>
      </c>
      <c r="F12" s="845">
        <v>2457723</v>
      </c>
      <c r="G12" s="847">
        <v>1.0160313756746746</v>
      </c>
      <c r="H12" s="845"/>
      <c r="I12" s="846"/>
      <c r="J12" s="845"/>
      <c r="K12" s="846"/>
      <c r="L12" s="845"/>
      <c r="M12" s="848"/>
    </row>
    <row r="13" spans="1:13" ht="14.4" customHeight="1" x14ac:dyDescent="0.3">
      <c r="A13" s="854" t="s">
        <v>4836</v>
      </c>
      <c r="B13" s="845">
        <v>700500</v>
      </c>
      <c r="C13" s="846">
        <v>1</v>
      </c>
      <c r="D13" s="845">
        <v>740354</v>
      </c>
      <c r="E13" s="846">
        <v>1.0568936473947181</v>
      </c>
      <c r="F13" s="845">
        <v>829082</v>
      </c>
      <c r="G13" s="847">
        <v>1.1835574589578872</v>
      </c>
      <c r="H13" s="845"/>
      <c r="I13" s="846"/>
      <c r="J13" s="845"/>
      <c r="K13" s="846"/>
      <c r="L13" s="845"/>
      <c r="M13" s="848"/>
    </row>
    <row r="14" spans="1:13" ht="14.4" customHeight="1" x14ac:dyDescent="0.3">
      <c r="A14" s="854" t="s">
        <v>4837</v>
      </c>
      <c r="B14" s="845">
        <v>83405</v>
      </c>
      <c r="C14" s="846">
        <v>1</v>
      </c>
      <c r="D14" s="845">
        <v>38580</v>
      </c>
      <c r="E14" s="846">
        <v>0.46256219651100056</v>
      </c>
      <c r="F14" s="845">
        <v>21404</v>
      </c>
      <c r="G14" s="847">
        <v>0.25662730052155147</v>
      </c>
      <c r="H14" s="845"/>
      <c r="I14" s="846"/>
      <c r="J14" s="845"/>
      <c r="K14" s="846"/>
      <c r="L14" s="845"/>
      <c r="M14" s="848"/>
    </row>
    <row r="15" spans="1:13" ht="14.4" customHeight="1" x14ac:dyDescent="0.3">
      <c r="A15" s="854" t="s">
        <v>4838</v>
      </c>
      <c r="B15" s="845">
        <v>103674</v>
      </c>
      <c r="C15" s="846">
        <v>1</v>
      </c>
      <c r="D15" s="845">
        <v>145014</v>
      </c>
      <c r="E15" s="846">
        <v>1.3987499276578506</v>
      </c>
      <c r="F15" s="845">
        <v>114507</v>
      </c>
      <c r="G15" s="847">
        <v>1.1044910006366109</v>
      </c>
      <c r="H15" s="845"/>
      <c r="I15" s="846"/>
      <c r="J15" s="845"/>
      <c r="K15" s="846"/>
      <c r="L15" s="845"/>
      <c r="M15" s="848"/>
    </row>
    <row r="16" spans="1:13" ht="14.4" customHeight="1" thickBot="1" x14ac:dyDescent="0.35">
      <c r="A16" s="855" t="s">
        <v>2718</v>
      </c>
      <c r="B16" s="850">
        <v>13930</v>
      </c>
      <c r="C16" s="851">
        <v>1</v>
      </c>
      <c r="D16" s="850"/>
      <c r="E16" s="851"/>
      <c r="F16" s="850">
        <v>259</v>
      </c>
      <c r="G16" s="852">
        <v>1.8592964824120602E-2</v>
      </c>
      <c r="H16" s="850"/>
      <c r="I16" s="851"/>
      <c r="J16" s="850"/>
      <c r="K16" s="851"/>
      <c r="L16" s="850"/>
      <c r="M16" s="85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40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60" t="s">
        <v>5578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</row>
    <row r="2" spans="1:17" ht="14.4" customHeight="1" thickBot="1" x14ac:dyDescent="0.35">
      <c r="A2" s="360" t="s">
        <v>306</v>
      </c>
      <c r="B2" s="208"/>
      <c r="C2" s="208"/>
      <c r="D2" s="208"/>
      <c r="E2" s="208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4"/>
      <c r="Q2" s="337"/>
    </row>
    <row r="3" spans="1:17" ht="14.4" customHeight="1" thickBot="1" x14ac:dyDescent="0.35">
      <c r="E3" s="97" t="s">
        <v>142</v>
      </c>
      <c r="F3" s="195">
        <f t="shared" ref="F3:O3" si="0">SUBTOTAL(9,F6:F1048576)</f>
        <v>59732.469999999994</v>
      </c>
      <c r="G3" s="199">
        <f t="shared" si="0"/>
        <v>9607482.3200000003</v>
      </c>
      <c r="H3" s="200"/>
      <c r="I3" s="200"/>
      <c r="J3" s="195">
        <f t="shared" si="0"/>
        <v>61103.79</v>
      </c>
      <c r="K3" s="199">
        <f t="shared" si="0"/>
        <v>11484595.859999999</v>
      </c>
      <c r="L3" s="200"/>
      <c r="M3" s="200"/>
      <c r="N3" s="195">
        <f t="shared" si="0"/>
        <v>63056.159999999996</v>
      </c>
      <c r="O3" s="199">
        <f t="shared" si="0"/>
        <v>10953806.68</v>
      </c>
      <c r="P3" s="166">
        <f>IF(G3=0,"",O3/G3)</f>
        <v>1.1401329000832343</v>
      </c>
      <c r="Q3" s="197">
        <f>IF(N3=0,"",O3/N3)</f>
        <v>173.715092704662</v>
      </c>
    </row>
    <row r="4" spans="1:17" ht="14.4" customHeight="1" x14ac:dyDescent="0.3">
      <c r="A4" s="515" t="s">
        <v>61</v>
      </c>
      <c r="B4" s="514" t="s">
        <v>106</v>
      </c>
      <c r="C4" s="515" t="s">
        <v>107</v>
      </c>
      <c r="D4" s="519" t="s">
        <v>77</v>
      </c>
      <c r="E4" s="516" t="s">
        <v>11</v>
      </c>
      <c r="F4" s="517">
        <v>2013</v>
      </c>
      <c r="G4" s="518"/>
      <c r="H4" s="198"/>
      <c r="I4" s="198"/>
      <c r="J4" s="517">
        <v>2014</v>
      </c>
      <c r="K4" s="518"/>
      <c r="L4" s="198"/>
      <c r="M4" s="198"/>
      <c r="N4" s="517">
        <v>2015</v>
      </c>
      <c r="O4" s="518"/>
      <c r="P4" s="520" t="s">
        <v>2</v>
      </c>
      <c r="Q4" s="513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6" t="s">
        <v>4839</v>
      </c>
      <c r="B6" s="607" t="s">
        <v>4493</v>
      </c>
      <c r="C6" s="607" t="s">
        <v>3543</v>
      </c>
      <c r="D6" s="607" t="s">
        <v>4840</v>
      </c>
      <c r="E6" s="607" t="s">
        <v>4841</v>
      </c>
      <c r="F6" s="610">
        <v>1</v>
      </c>
      <c r="G6" s="610">
        <v>449</v>
      </c>
      <c r="H6" s="610">
        <v>1</v>
      </c>
      <c r="I6" s="610">
        <v>449</v>
      </c>
      <c r="J6" s="610"/>
      <c r="K6" s="610"/>
      <c r="L6" s="610"/>
      <c r="M6" s="610"/>
      <c r="N6" s="610"/>
      <c r="O6" s="610"/>
      <c r="P6" s="629"/>
      <c r="Q6" s="611"/>
    </row>
    <row r="7" spans="1:17" ht="14.4" customHeight="1" x14ac:dyDescent="0.3">
      <c r="A7" s="844" t="s">
        <v>4839</v>
      </c>
      <c r="B7" s="846" t="s">
        <v>4614</v>
      </c>
      <c r="C7" s="846" t="s">
        <v>3939</v>
      </c>
      <c r="D7" s="846" t="s">
        <v>3981</v>
      </c>
      <c r="E7" s="846" t="s">
        <v>3982</v>
      </c>
      <c r="F7" s="856">
        <v>0.1</v>
      </c>
      <c r="G7" s="856">
        <v>546.08000000000004</v>
      </c>
      <c r="H7" s="856">
        <v>1</v>
      </c>
      <c r="I7" s="856">
        <v>5460.8</v>
      </c>
      <c r="J7" s="856">
        <v>0.30000000000000004</v>
      </c>
      <c r="K7" s="856">
        <v>1638.2400000000002</v>
      </c>
      <c r="L7" s="856">
        <v>3</v>
      </c>
      <c r="M7" s="856">
        <v>5460.8</v>
      </c>
      <c r="N7" s="856">
        <v>0.2</v>
      </c>
      <c r="O7" s="856">
        <v>885.4</v>
      </c>
      <c r="P7" s="847">
        <v>1.6213741576325811</v>
      </c>
      <c r="Q7" s="857">
        <v>4427</v>
      </c>
    </row>
    <row r="8" spans="1:17" ht="14.4" customHeight="1" x14ac:dyDescent="0.3">
      <c r="A8" s="844" t="s">
        <v>4839</v>
      </c>
      <c r="B8" s="846" t="s">
        <v>4614</v>
      </c>
      <c r="C8" s="846" t="s">
        <v>4082</v>
      </c>
      <c r="D8" s="846" t="s">
        <v>4842</v>
      </c>
      <c r="E8" s="846" t="s">
        <v>4843</v>
      </c>
      <c r="F8" s="856"/>
      <c r="G8" s="856"/>
      <c r="H8" s="856"/>
      <c r="I8" s="856"/>
      <c r="J8" s="856">
        <v>1</v>
      </c>
      <c r="K8" s="856">
        <v>2625.11</v>
      </c>
      <c r="L8" s="856"/>
      <c r="M8" s="856">
        <v>2625.11</v>
      </c>
      <c r="N8" s="856"/>
      <c r="O8" s="856"/>
      <c r="P8" s="847"/>
      <c r="Q8" s="857"/>
    </row>
    <row r="9" spans="1:17" ht="14.4" customHeight="1" x14ac:dyDescent="0.3">
      <c r="A9" s="844" t="s">
        <v>4839</v>
      </c>
      <c r="B9" s="846" t="s">
        <v>4614</v>
      </c>
      <c r="C9" s="846" t="s">
        <v>4082</v>
      </c>
      <c r="D9" s="846" t="s">
        <v>4844</v>
      </c>
      <c r="E9" s="846" t="s">
        <v>4845</v>
      </c>
      <c r="F9" s="856"/>
      <c r="G9" s="856"/>
      <c r="H9" s="856"/>
      <c r="I9" s="856"/>
      <c r="J9" s="856">
        <v>1</v>
      </c>
      <c r="K9" s="856">
        <v>901.64</v>
      </c>
      <c r="L9" s="856"/>
      <c r="M9" s="856">
        <v>901.64</v>
      </c>
      <c r="N9" s="856"/>
      <c r="O9" s="856"/>
      <c r="P9" s="847"/>
      <c r="Q9" s="857"/>
    </row>
    <row r="10" spans="1:17" ht="14.4" customHeight="1" x14ac:dyDescent="0.3">
      <c r="A10" s="844" t="s">
        <v>4839</v>
      </c>
      <c r="B10" s="846" t="s">
        <v>4614</v>
      </c>
      <c r="C10" s="846" t="s">
        <v>4082</v>
      </c>
      <c r="D10" s="846" t="s">
        <v>4206</v>
      </c>
      <c r="E10" s="846" t="s">
        <v>4207</v>
      </c>
      <c r="F10" s="856"/>
      <c r="G10" s="856"/>
      <c r="H10" s="856"/>
      <c r="I10" s="856"/>
      <c r="J10" s="856">
        <v>1</v>
      </c>
      <c r="K10" s="856">
        <v>1396.5</v>
      </c>
      <c r="L10" s="856"/>
      <c r="M10" s="856">
        <v>1396.5</v>
      </c>
      <c r="N10" s="856"/>
      <c r="O10" s="856"/>
      <c r="P10" s="847"/>
      <c r="Q10" s="857"/>
    </row>
    <row r="11" spans="1:17" ht="14.4" customHeight="1" x14ac:dyDescent="0.3">
      <c r="A11" s="844" t="s">
        <v>4839</v>
      </c>
      <c r="B11" s="846" t="s">
        <v>4614</v>
      </c>
      <c r="C11" s="846" t="s">
        <v>3543</v>
      </c>
      <c r="D11" s="846" t="s">
        <v>4846</v>
      </c>
      <c r="E11" s="846" t="s">
        <v>4847</v>
      </c>
      <c r="F11" s="856">
        <v>1</v>
      </c>
      <c r="G11" s="856">
        <v>219</v>
      </c>
      <c r="H11" s="856">
        <v>1</v>
      </c>
      <c r="I11" s="856">
        <v>219</v>
      </c>
      <c r="J11" s="856"/>
      <c r="K11" s="856"/>
      <c r="L11" s="856"/>
      <c r="M11" s="856"/>
      <c r="N11" s="856"/>
      <c r="O11" s="856"/>
      <c r="P11" s="847"/>
      <c r="Q11" s="857"/>
    </row>
    <row r="12" spans="1:17" ht="14.4" customHeight="1" x14ac:dyDescent="0.3">
      <c r="A12" s="844" t="s">
        <v>4839</v>
      </c>
      <c r="B12" s="846" t="s">
        <v>4614</v>
      </c>
      <c r="C12" s="846" t="s">
        <v>3543</v>
      </c>
      <c r="D12" s="846" t="s">
        <v>4615</v>
      </c>
      <c r="E12" s="846" t="s">
        <v>4616</v>
      </c>
      <c r="F12" s="856"/>
      <c r="G12" s="856"/>
      <c r="H12" s="856"/>
      <c r="I12" s="856"/>
      <c r="J12" s="856">
        <v>2</v>
      </c>
      <c r="K12" s="856">
        <v>2238</v>
      </c>
      <c r="L12" s="856"/>
      <c r="M12" s="856">
        <v>1119</v>
      </c>
      <c r="N12" s="856"/>
      <c r="O12" s="856"/>
      <c r="P12" s="847"/>
      <c r="Q12" s="857"/>
    </row>
    <row r="13" spans="1:17" ht="14.4" customHeight="1" x14ac:dyDescent="0.3">
      <c r="A13" s="844" t="s">
        <v>4839</v>
      </c>
      <c r="B13" s="846" t="s">
        <v>4614</v>
      </c>
      <c r="C13" s="846" t="s">
        <v>3543</v>
      </c>
      <c r="D13" s="846" t="s">
        <v>4617</v>
      </c>
      <c r="E13" s="846" t="s">
        <v>4618</v>
      </c>
      <c r="F13" s="856"/>
      <c r="G13" s="856"/>
      <c r="H13" s="856"/>
      <c r="I13" s="856"/>
      <c r="J13" s="856">
        <v>1</v>
      </c>
      <c r="K13" s="856">
        <v>258</v>
      </c>
      <c r="L13" s="856"/>
      <c r="M13" s="856">
        <v>258</v>
      </c>
      <c r="N13" s="856"/>
      <c r="O13" s="856"/>
      <c r="P13" s="847"/>
      <c r="Q13" s="857"/>
    </row>
    <row r="14" spans="1:17" ht="14.4" customHeight="1" x14ac:dyDescent="0.3">
      <c r="A14" s="844" t="s">
        <v>4839</v>
      </c>
      <c r="B14" s="846" t="s">
        <v>4614</v>
      </c>
      <c r="C14" s="846" t="s">
        <v>3543</v>
      </c>
      <c r="D14" s="846" t="s">
        <v>4619</v>
      </c>
      <c r="E14" s="846" t="s">
        <v>4620</v>
      </c>
      <c r="F14" s="856"/>
      <c r="G14" s="856"/>
      <c r="H14" s="856"/>
      <c r="I14" s="856"/>
      <c r="J14" s="856">
        <v>1</v>
      </c>
      <c r="K14" s="856">
        <v>329</v>
      </c>
      <c r="L14" s="856"/>
      <c r="M14" s="856">
        <v>329</v>
      </c>
      <c r="N14" s="856"/>
      <c r="O14" s="856"/>
      <c r="P14" s="847"/>
      <c r="Q14" s="857"/>
    </row>
    <row r="15" spans="1:17" ht="14.4" customHeight="1" x14ac:dyDescent="0.3">
      <c r="A15" s="844" t="s">
        <v>4839</v>
      </c>
      <c r="B15" s="846" t="s">
        <v>4614</v>
      </c>
      <c r="C15" s="846" t="s">
        <v>3543</v>
      </c>
      <c r="D15" s="846" t="s">
        <v>4625</v>
      </c>
      <c r="E15" s="846" t="s">
        <v>4626</v>
      </c>
      <c r="F15" s="856"/>
      <c r="G15" s="856"/>
      <c r="H15" s="856"/>
      <c r="I15" s="856"/>
      <c r="J15" s="856">
        <v>2</v>
      </c>
      <c r="K15" s="856">
        <v>11150</v>
      </c>
      <c r="L15" s="856"/>
      <c r="M15" s="856">
        <v>5575</v>
      </c>
      <c r="N15" s="856"/>
      <c r="O15" s="856"/>
      <c r="P15" s="847"/>
      <c r="Q15" s="857"/>
    </row>
    <row r="16" spans="1:17" ht="14.4" customHeight="1" x14ac:dyDescent="0.3">
      <c r="A16" s="844" t="s">
        <v>4839</v>
      </c>
      <c r="B16" s="846" t="s">
        <v>4614</v>
      </c>
      <c r="C16" s="846" t="s">
        <v>3543</v>
      </c>
      <c r="D16" s="846" t="s">
        <v>4848</v>
      </c>
      <c r="E16" s="846" t="s">
        <v>4849</v>
      </c>
      <c r="F16" s="856">
        <v>2</v>
      </c>
      <c r="G16" s="856">
        <v>950</v>
      </c>
      <c r="H16" s="856">
        <v>1</v>
      </c>
      <c r="I16" s="856">
        <v>475</v>
      </c>
      <c r="J16" s="856">
        <v>1</v>
      </c>
      <c r="K16" s="856">
        <v>477</v>
      </c>
      <c r="L16" s="856">
        <v>0.50210526315789472</v>
      </c>
      <c r="M16" s="856">
        <v>477</v>
      </c>
      <c r="N16" s="856">
        <v>4</v>
      </c>
      <c r="O16" s="856">
        <v>1912</v>
      </c>
      <c r="P16" s="847">
        <v>2.0126315789473685</v>
      </c>
      <c r="Q16" s="857">
        <v>478</v>
      </c>
    </row>
    <row r="17" spans="1:17" ht="14.4" customHeight="1" x14ac:dyDescent="0.3">
      <c r="A17" s="844" t="s">
        <v>4850</v>
      </c>
      <c r="B17" s="846" t="s">
        <v>1208</v>
      </c>
      <c r="C17" s="846" t="s">
        <v>3939</v>
      </c>
      <c r="D17" s="846" t="s">
        <v>4851</v>
      </c>
      <c r="E17" s="846" t="s">
        <v>3982</v>
      </c>
      <c r="F17" s="856">
        <v>0.5</v>
      </c>
      <c r="G17" s="856">
        <v>1092.1600000000001</v>
      </c>
      <c r="H17" s="856">
        <v>1</v>
      </c>
      <c r="I17" s="856">
        <v>2184.3200000000002</v>
      </c>
      <c r="J17" s="856"/>
      <c r="K17" s="856"/>
      <c r="L17" s="856"/>
      <c r="M17" s="856"/>
      <c r="N17" s="856"/>
      <c r="O17" s="856"/>
      <c r="P17" s="847"/>
      <c r="Q17" s="857"/>
    </row>
    <row r="18" spans="1:17" ht="14.4" customHeight="1" x14ac:dyDescent="0.3">
      <c r="A18" s="844" t="s">
        <v>4850</v>
      </c>
      <c r="B18" s="846" t="s">
        <v>1208</v>
      </c>
      <c r="C18" s="846" t="s">
        <v>4060</v>
      </c>
      <c r="D18" s="846" t="s">
        <v>4852</v>
      </c>
      <c r="E18" s="846" t="s">
        <v>4853</v>
      </c>
      <c r="F18" s="856">
        <v>330</v>
      </c>
      <c r="G18" s="856">
        <v>1597.2</v>
      </c>
      <c r="H18" s="856">
        <v>1</v>
      </c>
      <c r="I18" s="856">
        <v>4.84</v>
      </c>
      <c r="J18" s="856"/>
      <c r="K18" s="856"/>
      <c r="L18" s="856"/>
      <c r="M18" s="856"/>
      <c r="N18" s="856"/>
      <c r="O18" s="856"/>
      <c r="P18" s="847"/>
      <c r="Q18" s="857"/>
    </row>
    <row r="19" spans="1:17" ht="14.4" customHeight="1" x14ac:dyDescent="0.3">
      <c r="A19" s="844" t="s">
        <v>4850</v>
      </c>
      <c r="B19" s="846" t="s">
        <v>1208</v>
      </c>
      <c r="C19" s="846" t="s">
        <v>4060</v>
      </c>
      <c r="D19" s="846" t="s">
        <v>4854</v>
      </c>
      <c r="E19" s="846" t="s">
        <v>4855</v>
      </c>
      <c r="F19" s="856">
        <v>1</v>
      </c>
      <c r="G19" s="856">
        <v>2299.5500000000002</v>
      </c>
      <c r="H19" s="856">
        <v>1</v>
      </c>
      <c r="I19" s="856">
        <v>2299.5500000000002</v>
      </c>
      <c r="J19" s="856"/>
      <c r="K19" s="856"/>
      <c r="L19" s="856"/>
      <c r="M19" s="856"/>
      <c r="N19" s="856"/>
      <c r="O19" s="856"/>
      <c r="P19" s="847"/>
      <c r="Q19" s="857"/>
    </row>
    <row r="20" spans="1:17" ht="14.4" customHeight="1" x14ac:dyDescent="0.3">
      <c r="A20" s="844" t="s">
        <v>4850</v>
      </c>
      <c r="B20" s="846" t="s">
        <v>1208</v>
      </c>
      <c r="C20" s="846" t="s">
        <v>4060</v>
      </c>
      <c r="D20" s="846" t="s">
        <v>4856</v>
      </c>
      <c r="E20" s="846" t="s">
        <v>4857</v>
      </c>
      <c r="F20" s="856">
        <v>388</v>
      </c>
      <c r="G20" s="856">
        <v>12908.76</v>
      </c>
      <c r="H20" s="856">
        <v>1</v>
      </c>
      <c r="I20" s="856">
        <v>33.270000000000003</v>
      </c>
      <c r="J20" s="856"/>
      <c r="K20" s="856"/>
      <c r="L20" s="856"/>
      <c r="M20" s="856"/>
      <c r="N20" s="856"/>
      <c r="O20" s="856"/>
      <c r="P20" s="847"/>
      <c r="Q20" s="857"/>
    </row>
    <row r="21" spans="1:17" ht="14.4" customHeight="1" x14ac:dyDescent="0.3">
      <c r="A21" s="844" t="s">
        <v>4850</v>
      </c>
      <c r="B21" s="846" t="s">
        <v>1208</v>
      </c>
      <c r="C21" s="846" t="s">
        <v>4060</v>
      </c>
      <c r="D21" s="846" t="s">
        <v>4858</v>
      </c>
      <c r="E21" s="846" t="s">
        <v>4859</v>
      </c>
      <c r="F21" s="856"/>
      <c r="G21" s="856"/>
      <c r="H21" s="856"/>
      <c r="I21" s="856"/>
      <c r="J21" s="856">
        <v>110</v>
      </c>
      <c r="K21" s="856">
        <v>2127.4</v>
      </c>
      <c r="L21" s="856"/>
      <c r="M21" s="856">
        <v>19.34</v>
      </c>
      <c r="N21" s="856"/>
      <c r="O21" s="856"/>
      <c r="P21" s="847"/>
      <c r="Q21" s="857"/>
    </row>
    <row r="22" spans="1:17" ht="14.4" customHeight="1" x14ac:dyDescent="0.3">
      <c r="A22" s="844" t="s">
        <v>4850</v>
      </c>
      <c r="B22" s="846" t="s">
        <v>1208</v>
      </c>
      <c r="C22" s="846" t="s">
        <v>3543</v>
      </c>
      <c r="D22" s="846" t="s">
        <v>4860</v>
      </c>
      <c r="E22" s="846" t="s">
        <v>4861</v>
      </c>
      <c r="F22" s="856">
        <v>1</v>
      </c>
      <c r="G22" s="856">
        <v>654</v>
      </c>
      <c r="H22" s="856">
        <v>1</v>
      </c>
      <c r="I22" s="856">
        <v>654</v>
      </c>
      <c r="J22" s="856"/>
      <c r="K22" s="856"/>
      <c r="L22" s="856"/>
      <c r="M22" s="856"/>
      <c r="N22" s="856"/>
      <c r="O22" s="856"/>
      <c r="P22" s="847"/>
      <c r="Q22" s="857"/>
    </row>
    <row r="23" spans="1:17" ht="14.4" customHeight="1" x14ac:dyDescent="0.3">
      <c r="A23" s="844" t="s">
        <v>4850</v>
      </c>
      <c r="B23" s="846" t="s">
        <v>1208</v>
      </c>
      <c r="C23" s="846" t="s">
        <v>3543</v>
      </c>
      <c r="D23" s="846" t="s">
        <v>4862</v>
      </c>
      <c r="E23" s="846" t="s">
        <v>4863</v>
      </c>
      <c r="F23" s="856">
        <v>1</v>
      </c>
      <c r="G23" s="856">
        <v>1754</v>
      </c>
      <c r="H23" s="856">
        <v>1</v>
      </c>
      <c r="I23" s="856">
        <v>1754</v>
      </c>
      <c r="J23" s="856"/>
      <c r="K23" s="856"/>
      <c r="L23" s="856"/>
      <c r="M23" s="856"/>
      <c r="N23" s="856"/>
      <c r="O23" s="856"/>
      <c r="P23" s="847"/>
      <c r="Q23" s="857"/>
    </row>
    <row r="24" spans="1:17" ht="14.4" customHeight="1" x14ac:dyDescent="0.3">
      <c r="A24" s="844" t="s">
        <v>4850</v>
      </c>
      <c r="B24" s="846" t="s">
        <v>1208</v>
      </c>
      <c r="C24" s="846" t="s">
        <v>3543</v>
      </c>
      <c r="D24" s="846" t="s">
        <v>4864</v>
      </c>
      <c r="E24" s="846" t="s">
        <v>4865</v>
      </c>
      <c r="F24" s="856"/>
      <c r="G24" s="856"/>
      <c r="H24" s="856"/>
      <c r="I24" s="856"/>
      <c r="J24" s="856">
        <v>2</v>
      </c>
      <c r="K24" s="856">
        <v>6900</v>
      </c>
      <c r="L24" s="856"/>
      <c r="M24" s="856">
        <v>3450</v>
      </c>
      <c r="N24" s="856"/>
      <c r="O24" s="856"/>
      <c r="P24" s="847"/>
      <c r="Q24" s="857"/>
    </row>
    <row r="25" spans="1:17" ht="14.4" customHeight="1" x14ac:dyDescent="0.3">
      <c r="A25" s="844" t="s">
        <v>4850</v>
      </c>
      <c r="B25" s="846" t="s">
        <v>1208</v>
      </c>
      <c r="C25" s="846" t="s">
        <v>3543</v>
      </c>
      <c r="D25" s="846" t="s">
        <v>4866</v>
      </c>
      <c r="E25" s="846" t="s">
        <v>4867</v>
      </c>
      <c r="F25" s="856">
        <v>1</v>
      </c>
      <c r="G25" s="856">
        <v>14328</v>
      </c>
      <c r="H25" s="856">
        <v>1</v>
      </c>
      <c r="I25" s="856">
        <v>14328</v>
      </c>
      <c r="J25" s="856"/>
      <c r="K25" s="856"/>
      <c r="L25" s="856"/>
      <c r="M25" s="856"/>
      <c r="N25" s="856"/>
      <c r="O25" s="856"/>
      <c r="P25" s="847"/>
      <c r="Q25" s="857"/>
    </row>
    <row r="26" spans="1:17" ht="14.4" customHeight="1" x14ac:dyDescent="0.3">
      <c r="A26" s="844" t="s">
        <v>4850</v>
      </c>
      <c r="B26" s="846" t="s">
        <v>1208</v>
      </c>
      <c r="C26" s="846" t="s">
        <v>3543</v>
      </c>
      <c r="D26" s="846" t="s">
        <v>4868</v>
      </c>
      <c r="E26" s="846" t="s">
        <v>4869</v>
      </c>
      <c r="F26" s="856">
        <v>2</v>
      </c>
      <c r="G26" s="856">
        <v>974</v>
      </c>
      <c r="H26" s="856">
        <v>1</v>
      </c>
      <c r="I26" s="856">
        <v>487</v>
      </c>
      <c r="J26" s="856"/>
      <c r="K26" s="856"/>
      <c r="L26" s="856"/>
      <c r="M26" s="856"/>
      <c r="N26" s="856"/>
      <c r="O26" s="856"/>
      <c r="P26" s="847"/>
      <c r="Q26" s="857"/>
    </row>
    <row r="27" spans="1:17" ht="14.4" customHeight="1" x14ac:dyDescent="0.3">
      <c r="A27" s="844" t="s">
        <v>4870</v>
      </c>
      <c r="B27" s="846" t="s">
        <v>4871</v>
      </c>
      <c r="C27" s="846" t="s">
        <v>3543</v>
      </c>
      <c r="D27" s="846" t="s">
        <v>4872</v>
      </c>
      <c r="E27" s="846" t="s">
        <v>4873</v>
      </c>
      <c r="F27" s="856">
        <v>64</v>
      </c>
      <c r="G27" s="856">
        <v>22400</v>
      </c>
      <c r="H27" s="856">
        <v>1</v>
      </c>
      <c r="I27" s="856">
        <v>350</v>
      </c>
      <c r="J27" s="856">
        <v>81</v>
      </c>
      <c r="K27" s="856">
        <v>28399</v>
      </c>
      <c r="L27" s="856">
        <v>1.2678125</v>
      </c>
      <c r="M27" s="856">
        <v>350.60493827160496</v>
      </c>
      <c r="N27" s="856">
        <v>161</v>
      </c>
      <c r="O27" s="856">
        <v>56511</v>
      </c>
      <c r="P27" s="847">
        <v>2.5228125000000001</v>
      </c>
      <c r="Q27" s="857">
        <v>351</v>
      </c>
    </row>
    <row r="28" spans="1:17" ht="14.4" customHeight="1" x14ac:dyDescent="0.3">
      <c r="A28" s="844" t="s">
        <v>4870</v>
      </c>
      <c r="B28" s="846" t="s">
        <v>4871</v>
      </c>
      <c r="C28" s="846" t="s">
        <v>3543</v>
      </c>
      <c r="D28" s="846" t="s">
        <v>4874</v>
      </c>
      <c r="E28" s="846" t="s">
        <v>4875</v>
      </c>
      <c r="F28" s="856">
        <v>212</v>
      </c>
      <c r="G28" s="856">
        <v>13780</v>
      </c>
      <c r="H28" s="856">
        <v>1</v>
      </c>
      <c r="I28" s="856">
        <v>65</v>
      </c>
      <c r="J28" s="856">
        <v>215</v>
      </c>
      <c r="K28" s="856">
        <v>13845</v>
      </c>
      <c r="L28" s="856">
        <v>1.0047169811320755</v>
      </c>
      <c r="M28" s="856">
        <v>64.395348837209298</v>
      </c>
      <c r="N28" s="856">
        <v>194</v>
      </c>
      <c r="O28" s="856">
        <v>12610</v>
      </c>
      <c r="P28" s="847">
        <v>0.91509433962264153</v>
      </c>
      <c r="Q28" s="857">
        <v>65</v>
      </c>
    </row>
    <row r="29" spans="1:17" ht="14.4" customHeight="1" x14ac:dyDescent="0.3">
      <c r="A29" s="844" t="s">
        <v>4870</v>
      </c>
      <c r="B29" s="846" t="s">
        <v>4871</v>
      </c>
      <c r="C29" s="846" t="s">
        <v>3543</v>
      </c>
      <c r="D29" s="846" t="s">
        <v>4876</v>
      </c>
      <c r="E29" s="846" t="s">
        <v>4877</v>
      </c>
      <c r="F29" s="856">
        <v>5</v>
      </c>
      <c r="G29" s="856">
        <v>2950</v>
      </c>
      <c r="H29" s="856">
        <v>1</v>
      </c>
      <c r="I29" s="856">
        <v>590</v>
      </c>
      <c r="J29" s="856">
        <v>3</v>
      </c>
      <c r="K29" s="856">
        <v>1773</v>
      </c>
      <c r="L29" s="856">
        <v>0.60101694915254233</v>
      </c>
      <c r="M29" s="856">
        <v>591</v>
      </c>
      <c r="N29" s="856">
        <v>13</v>
      </c>
      <c r="O29" s="856">
        <v>7683</v>
      </c>
      <c r="P29" s="847">
        <v>2.6044067796610171</v>
      </c>
      <c r="Q29" s="857">
        <v>591</v>
      </c>
    </row>
    <row r="30" spans="1:17" ht="14.4" customHeight="1" x14ac:dyDescent="0.3">
      <c r="A30" s="844" t="s">
        <v>4870</v>
      </c>
      <c r="B30" s="846" t="s">
        <v>4871</v>
      </c>
      <c r="C30" s="846" t="s">
        <v>3543</v>
      </c>
      <c r="D30" s="846" t="s">
        <v>4878</v>
      </c>
      <c r="E30" s="846" t="s">
        <v>4879</v>
      </c>
      <c r="F30" s="856">
        <v>1</v>
      </c>
      <c r="G30" s="856">
        <v>149</v>
      </c>
      <c r="H30" s="856">
        <v>1</v>
      </c>
      <c r="I30" s="856">
        <v>149</v>
      </c>
      <c r="J30" s="856"/>
      <c r="K30" s="856"/>
      <c r="L30" s="856"/>
      <c r="M30" s="856"/>
      <c r="N30" s="856">
        <v>3</v>
      </c>
      <c r="O30" s="856">
        <v>450</v>
      </c>
      <c r="P30" s="847">
        <v>3.0201342281879193</v>
      </c>
      <c r="Q30" s="857">
        <v>150</v>
      </c>
    </row>
    <row r="31" spans="1:17" ht="14.4" customHeight="1" x14ac:dyDescent="0.3">
      <c r="A31" s="844" t="s">
        <v>4870</v>
      </c>
      <c r="B31" s="846" t="s">
        <v>4871</v>
      </c>
      <c r="C31" s="846" t="s">
        <v>3543</v>
      </c>
      <c r="D31" s="846" t="s">
        <v>4880</v>
      </c>
      <c r="E31" s="846" t="s">
        <v>4881</v>
      </c>
      <c r="F31" s="856">
        <v>67</v>
      </c>
      <c r="G31" s="856">
        <v>1541</v>
      </c>
      <c r="H31" s="856">
        <v>1</v>
      </c>
      <c r="I31" s="856">
        <v>23</v>
      </c>
      <c r="J31" s="856">
        <v>60</v>
      </c>
      <c r="K31" s="856">
        <v>1429</v>
      </c>
      <c r="L31" s="856">
        <v>0.92731992212848802</v>
      </c>
      <c r="M31" s="856">
        <v>23.816666666666666</v>
      </c>
      <c r="N31" s="856">
        <v>51</v>
      </c>
      <c r="O31" s="856">
        <v>1224</v>
      </c>
      <c r="P31" s="847">
        <v>0.79428942245295264</v>
      </c>
      <c r="Q31" s="857">
        <v>24</v>
      </c>
    </row>
    <row r="32" spans="1:17" ht="14.4" customHeight="1" x14ac:dyDescent="0.3">
      <c r="A32" s="844" t="s">
        <v>4870</v>
      </c>
      <c r="B32" s="846" t="s">
        <v>4871</v>
      </c>
      <c r="C32" s="846" t="s">
        <v>3543</v>
      </c>
      <c r="D32" s="846" t="s">
        <v>4882</v>
      </c>
      <c r="E32" s="846" t="s">
        <v>4883</v>
      </c>
      <c r="F32" s="856">
        <v>17</v>
      </c>
      <c r="G32" s="856">
        <v>918</v>
      </c>
      <c r="H32" s="856">
        <v>1</v>
      </c>
      <c r="I32" s="856">
        <v>54</v>
      </c>
      <c r="J32" s="856">
        <v>33</v>
      </c>
      <c r="K32" s="856">
        <v>1782</v>
      </c>
      <c r="L32" s="856">
        <v>1.9411764705882353</v>
      </c>
      <c r="M32" s="856">
        <v>54</v>
      </c>
      <c r="N32" s="856">
        <v>38</v>
      </c>
      <c r="O32" s="856">
        <v>2052</v>
      </c>
      <c r="P32" s="847">
        <v>2.2352941176470589</v>
      </c>
      <c r="Q32" s="857">
        <v>54</v>
      </c>
    </row>
    <row r="33" spans="1:17" ht="14.4" customHeight="1" x14ac:dyDescent="0.3">
      <c r="A33" s="844" t="s">
        <v>4870</v>
      </c>
      <c r="B33" s="846" t="s">
        <v>4871</v>
      </c>
      <c r="C33" s="846" t="s">
        <v>3543</v>
      </c>
      <c r="D33" s="846" t="s">
        <v>4884</v>
      </c>
      <c r="E33" s="846" t="s">
        <v>4885</v>
      </c>
      <c r="F33" s="856">
        <v>2360</v>
      </c>
      <c r="G33" s="856">
        <v>181720</v>
      </c>
      <c r="H33" s="856">
        <v>1</v>
      </c>
      <c r="I33" s="856">
        <v>77</v>
      </c>
      <c r="J33" s="856">
        <v>2531</v>
      </c>
      <c r="K33" s="856">
        <v>194117</v>
      </c>
      <c r="L33" s="856">
        <v>1.0682203389830509</v>
      </c>
      <c r="M33" s="856">
        <v>76.695772421967604</v>
      </c>
      <c r="N33" s="856">
        <v>2572</v>
      </c>
      <c r="O33" s="856">
        <v>198044</v>
      </c>
      <c r="P33" s="847">
        <v>1.0898305084745763</v>
      </c>
      <c r="Q33" s="857">
        <v>77</v>
      </c>
    </row>
    <row r="34" spans="1:17" ht="14.4" customHeight="1" x14ac:dyDescent="0.3">
      <c r="A34" s="844" t="s">
        <v>4870</v>
      </c>
      <c r="B34" s="846" t="s">
        <v>4871</v>
      </c>
      <c r="C34" s="846" t="s">
        <v>3543</v>
      </c>
      <c r="D34" s="846" t="s">
        <v>4886</v>
      </c>
      <c r="E34" s="846" t="s">
        <v>4887</v>
      </c>
      <c r="F34" s="856"/>
      <c r="G34" s="856"/>
      <c r="H34" s="856"/>
      <c r="I34" s="856"/>
      <c r="J34" s="856"/>
      <c r="K34" s="856"/>
      <c r="L34" s="856"/>
      <c r="M34" s="856"/>
      <c r="N34" s="856">
        <v>1</v>
      </c>
      <c r="O34" s="856">
        <v>1630</v>
      </c>
      <c r="P34" s="847"/>
      <c r="Q34" s="857">
        <v>1630</v>
      </c>
    </row>
    <row r="35" spans="1:17" ht="14.4" customHeight="1" x14ac:dyDescent="0.3">
      <c r="A35" s="844" t="s">
        <v>4870</v>
      </c>
      <c r="B35" s="846" t="s">
        <v>4871</v>
      </c>
      <c r="C35" s="846" t="s">
        <v>3543</v>
      </c>
      <c r="D35" s="846" t="s">
        <v>4888</v>
      </c>
      <c r="E35" s="846" t="s">
        <v>4889</v>
      </c>
      <c r="F35" s="856">
        <v>131</v>
      </c>
      <c r="G35" s="856">
        <v>2882</v>
      </c>
      <c r="H35" s="856">
        <v>1</v>
      </c>
      <c r="I35" s="856">
        <v>22</v>
      </c>
      <c r="J35" s="856">
        <v>105</v>
      </c>
      <c r="K35" s="856">
        <v>2391</v>
      </c>
      <c r="L35" s="856">
        <v>0.82963219986120751</v>
      </c>
      <c r="M35" s="856">
        <v>22.771428571428572</v>
      </c>
      <c r="N35" s="856">
        <v>101</v>
      </c>
      <c r="O35" s="856">
        <v>2323</v>
      </c>
      <c r="P35" s="847">
        <v>0.80603747397640524</v>
      </c>
      <c r="Q35" s="857">
        <v>23</v>
      </c>
    </row>
    <row r="36" spans="1:17" ht="14.4" customHeight="1" x14ac:dyDescent="0.3">
      <c r="A36" s="844" t="s">
        <v>4870</v>
      </c>
      <c r="B36" s="846" t="s">
        <v>4871</v>
      </c>
      <c r="C36" s="846" t="s">
        <v>3543</v>
      </c>
      <c r="D36" s="846" t="s">
        <v>4890</v>
      </c>
      <c r="E36" s="846" t="s">
        <v>4891</v>
      </c>
      <c r="F36" s="856">
        <v>40</v>
      </c>
      <c r="G36" s="856">
        <v>8360</v>
      </c>
      <c r="H36" s="856">
        <v>1</v>
      </c>
      <c r="I36" s="856">
        <v>209</v>
      </c>
      <c r="J36" s="856"/>
      <c r="K36" s="856"/>
      <c r="L36" s="856"/>
      <c r="M36" s="856"/>
      <c r="N36" s="856">
        <v>1</v>
      </c>
      <c r="O36" s="856">
        <v>209</v>
      </c>
      <c r="P36" s="847">
        <v>2.5000000000000001E-2</v>
      </c>
      <c r="Q36" s="857">
        <v>209</v>
      </c>
    </row>
    <row r="37" spans="1:17" ht="14.4" customHeight="1" x14ac:dyDescent="0.3">
      <c r="A37" s="844" t="s">
        <v>4870</v>
      </c>
      <c r="B37" s="846" t="s">
        <v>4871</v>
      </c>
      <c r="C37" s="846" t="s">
        <v>3543</v>
      </c>
      <c r="D37" s="846" t="s">
        <v>4892</v>
      </c>
      <c r="E37" s="846" t="s">
        <v>4893</v>
      </c>
      <c r="F37" s="856">
        <v>14</v>
      </c>
      <c r="G37" s="856">
        <v>924</v>
      </c>
      <c r="H37" s="856">
        <v>1</v>
      </c>
      <c r="I37" s="856">
        <v>66</v>
      </c>
      <c r="J37" s="856">
        <v>19</v>
      </c>
      <c r="K37" s="856">
        <v>1254</v>
      </c>
      <c r="L37" s="856">
        <v>1.3571428571428572</v>
      </c>
      <c r="M37" s="856">
        <v>66</v>
      </c>
      <c r="N37" s="856">
        <v>20</v>
      </c>
      <c r="O37" s="856">
        <v>1320</v>
      </c>
      <c r="P37" s="847">
        <v>1.4285714285714286</v>
      </c>
      <c r="Q37" s="857">
        <v>66</v>
      </c>
    </row>
    <row r="38" spans="1:17" ht="14.4" customHeight="1" x14ac:dyDescent="0.3">
      <c r="A38" s="844" t="s">
        <v>4870</v>
      </c>
      <c r="B38" s="846" t="s">
        <v>4871</v>
      </c>
      <c r="C38" s="846" t="s">
        <v>3543</v>
      </c>
      <c r="D38" s="846" t="s">
        <v>4894</v>
      </c>
      <c r="E38" s="846" t="s">
        <v>4895</v>
      </c>
      <c r="F38" s="856">
        <v>59</v>
      </c>
      <c r="G38" s="856">
        <v>1416</v>
      </c>
      <c r="H38" s="856">
        <v>1</v>
      </c>
      <c r="I38" s="856">
        <v>24</v>
      </c>
      <c r="J38" s="856">
        <v>40</v>
      </c>
      <c r="K38" s="856">
        <v>960</v>
      </c>
      <c r="L38" s="856">
        <v>0.67796610169491522</v>
      </c>
      <c r="M38" s="856">
        <v>24</v>
      </c>
      <c r="N38" s="856">
        <v>44</v>
      </c>
      <c r="O38" s="856">
        <v>1056</v>
      </c>
      <c r="P38" s="847">
        <v>0.74576271186440679</v>
      </c>
      <c r="Q38" s="857">
        <v>24</v>
      </c>
    </row>
    <row r="39" spans="1:17" ht="14.4" customHeight="1" x14ac:dyDescent="0.3">
      <c r="A39" s="844" t="s">
        <v>4870</v>
      </c>
      <c r="B39" s="846" t="s">
        <v>4871</v>
      </c>
      <c r="C39" s="846" t="s">
        <v>3543</v>
      </c>
      <c r="D39" s="846" t="s">
        <v>4896</v>
      </c>
      <c r="E39" s="846" t="s">
        <v>4897</v>
      </c>
      <c r="F39" s="856">
        <v>124</v>
      </c>
      <c r="G39" s="856">
        <v>22320</v>
      </c>
      <c r="H39" s="856">
        <v>1</v>
      </c>
      <c r="I39" s="856">
        <v>180</v>
      </c>
      <c r="J39" s="856">
        <v>210</v>
      </c>
      <c r="K39" s="856">
        <v>36720</v>
      </c>
      <c r="L39" s="856">
        <v>1.6451612903225807</v>
      </c>
      <c r="M39" s="856">
        <v>174.85714285714286</v>
      </c>
      <c r="N39" s="856">
        <v>285</v>
      </c>
      <c r="O39" s="856">
        <v>51300</v>
      </c>
      <c r="P39" s="847">
        <v>2.2983870967741935</v>
      </c>
      <c r="Q39" s="857">
        <v>180</v>
      </c>
    </row>
    <row r="40" spans="1:17" ht="14.4" customHeight="1" x14ac:dyDescent="0.3">
      <c r="A40" s="844" t="s">
        <v>4870</v>
      </c>
      <c r="B40" s="846" t="s">
        <v>4871</v>
      </c>
      <c r="C40" s="846" t="s">
        <v>3543</v>
      </c>
      <c r="D40" s="846" t="s">
        <v>4898</v>
      </c>
      <c r="E40" s="846" t="s">
        <v>4899</v>
      </c>
      <c r="F40" s="856">
        <v>25</v>
      </c>
      <c r="G40" s="856">
        <v>6325</v>
      </c>
      <c r="H40" s="856">
        <v>1</v>
      </c>
      <c r="I40" s="856">
        <v>253</v>
      </c>
      <c r="J40" s="856">
        <v>80</v>
      </c>
      <c r="K40" s="856">
        <v>20240</v>
      </c>
      <c r="L40" s="856">
        <v>3.2</v>
      </c>
      <c r="M40" s="856">
        <v>253</v>
      </c>
      <c r="N40" s="856">
        <v>132</v>
      </c>
      <c r="O40" s="856">
        <v>33396</v>
      </c>
      <c r="P40" s="847">
        <v>5.28</v>
      </c>
      <c r="Q40" s="857">
        <v>253</v>
      </c>
    </row>
    <row r="41" spans="1:17" ht="14.4" customHeight="1" x14ac:dyDescent="0.3">
      <c r="A41" s="844" t="s">
        <v>4870</v>
      </c>
      <c r="B41" s="846" t="s">
        <v>4871</v>
      </c>
      <c r="C41" s="846" t="s">
        <v>3543</v>
      </c>
      <c r="D41" s="846" t="s">
        <v>4900</v>
      </c>
      <c r="E41" s="846" t="s">
        <v>4901</v>
      </c>
      <c r="F41" s="856">
        <v>1</v>
      </c>
      <c r="G41" s="856">
        <v>189</v>
      </c>
      <c r="H41" s="856">
        <v>1</v>
      </c>
      <c r="I41" s="856">
        <v>189</v>
      </c>
      <c r="J41" s="856"/>
      <c r="K41" s="856"/>
      <c r="L41" s="856"/>
      <c r="M41" s="856"/>
      <c r="N41" s="856"/>
      <c r="O41" s="856"/>
      <c r="P41" s="847"/>
      <c r="Q41" s="857"/>
    </row>
    <row r="42" spans="1:17" ht="14.4" customHeight="1" x14ac:dyDescent="0.3">
      <c r="A42" s="844" t="s">
        <v>4870</v>
      </c>
      <c r="B42" s="846" t="s">
        <v>4871</v>
      </c>
      <c r="C42" s="846" t="s">
        <v>3543</v>
      </c>
      <c r="D42" s="846" t="s">
        <v>4902</v>
      </c>
      <c r="E42" s="846" t="s">
        <v>4903</v>
      </c>
      <c r="F42" s="856">
        <v>225</v>
      </c>
      <c r="G42" s="856">
        <v>48600</v>
      </c>
      <c r="H42" s="856">
        <v>1</v>
      </c>
      <c r="I42" s="856">
        <v>216</v>
      </c>
      <c r="J42" s="856">
        <v>326</v>
      </c>
      <c r="K42" s="856">
        <v>69120</v>
      </c>
      <c r="L42" s="856">
        <v>1.4222222222222223</v>
      </c>
      <c r="M42" s="856">
        <v>212.02453987730061</v>
      </c>
      <c r="N42" s="856">
        <v>423</v>
      </c>
      <c r="O42" s="856">
        <v>91368</v>
      </c>
      <c r="P42" s="847">
        <v>1.88</v>
      </c>
      <c r="Q42" s="857">
        <v>216</v>
      </c>
    </row>
    <row r="43" spans="1:17" ht="14.4" customHeight="1" x14ac:dyDescent="0.3">
      <c r="A43" s="844" t="s">
        <v>4870</v>
      </c>
      <c r="B43" s="846" t="s">
        <v>4871</v>
      </c>
      <c r="C43" s="846" t="s">
        <v>3543</v>
      </c>
      <c r="D43" s="846" t="s">
        <v>4904</v>
      </c>
      <c r="E43" s="846" t="s">
        <v>4905</v>
      </c>
      <c r="F43" s="856">
        <v>1</v>
      </c>
      <c r="G43" s="856">
        <v>35</v>
      </c>
      <c r="H43" s="856">
        <v>1</v>
      </c>
      <c r="I43" s="856">
        <v>35</v>
      </c>
      <c r="J43" s="856">
        <v>4</v>
      </c>
      <c r="K43" s="856">
        <v>143</v>
      </c>
      <c r="L43" s="856">
        <v>4.0857142857142854</v>
      </c>
      <c r="M43" s="856">
        <v>35.75</v>
      </c>
      <c r="N43" s="856">
        <v>6</v>
      </c>
      <c r="O43" s="856">
        <v>216</v>
      </c>
      <c r="P43" s="847">
        <v>6.1714285714285717</v>
      </c>
      <c r="Q43" s="857">
        <v>36</v>
      </c>
    </row>
    <row r="44" spans="1:17" ht="14.4" customHeight="1" x14ac:dyDescent="0.3">
      <c r="A44" s="844" t="s">
        <v>4870</v>
      </c>
      <c r="B44" s="846" t="s">
        <v>4871</v>
      </c>
      <c r="C44" s="846" t="s">
        <v>3543</v>
      </c>
      <c r="D44" s="846" t="s">
        <v>4906</v>
      </c>
      <c r="E44" s="846" t="s">
        <v>4907</v>
      </c>
      <c r="F44" s="856">
        <v>17</v>
      </c>
      <c r="G44" s="856">
        <v>850</v>
      </c>
      <c r="H44" s="856">
        <v>1</v>
      </c>
      <c r="I44" s="856">
        <v>50</v>
      </c>
      <c r="J44" s="856">
        <v>31</v>
      </c>
      <c r="K44" s="856">
        <v>1550</v>
      </c>
      <c r="L44" s="856">
        <v>1.8235294117647058</v>
      </c>
      <c r="M44" s="856">
        <v>50</v>
      </c>
      <c r="N44" s="856">
        <v>27</v>
      </c>
      <c r="O44" s="856">
        <v>1350</v>
      </c>
      <c r="P44" s="847">
        <v>1.588235294117647</v>
      </c>
      <c r="Q44" s="857">
        <v>50</v>
      </c>
    </row>
    <row r="45" spans="1:17" ht="14.4" customHeight="1" x14ac:dyDescent="0.3">
      <c r="A45" s="844" t="s">
        <v>4870</v>
      </c>
      <c r="B45" s="846" t="s">
        <v>4871</v>
      </c>
      <c r="C45" s="846" t="s">
        <v>3543</v>
      </c>
      <c r="D45" s="846" t="s">
        <v>4908</v>
      </c>
      <c r="E45" s="846" t="s">
        <v>4909</v>
      </c>
      <c r="F45" s="856">
        <v>1</v>
      </c>
      <c r="G45" s="856">
        <v>326</v>
      </c>
      <c r="H45" s="856">
        <v>1</v>
      </c>
      <c r="I45" s="856">
        <v>326</v>
      </c>
      <c r="J45" s="856"/>
      <c r="K45" s="856"/>
      <c r="L45" s="856"/>
      <c r="M45" s="856"/>
      <c r="N45" s="856"/>
      <c r="O45" s="856"/>
      <c r="P45" s="847"/>
      <c r="Q45" s="857"/>
    </row>
    <row r="46" spans="1:17" ht="14.4" customHeight="1" x14ac:dyDescent="0.3">
      <c r="A46" s="844" t="s">
        <v>4870</v>
      </c>
      <c r="B46" s="846" t="s">
        <v>4871</v>
      </c>
      <c r="C46" s="846" t="s">
        <v>3543</v>
      </c>
      <c r="D46" s="846" t="s">
        <v>4910</v>
      </c>
      <c r="E46" s="846" t="s">
        <v>4911</v>
      </c>
      <c r="F46" s="856"/>
      <c r="G46" s="856"/>
      <c r="H46" s="856"/>
      <c r="I46" s="856"/>
      <c r="J46" s="856">
        <v>1</v>
      </c>
      <c r="K46" s="856">
        <v>231</v>
      </c>
      <c r="L46" s="856"/>
      <c r="M46" s="856">
        <v>231</v>
      </c>
      <c r="N46" s="856">
        <v>1</v>
      </c>
      <c r="O46" s="856">
        <v>231</v>
      </c>
      <c r="P46" s="847"/>
      <c r="Q46" s="857">
        <v>231</v>
      </c>
    </row>
    <row r="47" spans="1:17" ht="14.4" customHeight="1" x14ac:dyDescent="0.3">
      <c r="A47" s="844" t="s">
        <v>4870</v>
      </c>
      <c r="B47" s="846" t="s">
        <v>4871</v>
      </c>
      <c r="C47" s="846" t="s">
        <v>3543</v>
      </c>
      <c r="D47" s="846" t="s">
        <v>4912</v>
      </c>
      <c r="E47" s="846" t="s">
        <v>4913</v>
      </c>
      <c r="F47" s="856">
        <v>1</v>
      </c>
      <c r="G47" s="856">
        <v>229</v>
      </c>
      <c r="H47" s="856">
        <v>1</v>
      </c>
      <c r="I47" s="856">
        <v>229</v>
      </c>
      <c r="J47" s="856"/>
      <c r="K47" s="856"/>
      <c r="L47" s="856"/>
      <c r="M47" s="856"/>
      <c r="N47" s="856">
        <v>3</v>
      </c>
      <c r="O47" s="856">
        <v>690</v>
      </c>
      <c r="P47" s="847">
        <v>3.0131004366812228</v>
      </c>
      <c r="Q47" s="857">
        <v>230</v>
      </c>
    </row>
    <row r="48" spans="1:17" ht="14.4" customHeight="1" x14ac:dyDescent="0.3">
      <c r="A48" s="844" t="s">
        <v>4870</v>
      </c>
      <c r="B48" s="846" t="s">
        <v>4871</v>
      </c>
      <c r="C48" s="846" t="s">
        <v>3543</v>
      </c>
      <c r="D48" s="846" t="s">
        <v>4914</v>
      </c>
      <c r="E48" s="846" t="s">
        <v>4915</v>
      </c>
      <c r="F48" s="856">
        <v>6</v>
      </c>
      <c r="G48" s="856">
        <v>2436</v>
      </c>
      <c r="H48" s="856">
        <v>1</v>
      </c>
      <c r="I48" s="856">
        <v>406</v>
      </c>
      <c r="J48" s="856"/>
      <c r="K48" s="856"/>
      <c r="L48" s="856"/>
      <c r="M48" s="856"/>
      <c r="N48" s="856"/>
      <c r="O48" s="856"/>
      <c r="P48" s="847"/>
      <c r="Q48" s="857"/>
    </row>
    <row r="49" spans="1:17" ht="14.4" customHeight="1" x14ac:dyDescent="0.3">
      <c r="A49" s="844" t="s">
        <v>4870</v>
      </c>
      <c r="B49" s="846" t="s">
        <v>4871</v>
      </c>
      <c r="C49" s="846" t="s">
        <v>3543</v>
      </c>
      <c r="D49" s="846" t="s">
        <v>4916</v>
      </c>
      <c r="E49" s="846" t="s">
        <v>4917</v>
      </c>
      <c r="F49" s="856">
        <v>6</v>
      </c>
      <c r="G49" s="856">
        <v>3516</v>
      </c>
      <c r="H49" s="856">
        <v>1</v>
      </c>
      <c r="I49" s="856">
        <v>586</v>
      </c>
      <c r="J49" s="856"/>
      <c r="K49" s="856"/>
      <c r="L49" s="856"/>
      <c r="M49" s="856"/>
      <c r="N49" s="856"/>
      <c r="O49" s="856"/>
      <c r="P49" s="847"/>
      <c r="Q49" s="857"/>
    </row>
    <row r="50" spans="1:17" ht="14.4" customHeight="1" x14ac:dyDescent="0.3">
      <c r="A50" s="844" t="s">
        <v>4918</v>
      </c>
      <c r="B50" s="846" t="s">
        <v>4919</v>
      </c>
      <c r="C50" s="846" t="s">
        <v>3543</v>
      </c>
      <c r="D50" s="846" t="s">
        <v>4920</v>
      </c>
      <c r="E50" s="846" t="s">
        <v>4921</v>
      </c>
      <c r="F50" s="856">
        <v>312</v>
      </c>
      <c r="G50" s="856">
        <v>8424</v>
      </c>
      <c r="H50" s="856">
        <v>1</v>
      </c>
      <c r="I50" s="856">
        <v>27</v>
      </c>
      <c r="J50" s="856">
        <v>355</v>
      </c>
      <c r="K50" s="856">
        <v>9369</v>
      </c>
      <c r="L50" s="856">
        <v>1.1121794871794872</v>
      </c>
      <c r="M50" s="856">
        <v>26.391549295774649</v>
      </c>
      <c r="N50" s="856">
        <v>314</v>
      </c>
      <c r="O50" s="856">
        <v>8478</v>
      </c>
      <c r="P50" s="847">
        <v>1.0064102564102564</v>
      </c>
      <c r="Q50" s="857">
        <v>27</v>
      </c>
    </row>
    <row r="51" spans="1:17" ht="14.4" customHeight="1" x14ac:dyDescent="0.3">
      <c r="A51" s="844" t="s">
        <v>4918</v>
      </c>
      <c r="B51" s="846" t="s">
        <v>4919</v>
      </c>
      <c r="C51" s="846" t="s">
        <v>3543</v>
      </c>
      <c r="D51" s="846" t="s">
        <v>4922</v>
      </c>
      <c r="E51" s="846" t="s">
        <v>4923</v>
      </c>
      <c r="F51" s="856">
        <v>417</v>
      </c>
      <c r="G51" s="856">
        <v>22518</v>
      </c>
      <c r="H51" s="856">
        <v>1</v>
      </c>
      <c r="I51" s="856">
        <v>54</v>
      </c>
      <c r="J51" s="856">
        <v>405</v>
      </c>
      <c r="K51" s="856">
        <v>21114</v>
      </c>
      <c r="L51" s="856">
        <v>0.93764988009592332</v>
      </c>
      <c r="M51" s="856">
        <v>52.133333333333333</v>
      </c>
      <c r="N51" s="856">
        <v>379</v>
      </c>
      <c r="O51" s="856">
        <v>20466</v>
      </c>
      <c r="P51" s="847">
        <v>0.90887290167865709</v>
      </c>
      <c r="Q51" s="857">
        <v>54</v>
      </c>
    </row>
    <row r="52" spans="1:17" ht="14.4" customHeight="1" x14ac:dyDescent="0.3">
      <c r="A52" s="844" t="s">
        <v>4918</v>
      </c>
      <c r="B52" s="846" t="s">
        <v>4919</v>
      </c>
      <c r="C52" s="846" t="s">
        <v>3543</v>
      </c>
      <c r="D52" s="846" t="s">
        <v>4924</v>
      </c>
      <c r="E52" s="846" t="s">
        <v>4925</v>
      </c>
      <c r="F52" s="856">
        <v>1356</v>
      </c>
      <c r="G52" s="856">
        <v>32544</v>
      </c>
      <c r="H52" s="856">
        <v>1</v>
      </c>
      <c r="I52" s="856">
        <v>24</v>
      </c>
      <c r="J52" s="856">
        <v>1322</v>
      </c>
      <c r="K52" s="856">
        <v>31536</v>
      </c>
      <c r="L52" s="856">
        <v>0.96902654867256632</v>
      </c>
      <c r="M52" s="856">
        <v>23.854765506807865</v>
      </c>
      <c r="N52" s="856">
        <v>1307</v>
      </c>
      <c r="O52" s="856">
        <v>31368</v>
      </c>
      <c r="P52" s="847">
        <v>0.96386430678466073</v>
      </c>
      <c r="Q52" s="857">
        <v>24</v>
      </c>
    </row>
    <row r="53" spans="1:17" ht="14.4" customHeight="1" x14ac:dyDescent="0.3">
      <c r="A53" s="844" t="s">
        <v>4918</v>
      </c>
      <c r="B53" s="846" t="s">
        <v>4919</v>
      </c>
      <c r="C53" s="846" t="s">
        <v>3543</v>
      </c>
      <c r="D53" s="846" t="s">
        <v>4926</v>
      </c>
      <c r="E53" s="846" t="s">
        <v>4927</v>
      </c>
      <c r="F53" s="856">
        <v>1789</v>
      </c>
      <c r="G53" s="856">
        <v>48303</v>
      </c>
      <c r="H53" s="856">
        <v>1</v>
      </c>
      <c r="I53" s="856">
        <v>27</v>
      </c>
      <c r="J53" s="856">
        <v>1675</v>
      </c>
      <c r="K53" s="856">
        <v>44955</v>
      </c>
      <c r="L53" s="856">
        <v>0.93068753493571832</v>
      </c>
      <c r="M53" s="856">
        <v>26.838805970149252</v>
      </c>
      <c r="N53" s="856">
        <v>1700</v>
      </c>
      <c r="O53" s="856">
        <v>45900</v>
      </c>
      <c r="P53" s="847">
        <v>0.95025153717160427</v>
      </c>
      <c r="Q53" s="857">
        <v>27</v>
      </c>
    </row>
    <row r="54" spans="1:17" ht="14.4" customHeight="1" x14ac:dyDescent="0.3">
      <c r="A54" s="844" t="s">
        <v>4918</v>
      </c>
      <c r="B54" s="846" t="s">
        <v>4919</v>
      </c>
      <c r="C54" s="846" t="s">
        <v>3543</v>
      </c>
      <c r="D54" s="846" t="s">
        <v>4928</v>
      </c>
      <c r="E54" s="846" t="s">
        <v>4929</v>
      </c>
      <c r="F54" s="856">
        <v>318</v>
      </c>
      <c r="G54" s="856">
        <v>17808</v>
      </c>
      <c r="H54" s="856">
        <v>1</v>
      </c>
      <c r="I54" s="856">
        <v>56</v>
      </c>
      <c r="J54" s="856">
        <v>134</v>
      </c>
      <c r="K54" s="856">
        <v>6953</v>
      </c>
      <c r="L54" s="856">
        <v>0.39044249775381851</v>
      </c>
      <c r="M54" s="856">
        <v>51.888059701492537</v>
      </c>
      <c r="N54" s="856">
        <v>3</v>
      </c>
      <c r="O54" s="856">
        <v>171</v>
      </c>
      <c r="P54" s="847">
        <v>9.6024258760107825E-3</v>
      </c>
      <c r="Q54" s="857">
        <v>57</v>
      </c>
    </row>
    <row r="55" spans="1:17" ht="14.4" customHeight="1" x14ac:dyDescent="0.3">
      <c r="A55" s="844" t="s">
        <v>4918</v>
      </c>
      <c r="B55" s="846" t="s">
        <v>4919</v>
      </c>
      <c r="C55" s="846" t="s">
        <v>3543</v>
      </c>
      <c r="D55" s="846" t="s">
        <v>4930</v>
      </c>
      <c r="E55" s="846" t="s">
        <v>4931</v>
      </c>
      <c r="F55" s="856">
        <v>303</v>
      </c>
      <c r="G55" s="856">
        <v>8181</v>
      </c>
      <c r="H55" s="856">
        <v>1</v>
      </c>
      <c r="I55" s="856">
        <v>27</v>
      </c>
      <c r="J55" s="856">
        <v>332</v>
      </c>
      <c r="K55" s="856">
        <v>8856</v>
      </c>
      <c r="L55" s="856">
        <v>1.0825082508250825</v>
      </c>
      <c r="M55" s="856">
        <v>26.674698795180724</v>
      </c>
      <c r="N55" s="856">
        <v>305</v>
      </c>
      <c r="O55" s="856">
        <v>8235</v>
      </c>
      <c r="P55" s="847">
        <v>1.0066006600660067</v>
      </c>
      <c r="Q55" s="857">
        <v>27</v>
      </c>
    </row>
    <row r="56" spans="1:17" ht="14.4" customHeight="1" x14ac:dyDescent="0.3">
      <c r="A56" s="844" t="s">
        <v>4918</v>
      </c>
      <c r="B56" s="846" t="s">
        <v>4919</v>
      </c>
      <c r="C56" s="846" t="s">
        <v>3543</v>
      </c>
      <c r="D56" s="846" t="s">
        <v>4932</v>
      </c>
      <c r="E56" s="846" t="s">
        <v>4933</v>
      </c>
      <c r="F56" s="856">
        <v>2138</v>
      </c>
      <c r="G56" s="856">
        <v>47036</v>
      </c>
      <c r="H56" s="856">
        <v>1</v>
      </c>
      <c r="I56" s="856">
        <v>22</v>
      </c>
      <c r="J56" s="856">
        <v>2726</v>
      </c>
      <c r="K56" s="856">
        <v>59268</v>
      </c>
      <c r="L56" s="856">
        <v>1.2600561272217026</v>
      </c>
      <c r="M56" s="856">
        <v>21.741746148202495</v>
      </c>
      <c r="N56" s="856">
        <v>3836</v>
      </c>
      <c r="O56" s="856">
        <v>84392</v>
      </c>
      <c r="P56" s="847">
        <v>1.7942001870907389</v>
      </c>
      <c r="Q56" s="857">
        <v>22</v>
      </c>
    </row>
    <row r="57" spans="1:17" ht="14.4" customHeight="1" x14ac:dyDescent="0.3">
      <c r="A57" s="844" t="s">
        <v>4918</v>
      </c>
      <c r="B57" s="846" t="s">
        <v>4919</v>
      </c>
      <c r="C57" s="846" t="s">
        <v>3543</v>
      </c>
      <c r="D57" s="846" t="s">
        <v>4934</v>
      </c>
      <c r="E57" s="846" t="s">
        <v>4935</v>
      </c>
      <c r="F57" s="856">
        <v>22</v>
      </c>
      <c r="G57" s="856">
        <v>1496</v>
      </c>
      <c r="H57" s="856">
        <v>1</v>
      </c>
      <c r="I57" s="856">
        <v>68</v>
      </c>
      <c r="J57" s="856">
        <v>9</v>
      </c>
      <c r="K57" s="856">
        <v>612</v>
      </c>
      <c r="L57" s="856">
        <v>0.40909090909090912</v>
      </c>
      <c r="M57" s="856">
        <v>68</v>
      </c>
      <c r="N57" s="856">
        <v>5</v>
      </c>
      <c r="O57" s="856">
        <v>340</v>
      </c>
      <c r="P57" s="847">
        <v>0.22727272727272727</v>
      </c>
      <c r="Q57" s="857">
        <v>68</v>
      </c>
    </row>
    <row r="58" spans="1:17" ht="14.4" customHeight="1" x14ac:dyDescent="0.3">
      <c r="A58" s="844" t="s">
        <v>4918</v>
      </c>
      <c r="B58" s="846" t="s">
        <v>4919</v>
      </c>
      <c r="C58" s="846" t="s">
        <v>3543</v>
      </c>
      <c r="D58" s="846" t="s">
        <v>4936</v>
      </c>
      <c r="E58" s="846" t="s">
        <v>4937</v>
      </c>
      <c r="F58" s="856">
        <v>5</v>
      </c>
      <c r="G58" s="856">
        <v>310</v>
      </c>
      <c r="H58" s="856">
        <v>1</v>
      </c>
      <c r="I58" s="856">
        <v>62</v>
      </c>
      <c r="J58" s="856">
        <v>10</v>
      </c>
      <c r="K58" s="856">
        <v>372</v>
      </c>
      <c r="L58" s="856">
        <v>1.2</v>
      </c>
      <c r="M58" s="856">
        <v>37.200000000000003</v>
      </c>
      <c r="N58" s="856">
        <v>6</v>
      </c>
      <c r="O58" s="856">
        <v>372</v>
      </c>
      <c r="P58" s="847">
        <v>1.2</v>
      </c>
      <c r="Q58" s="857">
        <v>62</v>
      </c>
    </row>
    <row r="59" spans="1:17" ht="14.4" customHeight="1" x14ac:dyDescent="0.3">
      <c r="A59" s="844" t="s">
        <v>4918</v>
      </c>
      <c r="B59" s="846" t="s">
        <v>4919</v>
      </c>
      <c r="C59" s="846" t="s">
        <v>3543</v>
      </c>
      <c r="D59" s="846" t="s">
        <v>4938</v>
      </c>
      <c r="E59" s="846" t="s">
        <v>4939</v>
      </c>
      <c r="F59" s="856">
        <v>2756</v>
      </c>
      <c r="G59" s="856">
        <v>168116</v>
      </c>
      <c r="H59" s="856">
        <v>1</v>
      </c>
      <c r="I59" s="856">
        <v>61</v>
      </c>
      <c r="J59" s="856">
        <v>2778</v>
      </c>
      <c r="K59" s="856">
        <v>169772</v>
      </c>
      <c r="L59" s="856">
        <v>1.0098503414309168</v>
      </c>
      <c r="M59" s="856">
        <v>61.113030957523399</v>
      </c>
      <c r="N59" s="856">
        <v>3399</v>
      </c>
      <c r="O59" s="856">
        <v>210738</v>
      </c>
      <c r="P59" s="847">
        <v>1.2535273263698874</v>
      </c>
      <c r="Q59" s="857">
        <v>62</v>
      </c>
    </row>
    <row r="60" spans="1:17" ht="14.4" customHeight="1" x14ac:dyDescent="0.3">
      <c r="A60" s="844" t="s">
        <v>4918</v>
      </c>
      <c r="B60" s="846" t="s">
        <v>4919</v>
      </c>
      <c r="C60" s="846" t="s">
        <v>3543</v>
      </c>
      <c r="D60" s="846" t="s">
        <v>4940</v>
      </c>
      <c r="E60" s="846" t="s">
        <v>4941</v>
      </c>
      <c r="F60" s="856">
        <v>1</v>
      </c>
      <c r="G60" s="856">
        <v>394</v>
      </c>
      <c r="H60" s="856">
        <v>1</v>
      </c>
      <c r="I60" s="856">
        <v>394</v>
      </c>
      <c r="J60" s="856"/>
      <c r="K60" s="856"/>
      <c r="L60" s="856"/>
      <c r="M60" s="856"/>
      <c r="N60" s="856"/>
      <c r="O60" s="856"/>
      <c r="P60" s="847"/>
      <c r="Q60" s="857"/>
    </row>
    <row r="61" spans="1:17" ht="14.4" customHeight="1" x14ac:dyDescent="0.3">
      <c r="A61" s="844" t="s">
        <v>4918</v>
      </c>
      <c r="B61" s="846" t="s">
        <v>4919</v>
      </c>
      <c r="C61" s="846" t="s">
        <v>3543</v>
      </c>
      <c r="D61" s="846" t="s">
        <v>4942</v>
      </c>
      <c r="E61" s="846" t="s">
        <v>4943</v>
      </c>
      <c r="F61" s="856"/>
      <c r="G61" s="856"/>
      <c r="H61" s="856"/>
      <c r="I61" s="856"/>
      <c r="J61" s="856">
        <v>16</v>
      </c>
      <c r="K61" s="856">
        <v>1298</v>
      </c>
      <c r="L61" s="856"/>
      <c r="M61" s="856">
        <v>81.125</v>
      </c>
      <c r="N61" s="856">
        <v>3</v>
      </c>
      <c r="O61" s="856">
        <v>246</v>
      </c>
      <c r="P61" s="847"/>
      <c r="Q61" s="857">
        <v>82</v>
      </c>
    </row>
    <row r="62" spans="1:17" ht="14.4" customHeight="1" x14ac:dyDescent="0.3">
      <c r="A62" s="844" t="s">
        <v>4918</v>
      </c>
      <c r="B62" s="846" t="s">
        <v>4919</v>
      </c>
      <c r="C62" s="846" t="s">
        <v>3543</v>
      </c>
      <c r="D62" s="846" t="s">
        <v>4944</v>
      </c>
      <c r="E62" s="846" t="s">
        <v>4945</v>
      </c>
      <c r="F62" s="856">
        <v>141</v>
      </c>
      <c r="G62" s="856">
        <v>139167</v>
      </c>
      <c r="H62" s="856">
        <v>1</v>
      </c>
      <c r="I62" s="856">
        <v>987</v>
      </c>
      <c r="J62" s="856">
        <v>162</v>
      </c>
      <c r="K62" s="856">
        <v>155946</v>
      </c>
      <c r="L62" s="856">
        <v>1.1205673758865249</v>
      </c>
      <c r="M62" s="856">
        <v>962.62962962962968</v>
      </c>
      <c r="N62" s="856">
        <v>143</v>
      </c>
      <c r="O62" s="856">
        <v>141141</v>
      </c>
      <c r="P62" s="847">
        <v>1.0141843971631206</v>
      </c>
      <c r="Q62" s="857">
        <v>987</v>
      </c>
    </row>
    <row r="63" spans="1:17" ht="14.4" customHeight="1" x14ac:dyDescent="0.3">
      <c r="A63" s="844" t="s">
        <v>4918</v>
      </c>
      <c r="B63" s="846" t="s">
        <v>4919</v>
      </c>
      <c r="C63" s="846" t="s">
        <v>3543</v>
      </c>
      <c r="D63" s="846" t="s">
        <v>4946</v>
      </c>
      <c r="E63" s="846" t="s">
        <v>4947</v>
      </c>
      <c r="F63" s="856"/>
      <c r="G63" s="856"/>
      <c r="H63" s="856"/>
      <c r="I63" s="856"/>
      <c r="J63" s="856"/>
      <c r="K63" s="856"/>
      <c r="L63" s="856"/>
      <c r="M63" s="856"/>
      <c r="N63" s="856">
        <v>1</v>
      </c>
      <c r="O63" s="856">
        <v>191</v>
      </c>
      <c r="P63" s="847"/>
      <c r="Q63" s="857">
        <v>191</v>
      </c>
    </row>
    <row r="64" spans="1:17" ht="14.4" customHeight="1" x14ac:dyDescent="0.3">
      <c r="A64" s="844" t="s">
        <v>4918</v>
      </c>
      <c r="B64" s="846" t="s">
        <v>4919</v>
      </c>
      <c r="C64" s="846" t="s">
        <v>3543</v>
      </c>
      <c r="D64" s="846" t="s">
        <v>4948</v>
      </c>
      <c r="E64" s="846" t="s">
        <v>4949</v>
      </c>
      <c r="F64" s="856">
        <v>15</v>
      </c>
      <c r="G64" s="856">
        <v>1230</v>
      </c>
      <c r="H64" s="856">
        <v>1</v>
      </c>
      <c r="I64" s="856">
        <v>82</v>
      </c>
      <c r="J64" s="856">
        <v>32</v>
      </c>
      <c r="K64" s="856">
        <v>2624</v>
      </c>
      <c r="L64" s="856">
        <v>2.1333333333333333</v>
      </c>
      <c r="M64" s="856">
        <v>82</v>
      </c>
      <c r="N64" s="856">
        <v>25</v>
      </c>
      <c r="O64" s="856">
        <v>2050</v>
      </c>
      <c r="P64" s="847">
        <v>1.6666666666666667</v>
      </c>
      <c r="Q64" s="857">
        <v>82</v>
      </c>
    </row>
    <row r="65" spans="1:17" ht="14.4" customHeight="1" x14ac:dyDescent="0.3">
      <c r="A65" s="844" t="s">
        <v>4918</v>
      </c>
      <c r="B65" s="846" t="s">
        <v>4919</v>
      </c>
      <c r="C65" s="846" t="s">
        <v>3543</v>
      </c>
      <c r="D65" s="846" t="s">
        <v>4950</v>
      </c>
      <c r="E65" s="846" t="s">
        <v>4951</v>
      </c>
      <c r="F65" s="856">
        <v>33</v>
      </c>
      <c r="G65" s="856">
        <v>2079</v>
      </c>
      <c r="H65" s="856">
        <v>1</v>
      </c>
      <c r="I65" s="856">
        <v>63</v>
      </c>
      <c r="J65" s="856">
        <v>15</v>
      </c>
      <c r="K65" s="856">
        <v>945</v>
      </c>
      <c r="L65" s="856">
        <v>0.45454545454545453</v>
      </c>
      <c r="M65" s="856">
        <v>63</v>
      </c>
      <c r="N65" s="856">
        <v>8</v>
      </c>
      <c r="O65" s="856">
        <v>504</v>
      </c>
      <c r="P65" s="847">
        <v>0.24242424242424243</v>
      </c>
      <c r="Q65" s="857">
        <v>63</v>
      </c>
    </row>
    <row r="66" spans="1:17" ht="14.4" customHeight="1" x14ac:dyDescent="0.3">
      <c r="A66" s="844" t="s">
        <v>4918</v>
      </c>
      <c r="B66" s="846" t="s">
        <v>4919</v>
      </c>
      <c r="C66" s="846" t="s">
        <v>3543</v>
      </c>
      <c r="D66" s="846" t="s">
        <v>4952</v>
      </c>
      <c r="E66" s="846" t="s">
        <v>4953</v>
      </c>
      <c r="F66" s="856">
        <v>766</v>
      </c>
      <c r="G66" s="856">
        <v>13022</v>
      </c>
      <c r="H66" s="856">
        <v>1</v>
      </c>
      <c r="I66" s="856">
        <v>17</v>
      </c>
      <c r="J66" s="856">
        <v>850</v>
      </c>
      <c r="K66" s="856">
        <v>14450</v>
      </c>
      <c r="L66" s="856">
        <v>1.1096605744125327</v>
      </c>
      <c r="M66" s="856">
        <v>17</v>
      </c>
      <c r="N66" s="856">
        <v>805</v>
      </c>
      <c r="O66" s="856">
        <v>13685</v>
      </c>
      <c r="P66" s="847">
        <v>1.0509138381201044</v>
      </c>
      <c r="Q66" s="857">
        <v>17</v>
      </c>
    </row>
    <row r="67" spans="1:17" ht="14.4" customHeight="1" x14ac:dyDescent="0.3">
      <c r="A67" s="844" t="s">
        <v>4918</v>
      </c>
      <c r="B67" s="846" t="s">
        <v>4919</v>
      </c>
      <c r="C67" s="846" t="s">
        <v>3543</v>
      </c>
      <c r="D67" s="846" t="s">
        <v>4954</v>
      </c>
      <c r="E67" s="846" t="s">
        <v>4955</v>
      </c>
      <c r="F67" s="856">
        <v>2</v>
      </c>
      <c r="G67" s="856">
        <v>126</v>
      </c>
      <c r="H67" s="856">
        <v>1</v>
      </c>
      <c r="I67" s="856">
        <v>63</v>
      </c>
      <c r="J67" s="856"/>
      <c r="K67" s="856"/>
      <c r="L67" s="856"/>
      <c r="M67" s="856"/>
      <c r="N67" s="856">
        <v>2</v>
      </c>
      <c r="O67" s="856">
        <v>128</v>
      </c>
      <c r="P67" s="847">
        <v>1.0158730158730158</v>
      </c>
      <c r="Q67" s="857">
        <v>64</v>
      </c>
    </row>
    <row r="68" spans="1:17" ht="14.4" customHeight="1" x14ac:dyDescent="0.3">
      <c r="A68" s="844" t="s">
        <v>4918</v>
      </c>
      <c r="B68" s="846" t="s">
        <v>4919</v>
      </c>
      <c r="C68" s="846" t="s">
        <v>3543</v>
      </c>
      <c r="D68" s="846" t="s">
        <v>4956</v>
      </c>
      <c r="E68" s="846" t="s">
        <v>4957</v>
      </c>
      <c r="F68" s="856">
        <v>15</v>
      </c>
      <c r="G68" s="856">
        <v>705</v>
      </c>
      <c r="H68" s="856">
        <v>1</v>
      </c>
      <c r="I68" s="856">
        <v>47</v>
      </c>
      <c r="J68" s="856">
        <v>9</v>
      </c>
      <c r="K68" s="856">
        <v>423</v>
      </c>
      <c r="L68" s="856">
        <v>0.6</v>
      </c>
      <c r="M68" s="856">
        <v>47</v>
      </c>
      <c r="N68" s="856">
        <v>3</v>
      </c>
      <c r="O68" s="856">
        <v>141</v>
      </c>
      <c r="P68" s="847">
        <v>0.2</v>
      </c>
      <c r="Q68" s="857">
        <v>47</v>
      </c>
    </row>
    <row r="69" spans="1:17" ht="14.4" customHeight="1" x14ac:dyDescent="0.3">
      <c r="A69" s="844" t="s">
        <v>4918</v>
      </c>
      <c r="B69" s="846" t="s">
        <v>4919</v>
      </c>
      <c r="C69" s="846" t="s">
        <v>3543</v>
      </c>
      <c r="D69" s="846" t="s">
        <v>4958</v>
      </c>
      <c r="E69" s="846" t="s">
        <v>4959</v>
      </c>
      <c r="F69" s="856">
        <v>5</v>
      </c>
      <c r="G69" s="856">
        <v>300</v>
      </c>
      <c r="H69" s="856">
        <v>1</v>
      </c>
      <c r="I69" s="856">
        <v>60</v>
      </c>
      <c r="J69" s="856">
        <v>5</v>
      </c>
      <c r="K69" s="856">
        <v>300</v>
      </c>
      <c r="L69" s="856">
        <v>1</v>
      </c>
      <c r="M69" s="856">
        <v>60</v>
      </c>
      <c r="N69" s="856">
        <v>4</v>
      </c>
      <c r="O69" s="856">
        <v>240</v>
      </c>
      <c r="P69" s="847">
        <v>0.8</v>
      </c>
      <c r="Q69" s="857">
        <v>60</v>
      </c>
    </row>
    <row r="70" spans="1:17" ht="14.4" customHeight="1" x14ac:dyDescent="0.3">
      <c r="A70" s="844" t="s">
        <v>4918</v>
      </c>
      <c r="B70" s="846" t="s">
        <v>4919</v>
      </c>
      <c r="C70" s="846" t="s">
        <v>3543</v>
      </c>
      <c r="D70" s="846" t="s">
        <v>4960</v>
      </c>
      <c r="E70" s="846" t="s">
        <v>4961</v>
      </c>
      <c r="F70" s="856">
        <v>3</v>
      </c>
      <c r="G70" s="856">
        <v>288</v>
      </c>
      <c r="H70" s="856">
        <v>1</v>
      </c>
      <c r="I70" s="856">
        <v>96</v>
      </c>
      <c r="J70" s="856">
        <v>2</v>
      </c>
      <c r="K70" s="856">
        <v>193</v>
      </c>
      <c r="L70" s="856">
        <v>0.67013888888888884</v>
      </c>
      <c r="M70" s="856">
        <v>96.5</v>
      </c>
      <c r="N70" s="856"/>
      <c r="O70" s="856"/>
      <c r="P70" s="847"/>
      <c r="Q70" s="857"/>
    </row>
    <row r="71" spans="1:17" ht="14.4" customHeight="1" x14ac:dyDescent="0.3">
      <c r="A71" s="844" t="s">
        <v>4918</v>
      </c>
      <c r="B71" s="846" t="s">
        <v>4919</v>
      </c>
      <c r="C71" s="846" t="s">
        <v>3543</v>
      </c>
      <c r="D71" s="846" t="s">
        <v>4962</v>
      </c>
      <c r="E71" s="846" t="s">
        <v>4963</v>
      </c>
      <c r="F71" s="856">
        <v>3</v>
      </c>
      <c r="G71" s="856">
        <v>180</v>
      </c>
      <c r="H71" s="856">
        <v>1</v>
      </c>
      <c r="I71" s="856">
        <v>60</v>
      </c>
      <c r="J71" s="856">
        <v>2</v>
      </c>
      <c r="K71" s="856">
        <v>120</v>
      </c>
      <c r="L71" s="856">
        <v>0.66666666666666663</v>
      </c>
      <c r="M71" s="856">
        <v>60</v>
      </c>
      <c r="N71" s="856"/>
      <c r="O71" s="856"/>
      <c r="P71" s="847"/>
      <c r="Q71" s="857"/>
    </row>
    <row r="72" spans="1:17" ht="14.4" customHeight="1" x14ac:dyDescent="0.3">
      <c r="A72" s="844" t="s">
        <v>4918</v>
      </c>
      <c r="B72" s="846" t="s">
        <v>4919</v>
      </c>
      <c r="C72" s="846" t="s">
        <v>3543</v>
      </c>
      <c r="D72" s="846" t="s">
        <v>4964</v>
      </c>
      <c r="E72" s="846" t="s">
        <v>4965</v>
      </c>
      <c r="F72" s="856"/>
      <c r="G72" s="856"/>
      <c r="H72" s="856"/>
      <c r="I72" s="856"/>
      <c r="J72" s="856"/>
      <c r="K72" s="856"/>
      <c r="L72" s="856"/>
      <c r="M72" s="856"/>
      <c r="N72" s="856">
        <v>2</v>
      </c>
      <c r="O72" s="856">
        <v>38</v>
      </c>
      <c r="P72" s="847"/>
      <c r="Q72" s="857">
        <v>19</v>
      </c>
    </row>
    <row r="73" spans="1:17" ht="14.4" customHeight="1" x14ac:dyDescent="0.3">
      <c r="A73" s="844" t="s">
        <v>4918</v>
      </c>
      <c r="B73" s="846" t="s">
        <v>4919</v>
      </c>
      <c r="C73" s="846" t="s">
        <v>3543</v>
      </c>
      <c r="D73" s="846" t="s">
        <v>4966</v>
      </c>
      <c r="E73" s="846" t="s">
        <v>4967</v>
      </c>
      <c r="F73" s="856">
        <v>1</v>
      </c>
      <c r="G73" s="856">
        <v>1447</v>
      </c>
      <c r="H73" s="856">
        <v>1</v>
      </c>
      <c r="I73" s="856">
        <v>1447</v>
      </c>
      <c r="J73" s="856"/>
      <c r="K73" s="856"/>
      <c r="L73" s="856"/>
      <c r="M73" s="856"/>
      <c r="N73" s="856"/>
      <c r="O73" s="856"/>
      <c r="P73" s="847"/>
      <c r="Q73" s="857"/>
    </row>
    <row r="74" spans="1:17" ht="14.4" customHeight="1" x14ac:dyDescent="0.3">
      <c r="A74" s="844" t="s">
        <v>4918</v>
      </c>
      <c r="B74" s="846" t="s">
        <v>4919</v>
      </c>
      <c r="C74" s="846" t="s">
        <v>3543</v>
      </c>
      <c r="D74" s="846" t="s">
        <v>4968</v>
      </c>
      <c r="E74" s="846" t="s">
        <v>4969</v>
      </c>
      <c r="F74" s="856"/>
      <c r="G74" s="856"/>
      <c r="H74" s="856"/>
      <c r="I74" s="856"/>
      <c r="J74" s="856">
        <v>3</v>
      </c>
      <c r="K74" s="856">
        <v>1386</v>
      </c>
      <c r="L74" s="856"/>
      <c r="M74" s="856">
        <v>462</v>
      </c>
      <c r="N74" s="856">
        <v>2</v>
      </c>
      <c r="O74" s="856">
        <v>924</v>
      </c>
      <c r="P74" s="847"/>
      <c r="Q74" s="857">
        <v>462</v>
      </c>
    </row>
    <row r="75" spans="1:17" ht="14.4" customHeight="1" x14ac:dyDescent="0.3">
      <c r="A75" s="844" t="s">
        <v>4918</v>
      </c>
      <c r="B75" s="846" t="s">
        <v>4919</v>
      </c>
      <c r="C75" s="846" t="s">
        <v>3543</v>
      </c>
      <c r="D75" s="846" t="s">
        <v>4970</v>
      </c>
      <c r="E75" s="846" t="s">
        <v>4971</v>
      </c>
      <c r="F75" s="856"/>
      <c r="G75" s="856"/>
      <c r="H75" s="856"/>
      <c r="I75" s="856"/>
      <c r="J75" s="856"/>
      <c r="K75" s="856"/>
      <c r="L75" s="856"/>
      <c r="M75" s="856"/>
      <c r="N75" s="856">
        <v>1</v>
      </c>
      <c r="O75" s="856">
        <v>312</v>
      </c>
      <c r="P75" s="847"/>
      <c r="Q75" s="857">
        <v>312</v>
      </c>
    </row>
    <row r="76" spans="1:17" ht="14.4" customHeight="1" x14ac:dyDescent="0.3">
      <c r="A76" s="844" t="s">
        <v>4918</v>
      </c>
      <c r="B76" s="846" t="s">
        <v>4919</v>
      </c>
      <c r="C76" s="846" t="s">
        <v>3543</v>
      </c>
      <c r="D76" s="846" t="s">
        <v>4972</v>
      </c>
      <c r="E76" s="846" t="s">
        <v>4973</v>
      </c>
      <c r="F76" s="856">
        <v>65</v>
      </c>
      <c r="G76" s="856">
        <v>55315</v>
      </c>
      <c r="H76" s="856">
        <v>1</v>
      </c>
      <c r="I76" s="856">
        <v>851</v>
      </c>
      <c r="J76" s="856">
        <v>67</v>
      </c>
      <c r="K76" s="856">
        <v>55369</v>
      </c>
      <c r="L76" s="856">
        <v>1.0009762270631837</v>
      </c>
      <c r="M76" s="856">
        <v>826.40298507462683</v>
      </c>
      <c r="N76" s="856">
        <v>93</v>
      </c>
      <c r="O76" s="856">
        <v>79236</v>
      </c>
      <c r="P76" s="847">
        <v>1.4324505107113803</v>
      </c>
      <c r="Q76" s="857">
        <v>852</v>
      </c>
    </row>
    <row r="77" spans="1:17" ht="14.4" customHeight="1" x14ac:dyDescent="0.3">
      <c r="A77" s="844" t="s">
        <v>4918</v>
      </c>
      <c r="B77" s="846" t="s">
        <v>4919</v>
      </c>
      <c r="C77" s="846" t="s">
        <v>3543</v>
      </c>
      <c r="D77" s="846" t="s">
        <v>4974</v>
      </c>
      <c r="E77" s="846" t="s">
        <v>4975</v>
      </c>
      <c r="F77" s="856"/>
      <c r="G77" s="856"/>
      <c r="H77" s="856"/>
      <c r="I77" s="856"/>
      <c r="J77" s="856"/>
      <c r="K77" s="856"/>
      <c r="L77" s="856"/>
      <c r="M77" s="856"/>
      <c r="N77" s="856">
        <v>1</v>
      </c>
      <c r="O77" s="856">
        <v>186</v>
      </c>
      <c r="P77" s="847"/>
      <c r="Q77" s="857">
        <v>186</v>
      </c>
    </row>
    <row r="78" spans="1:17" ht="14.4" customHeight="1" x14ac:dyDescent="0.3">
      <c r="A78" s="844" t="s">
        <v>4918</v>
      </c>
      <c r="B78" s="846" t="s">
        <v>4919</v>
      </c>
      <c r="C78" s="846" t="s">
        <v>3543</v>
      </c>
      <c r="D78" s="846" t="s">
        <v>4976</v>
      </c>
      <c r="E78" s="846" t="s">
        <v>4977</v>
      </c>
      <c r="F78" s="856">
        <v>3</v>
      </c>
      <c r="G78" s="856">
        <v>498</v>
      </c>
      <c r="H78" s="856">
        <v>1</v>
      </c>
      <c r="I78" s="856">
        <v>166</v>
      </c>
      <c r="J78" s="856"/>
      <c r="K78" s="856"/>
      <c r="L78" s="856"/>
      <c r="M78" s="856"/>
      <c r="N78" s="856">
        <v>2</v>
      </c>
      <c r="O78" s="856">
        <v>334</v>
      </c>
      <c r="P78" s="847">
        <v>0.67068273092369479</v>
      </c>
      <c r="Q78" s="857">
        <v>167</v>
      </c>
    </row>
    <row r="79" spans="1:17" ht="14.4" customHeight="1" x14ac:dyDescent="0.3">
      <c r="A79" s="844" t="s">
        <v>4918</v>
      </c>
      <c r="B79" s="846" t="s">
        <v>4919</v>
      </c>
      <c r="C79" s="846" t="s">
        <v>3543</v>
      </c>
      <c r="D79" s="846" t="s">
        <v>4978</v>
      </c>
      <c r="E79" s="846" t="s">
        <v>4979</v>
      </c>
      <c r="F79" s="856"/>
      <c r="G79" s="856"/>
      <c r="H79" s="856"/>
      <c r="I79" s="856"/>
      <c r="J79" s="856">
        <v>1</v>
      </c>
      <c r="K79" s="856">
        <v>165</v>
      </c>
      <c r="L79" s="856"/>
      <c r="M79" s="856">
        <v>165</v>
      </c>
      <c r="N79" s="856">
        <v>1</v>
      </c>
      <c r="O79" s="856">
        <v>166</v>
      </c>
      <c r="P79" s="847"/>
      <c r="Q79" s="857">
        <v>166</v>
      </c>
    </row>
    <row r="80" spans="1:17" ht="14.4" customHeight="1" x14ac:dyDescent="0.3">
      <c r="A80" s="844" t="s">
        <v>4918</v>
      </c>
      <c r="B80" s="846" t="s">
        <v>4919</v>
      </c>
      <c r="C80" s="846" t="s">
        <v>3543</v>
      </c>
      <c r="D80" s="846" t="s">
        <v>4980</v>
      </c>
      <c r="E80" s="846" t="s">
        <v>4981</v>
      </c>
      <c r="F80" s="856">
        <v>1</v>
      </c>
      <c r="G80" s="856">
        <v>236</v>
      </c>
      <c r="H80" s="856">
        <v>1</v>
      </c>
      <c r="I80" s="856">
        <v>236</v>
      </c>
      <c r="J80" s="856">
        <v>1</v>
      </c>
      <c r="K80" s="856">
        <v>237</v>
      </c>
      <c r="L80" s="856">
        <v>1.0042372881355932</v>
      </c>
      <c r="M80" s="856">
        <v>237</v>
      </c>
      <c r="N80" s="856"/>
      <c r="O80" s="856"/>
      <c r="P80" s="847"/>
      <c r="Q80" s="857"/>
    </row>
    <row r="81" spans="1:17" ht="14.4" customHeight="1" x14ac:dyDescent="0.3">
      <c r="A81" s="844" t="s">
        <v>4918</v>
      </c>
      <c r="B81" s="846" t="s">
        <v>4919</v>
      </c>
      <c r="C81" s="846" t="s">
        <v>3543</v>
      </c>
      <c r="D81" s="846" t="s">
        <v>4982</v>
      </c>
      <c r="E81" s="846" t="s">
        <v>4983</v>
      </c>
      <c r="F81" s="856"/>
      <c r="G81" s="856"/>
      <c r="H81" s="856"/>
      <c r="I81" s="856"/>
      <c r="J81" s="856">
        <v>1</v>
      </c>
      <c r="K81" s="856">
        <v>308</v>
      </c>
      <c r="L81" s="856"/>
      <c r="M81" s="856">
        <v>308</v>
      </c>
      <c r="N81" s="856">
        <v>1</v>
      </c>
      <c r="O81" s="856">
        <v>309</v>
      </c>
      <c r="P81" s="847"/>
      <c r="Q81" s="857">
        <v>309</v>
      </c>
    </row>
    <row r="82" spans="1:17" ht="14.4" customHeight="1" x14ac:dyDescent="0.3">
      <c r="A82" s="844" t="s">
        <v>4918</v>
      </c>
      <c r="B82" s="846" t="s">
        <v>4919</v>
      </c>
      <c r="C82" s="846" t="s">
        <v>3543</v>
      </c>
      <c r="D82" s="846" t="s">
        <v>4984</v>
      </c>
      <c r="E82" s="846" t="s">
        <v>4985</v>
      </c>
      <c r="F82" s="856"/>
      <c r="G82" s="856"/>
      <c r="H82" s="856"/>
      <c r="I82" s="856"/>
      <c r="J82" s="856"/>
      <c r="K82" s="856"/>
      <c r="L82" s="856"/>
      <c r="M82" s="856"/>
      <c r="N82" s="856">
        <v>1</v>
      </c>
      <c r="O82" s="856">
        <v>351</v>
      </c>
      <c r="P82" s="847"/>
      <c r="Q82" s="857">
        <v>351</v>
      </c>
    </row>
    <row r="83" spans="1:17" ht="14.4" customHeight="1" x14ac:dyDescent="0.3">
      <c r="A83" s="844" t="s">
        <v>4918</v>
      </c>
      <c r="B83" s="846" t="s">
        <v>4919</v>
      </c>
      <c r="C83" s="846" t="s">
        <v>3543</v>
      </c>
      <c r="D83" s="846" t="s">
        <v>4986</v>
      </c>
      <c r="E83" s="846" t="s">
        <v>4987</v>
      </c>
      <c r="F83" s="856"/>
      <c r="G83" s="856"/>
      <c r="H83" s="856"/>
      <c r="I83" s="856"/>
      <c r="J83" s="856">
        <v>1</v>
      </c>
      <c r="K83" s="856">
        <v>1210</v>
      </c>
      <c r="L83" s="856"/>
      <c r="M83" s="856">
        <v>1210</v>
      </c>
      <c r="N83" s="856">
        <v>2</v>
      </c>
      <c r="O83" s="856">
        <v>2432</v>
      </c>
      <c r="P83" s="847"/>
      <c r="Q83" s="857">
        <v>1216</v>
      </c>
    </row>
    <row r="84" spans="1:17" ht="14.4" customHeight="1" x14ac:dyDescent="0.3">
      <c r="A84" s="844" t="s">
        <v>4918</v>
      </c>
      <c r="B84" s="846" t="s">
        <v>4919</v>
      </c>
      <c r="C84" s="846" t="s">
        <v>3543</v>
      </c>
      <c r="D84" s="846" t="s">
        <v>4988</v>
      </c>
      <c r="E84" s="846" t="s">
        <v>4989</v>
      </c>
      <c r="F84" s="856">
        <v>237</v>
      </c>
      <c r="G84" s="856">
        <v>185571</v>
      </c>
      <c r="H84" s="856">
        <v>1</v>
      </c>
      <c r="I84" s="856">
        <v>783</v>
      </c>
      <c r="J84" s="856">
        <v>331</v>
      </c>
      <c r="K84" s="856">
        <v>259733</v>
      </c>
      <c r="L84" s="856">
        <v>1.3996421854707901</v>
      </c>
      <c r="M84" s="856">
        <v>784.69184290030216</v>
      </c>
      <c r="N84" s="856">
        <v>429</v>
      </c>
      <c r="O84" s="856">
        <v>337194</v>
      </c>
      <c r="P84" s="847">
        <v>1.8170619331684368</v>
      </c>
      <c r="Q84" s="857">
        <v>786</v>
      </c>
    </row>
    <row r="85" spans="1:17" ht="14.4" customHeight="1" x14ac:dyDescent="0.3">
      <c r="A85" s="844" t="s">
        <v>4918</v>
      </c>
      <c r="B85" s="846" t="s">
        <v>4919</v>
      </c>
      <c r="C85" s="846" t="s">
        <v>3543</v>
      </c>
      <c r="D85" s="846" t="s">
        <v>4990</v>
      </c>
      <c r="E85" s="846" t="s">
        <v>4991</v>
      </c>
      <c r="F85" s="856">
        <v>1</v>
      </c>
      <c r="G85" s="856">
        <v>186</v>
      </c>
      <c r="H85" s="856">
        <v>1</v>
      </c>
      <c r="I85" s="856">
        <v>186</v>
      </c>
      <c r="J85" s="856"/>
      <c r="K85" s="856"/>
      <c r="L85" s="856"/>
      <c r="M85" s="856"/>
      <c r="N85" s="856"/>
      <c r="O85" s="856"/>
      <c r="P85" s="847"/>
      <c r="Q85" s="857"/>
    </row>
    <row r="86" spans="1:17" ht="14.4" customHeight="1" x14ac:dyDescent="0.3">
      <c r="A86" s="844" t="s">
        <v>4918</v>
      </c>
      <c r="B86" s="846" t="s">
        <v>4919</v>
      </c>
      <c r="C86" s="846" t="s">
        <v>3543</v>
      </c>
      <c r="D86" s="846" t="s">
        <v>4992</v>
      </c>
      <c r="E86" s="846" t="s">
        <v>4993</v>
      </c>
      <c r="F86" s="856"/>
      <c r="G86" s="856"/>
      <c r="H86" s="856"/>
      <c r="I86" s="856"/>
      <c r="J86" s="856">
        <v>1</v>
      </c>
      <c r="K86" s="856">
        <v>362</v>
      </c>
      <c r="L86" s="856"/>
      <c r="M86" s="856">
        <v>362</v>
      </c>
      <c r="N86" s="856"/>
      <c r="O86" s="856"/>
      <c r="P86" s="847"/>
      <c r="Q86" s="857"/>
    </row>
    <row r="87" spans="1:17" ht="14.4" customHeight="1" x14ac:dyDescent="0.3">
      <c r="A87" s="844" t="s">
        <v>4918</v>
      </c>
      <c r="B87" s="846" t="s">
        <v>4919</v>
      </c>
      <c r="C87" s="846" t="s">
        <v>3543</v>
      </c>
      <c r="D87" s="846" t="s">
        <v>4994</v>
      </c>
      <c r="E87" s="846" t="s">
        <v>4995</v>
      </c>
      <c r="F87" s="856"/>
      <c r="G87" s="856"/>
      <c r="H87" s="856"/>
      <c r="I87" s="856"/>
      <c r="J87" s="856"/>
      <c r="K87" s="856"/>
      <c r="L87" s="856"/>
      <c r="M87" s="856"/>
      <c r="N87" s="856">
        <v>3</v>
      </c>
      <c r="O87" s="856">
        <v>684</v>
      </c>
      <c r="P87" s="847"/>
      <c r="Q87" s="857">
        <v>228</v>
      </c>
    </row>
    <row r="88" spans="1:17" ht="14.4" customHeight="1" x14ac:dyDescent="0.3">
      <c r="A88" s="844" t="s">
        <v>4918</v>
      </c>
      <c r="B88" s="846" t="s">
        <v>4919</v>
      </c>
      <c r="C88" s="846" t="s">
        <v>3543</v>
      </c>
      <c r="D88" s="846" t="s">
        <v>4996</v>
      </c>
      <c r="E88" s="846" t="s">
        <v>4997</v>
      </c>
      <c r="F88" s="856">
        <v>2</v>
      </c>
      <c r="G88" s="856">
        <v>1120</v>
      </c>
      <c r="H88" s="856">
        <v>1</v>
      </c>
      <c r="I88" s="856">
        <v>560</v>
      </c>
      <c r="J88" s="856"/>
      <c r="K88" s="856"/>
      <c r="L88" s="856"/>
      <c r="M88" s="856"/>
      <c r="N88" s="856"/>
      <c r="O88" s="856"/>
      <c r="P88" s="847"/>
      <c r="Q88" s="857"/>
    </row>
    <row r="89" spans="1:17" ht="14.4" customHeight="1" x14ac:dyDescent="0.3">
      <c r="A89" s="844" t="s">
        <v>4918</v>
      </c>
      <c r="B89" s="846" t="s">
        <v>4919</v>
      </c>
      <c r="C89" s="846" t="s">
        <v>3543</v>
      </c>
      <c r="D89" s="846" t="s">
        <v>4998</v>
      </c>
      <c r="E89" s="846" t="s">
        <v>4999</v>
      </c>
      <c r="F89" s="856">
        <v>1</v>
      </c>
      <c r="G89" s="856">
        <v>170</v>
      </c>
      <c r="H89" s="856">
        <v>1</v>
      </c>
      <c r="I89" s="856">
        <v>170</v>
      </c>
      <c r="J89" s="856"/>
      <c r="K89" s="856"/>
      <c r="L89" s="856"/>
      <c r="M89" s="856"/>
      <c r="N89" s="856"/>
      <c r="O89" s="856"/>
      <c r="P89" s="847"/>
      <c r="Q89" s="857"/>
    </row>
    <row r="90" spans="1:17" ht="14.4" customHeight="1" x14ac:dyDescent="0.3">
      <c r="A90" s="844" t="s">
        <v>4918</v>
      </c>
      <c r="B90" s="846" t="s">
        <v>4919</v>
      </c>
      <c r="C90" s="846" t="s">
        <v>3543</v>
      </c>
      <c r="D90" s="846" t="s">
        <v>5000</v>
      </c>
      <c r="E90" s="846" t="s">
        <v>5001</v>
      </c>
      <c r="F90" s="856">
        <v>4</v>
      </c>
      <c r="G90" s="856">
        <v>524</v>
      </c>
      <c r="H90" s="856">
        <v>1</v>
      </c>
      <c r="I90" s="856">
        <v>131</v>
      </c>
      <c r="J90" s="856">
        <v>2</v>
      </c>
      <c r="K90" s="856">
        <v>264</v>
      </c>
      <c r="L90" s="856">
        <v>0.50381679389312972</v>
      </c>
      <c r="M90" s="856">
        <v>132</v>
      </c>
      <c r="N90" s="856">
        <v>3</v>
      </c>
      <c r="O90" s="856">
        <v>396</v>
      </c>
      <c r="P90" s="847">
        <v>0.75572519083969469</v>
      </c>
      <c r="Q90" s="857">
        <v>132</v>
      </c>
    </row>
    <row r="91" spans="1:17" ht="14.4" customHeight="1" x14ac:dyDescent="0.3">
      <c r="A91" s="844" t="s">
        <v>4918</v>
      </c>
      <c r="B91" s="846" t="s">
        <v>4919</v>
      </c>
      <c r="C91" s="846" t="s">
        <v>3543</v>
      </c>
      <c r="D91" s="846" t="s">
        <v>5002</v>
      </c>
      <c r="E91" s="846" t="s">
        <v>5003</v>
      </c>
      <c r="F91" s="856">
        <v>9</v>
      </c>
      <c r="G91" s="856">
        <v>792</v>
      </c>
      <c r="H91" s="856">
        <v>1</v>
      </c>
      <c r="I91" s="856">
        <v>88</v>
      </c>
      <c r="J91" s="856">
        <v>25</v>
      </c>
      <c r="K91" s="856">
        <v>2217</v>
      </c>
      <c r="L91" s="856">
        <v>2.7992424242424243</v>
      </c>
      <c r="M91" s="856">
        <v>88.68</v>
      </c>
      <c r="N91" s="856">
        <v>27</v>
      </c>
      <c r="O91" s="856">
        <v>2403</v>
      </c>
      <c r="P91" s="847">
        <v>3.0340909090909092</v>
      </c>
      <c r="Q91" s="857">
        <v>89</v>
      </c>
    </row>
    <row r="92" spans="1:17" ht="14.4" customHeight="1" x14ac:dyDescent="0.3">
      <c r="A92" s="844" t="s">
        <v>4918</v>
      </c>
      <c r="B92" s="846" t="s">
        <v>4919</v>
      </c>
      <c r="C92" s="846" t="s">
        <v>3543</v>
      </c>
      <c r="D92" s="846" t="s">
        <v>5004</v>
      </c>
      <c r="E92" s="846" t="s">
        <v>5005</v>
      </c>
      <c r="F92" s="856">
        <v>2515</v>
      </c>
      <c r="G92" s="856">
        <v>72935</v>
      </c>
      <c r="H92" s="856">
        <v>1</v>
      </c>
      <c r="I92" s="856">
        <v>29</v>
      </c>
      <c r="J92" s="856">
        <v>2900</v>
      </c>
      <c r="K92" s="856">
        <v>85437</v>
      </c>
      <c r="L92" s="856">
        <v>1.1714129018989512</v>
      </c>
      <c r="M92" s="856">
        <v>29.46103448275862</v>
      </c>
      <c r="N92" s="856">
        <v>3910</v>
      </c>
      <c r="O92" s="856">
        <v>117300</v>
      </c>
      <c r="P92" s="847">
        <v>1.6082813464043326</v>
      </c>
      <c r="Q92" s="857">
        <v>30</v>
      </c>
    </row>
    <row r="93" spans="1:17" ht="14.4" customHeight="1" x14ac:dyDescent="0.3">
      <c r="A93" s="844" t="s">
        <v>4918</v>
      </c>
      <c r="B93" s="846" t="s">
        <v>4919</v>
      </c>
      <c r="C93" s="846" t="s">
        <v>3543</v>
      </c>
      <c r="D93" s="846" t="s">
        <v>5006</v>
      </c>
      <c r="E93" s="846" t="s">
        <v>5007</v>
      </c>
      <c r="F93" s="856">
        <v>7</v>
      </c>
      <c r="G93" s="856">
        <v>350</v>
      </c>
      <c r="H93" s="856">
        <v>1</v>
      </c>
      <c r="I93" s="856">
        <v>50</v>
      </c>
      <c r="J93" s="856">
        <v>6</v>
      </c>
      <c r="K93" s="856">
        <v>300</v>
      </c>
      <c r="L93" s="856">
        <v>0.8571428571428571</v>
      </c>
      <c r="M93" s="856">
        <v>50</v>
      </c>
      <c r="N93" s="856">
        <v>5</v>
      </c>
      <c r="O93" s="856">
        <v>250</v>
      </c>
      <c r="P93" s="847">
        <v>0.7142857142857143</v>
      </c>
      <c r="Q93" s="857">
        <v>50</v>
      </c>
    </row>
    <row r="94" spans="1:17" ht="14.4" customHeight="1" x14ac:dyDescent="0.3">
      <c r="A94" s="844" t="s">
        <v>4918</v>
      </c>
      <c r="B94" s="846" t="s">
        <v>4919</v>
      </c>
      <c r="C94" s="846" t="s">
        <v>3543</v>
      </c>
      <c r="D94" s="846" t="s">
        <v>5008</v>
      </c>
      <c r="E94" s="846" t="s">
        <v>5009</v>
      </c>
      <c r="F94" s="856">
        <v>401</v>
      </c>
      <c r="G94" s="856">
        <v>4812</v>
      </c>
      <c r="H94" s="856">
        <v>1</v>
      </c>
      <c r="I94" s="856">
        <v>12</v>
      </c>
      <c r="J94" s="856">
        <v>453</v>
      </c>
      <c r="K94" s="856">
        <v>5292</v>
      </c>
      <c r="L94" s="856">
        <v>1.0997506234413965</v>
      </c>
      <c r="M94" s="856">
        <v>11.682119205298013</v>
      </c>
      <c r="N94" s="856">
        <v>514</v>
      </c>
      <c r="O94" s="856">
        <v>6168</v>
      </c>
      <c r="P94" s="847">
        <v>1.2817955112219452</v>
      </c>
      <c r="Q94" s="857">
        <v>12</v>
      </c>
    </row>
    <row r="95" spans="1:17" ht="14.4" customHeight="1" x14ac:dyDescent="0.3">
      <c r="A95" s="844" t="s">
        <v>4918</v>
      </c>
      <c r="B95" s="846" t="s">
        <v>4919</v>
      </c>
      <c r="C95" s="846" t="s">
        <v>3543</v>
      </c>
      <c r="D95" s="846" t="s">
        <v>5010</v>
      </c>
      <c r="E95" s="846" t="s">
        <v>5011</v>
      </c>
      <c r="F95" s="856">
        <v>10</v>
      </c>
      <c r="G95" s="856">
        <v>1810</v>
      </c>
      <c r="H95" s="856">
        <v>1</v>
      </c>
      <c r="I95" s="856">
        <v>181</v>
      </c>
      <c r="J95" s="856">
        <v>7</v>
      </c>
      <c r="K95" s="856">
        <v>1273</v>
      </c>
      <c r="L95" s="856">
        <v>0.70331491712707184</v>
      </c>
      <c r="M95" s="856">
        <v>181.85714285714286</v>
      </c>
      <c r="N95" s="856">
        <v>8</v>
      </c>
      <c r="O95" s="856">
        <v>1456</v>
      </c>
      <c r="P95" s="847">
        <v>0.80441988950276244</v>
      </c>
      <c r="Q95" s="857">
        <v>182</v>
      </c>
    </row>
    <row r="96" spans="1:17" ht="14.4" customHeight="1" x14ac:dyDescent="0.3">
      <c r="A96" s="844" t="s">
        <v>4918</v>
      </c>
      <c r="B96" s="846" t="s">
        <v>4919</v>
      </c>
      <c r="C96" s="846" t="s">
        <v>3543</v>
      </c>
      <c r="D96" s="846" t="s">
        <v>5012</v>
      </c>
      <c r="E96" s="846" t="s">
        <v>5013</v>
      </c>
      <c r="F96" s="856">
        <v>4086</v>
      </c>
      <c r="G96" s="856">
        <v>290106</v>
      </c>
      <c r="H96" s="856">
        <v>1</v>
      </c>
      <c r="I96" s="856">
        <v>71</v>
      </c>
      <c r="J96" s="856">
        <v>852</v>
      </c>
      <c r="K96" s="856">
        <v>58807</v>
      </c>
      <c r="L96" s="856">
        <v>0.20270866510861546</v>
      </c>
      <c r="M96" s="856">
        <v>69.022300469483568</v>
      </c>
      <c r="N96" s="856">
        <v>7</v>
      </c>
      <c r="O96" s="856">
        <v>504</v>
      </c>
      <c r="P96" s="847">
        <v>1.7372960228330334E-3</v>
      </c>
      <c r="Q96" s="857">
        <v>72</v>
      </c>
    </row>
    <row r="97" spans="1:17" ht="14.4" customHeight="1" x14ac:dyDescent="0.3">
      <c r="A97" s="844" t="s">
        <v>4918</v>
      </c>
      <c r="B97" s="846" t="s">
        <v>4919</v>
      </c>
      <c r="C97" s="846" t="s">
        <v>3543</v>
      </c>
      <c r="D97" s="846" t="s">
        <v>5014</v>
      </c>
      <c r="E97" s="846" t="s">
        <v>5015</v>
      </c>
      <c r="F97" s="856">
        <v>4</v>
      </c>
      <c r="G97" s="856">
        <v>728</v>
      </c>
      <c r="H97" s="856">
        <v>1</v>
      </c>
      <c r="I97" s="856">
        <v>182</v>
      </c>
      <c r="J97" s="856">
        <v>2</v>
      </c>
      <c r="K97" s="856">
        <v>366</v>
      </c>
      <c r="L97" s="856">
        <v>0.50274725274725274</v>
      </c>
      <c r="M97" s="856">
        <v>183</v>
      </c>
      <c r="N97" s="856">
        <v>4</v>
      </c>
      <c r="O97" s="856">
        <v>732</v>
      </c>
      <c r="P97" s="847">
        <v>1.0054945054945055</v>
      </c>
      <c r="Q97" s="857">
        <v>183</v>
      </c>
    </row>
    <row r="98" spans="1:17" ht="14.4" customHeight="1" x14ac:dyDescent="0.3">
      <c r="A98" s="844" t="s">
        <v>4918</v>
      </c>
      <c r="B98" s="846" t="s">
        <v>4919</v>
      </c>
      <c r="C98" s="846" t="s">
        <v>3543</v>
      </c>
      <c r="D98" s="846" t="s">
        <v>5016</v>
      </c>
      <c r="E98" s="846" t="s">
        <v>5017</v>
      </c>
      <c r="F98" s="856"/>
      <c r="G98" s="856"/>
      <c r="H98" s="856"/>
      <c r="I98" s="856"/>
      <c r="J98" s="856">
        <v>2</v>
      </c>
      <c r="K98" s="856">
        <v>2522</v>
      </c>
      <c r="L98" s="856"/>
      <c r="M98" s="856">
        <v>1261</v>
      </c>
      <c r="N98" s="856">
        <v>2</v>
      </c>
      <c r="O98" s="856">
        <v>2536</v>
      </c>
      <c r="P98" s="847"/>
      <c r="Q98" s="857">
        <v>1268</v>
      </c>
    </row>
    <row r="99" spans="1:17" ht="14.4" customHeight="1" x14ac:dyDescent="0.3">
      <c r="A99" s="844" t="s">
        <v>4918</v>
      </c>
      <c r="B99" s="846" t="s">
        <v>4919</v>
      </c>
      <c r="C99" s="846" t="s">
        <v>3543</v>
      </c>
      <c r="D99" s="846" t="s">
        <v>5018</v>
      </c>
      <c r="E99" s="846" t="s">
        <v>5019</v>
      </c>
      <c r="F99" s="856">
        <v>1864</v>
      </c>
      <c r="G99" s="856">
        <v>274008</v>
      </c>
      <c r="H99" s="856">
        <v>1</v>
      </c>
      <c r="I99" s="856">
        <v>147</v>
      </c>
      <c r="J99" s="856">
        <v>2090</v>
      </c>
      <c r="K99" s="856">
        <v>308295</v>
      </c>
      <c r="L99" s="856">
        <v>1.1251313830253131</v>
      </c>
      <c r="M99" s="856">
        <v>147.50956937799043</v>
      </c>
      <c r="N99" s="856">
        <v>2197</v>
      </c>
      <c r="O99" s="856">
        <v>325156</v>
      </c>
      <c r="P99" s="847">
        <v>1.1866660827421098</v>
      </c>
      <c r="Q99" s="857">
        <v>148</v>
      </c>
    </row>
    <row r="100" spans="1:17" ht="14.4" customHeight="1" x14ac:dyDescent="0.3">
      <c r="A100" s="844" t="s">
        <v>4918</v>
      </c>
      <c r="B100" s="846" t="s">
        <v>4919</v>
      </c>
      <c r="C100" s="846" t="s">
        <v>3543</v>
      </c>
      <c r="D100" s="846" t="s">
        <v>5020</v>
      </c>
      <c r="E100" s="846" t="s">
        <v>5021</v>
      </c>
      <c r="F100" s="856">
        <v>5373</v>
      </c>
      <c r="G100" s="856">
        <v>155817</v>
      </c>
      <c r="H100" s="856">
        <v>1</v>
      </c>
      <c r="I100" s="856">
        <v>29</v>
      </c>
      <c r="J100" s="856">
        <v>4852</v>
      </c>
      <c r="K100" s="856">
        <v>143213</v>
      </c>
      <c r="L100" s="856">
        <v>0.91911023829235583</v>
      </c>
      <c r="M100" s="856">
        <v>29.516281945589448</v>
      </c>
      <c r="N100" s="856">
        <v>4959</v>
      </c>
      <c r="O100" s="856">
        <v>148770</v>
      </c>
      <c r="P100" s="847">
        <v>0.95477386934673369</v>
      </c>
      <c r="Q100" s="857">
        <v>30</v>
      </c>
    </row>
    <row r="101" spans="1:17" ht="14.4" customHeight="1" x14ac:dyDescent="0.3">
      <c r="A101" s="844" t="s">
        <v>4918</v>
      </c>
      <c r="B101" s="846" t="s">
        <v>4919</v>
      </c>
      <c r="C101" s="846" t="s">
        <v>3543</v>
      </c>
      <c r="D101" s="846" t="s">
        <v>5022</v>
      </c>
      <c r="E101" s="846" t="s">
        <v>5023</v>
      </c>
      <c r="F101" s="856">
        <v>298</v>
      </c>
      <c r="G101" s="856">
        <v>9238</v>
      </c>
      <c r="H101" s="856">
        <v>1</v>
      </c>
      <c r="I101" s="856">
        <v>31</v>
      </c>
      <c r="J101" s="856">
        <v>277</v>
      </c>
      <c r="K101" s="856">
        <v>8401</v>
      </c>
      <c r="L101" s="856">
        <v>0.90939597315436238</v>
      </c>
      <c r="M101" s="856">
        <v>30.328519855595669</v>
      </c>
      <c r="N101" s="856">
        <v>262</v>
      </c>
      <c r="O101" s="856">
        <v>8122</v>
      </c>
      <c r="P101" s="847">
        <v>0.87919463087248317</v>
      </c>
      <c r="Q101" s="857">
        <v>31</v>
      </c>
    </row>
    <row r="102" spans="1:17" ht="14.4" customHeight="1" x14ac:dyDescent="0.3">
      <c r="A102" s="844" t="s">
        <v>4918</v>
      </c>
      <c r="B102" s="846" t="s">
        <v>4919</v>
      </c>
      <c r="C102" s="846" t="s">
        <v>3543</v>
      </c>
      <c r="D102" s="846" t="s">
        <v>5024</v>
      </c>
      <c r="E102" s="846" t="s">
        <v>5025</v>
      </c>
      <c r="F102" s="856">
        <v>292</v>
      </c>
      <c r="G102" s="856">
        <v>7884</v>
      </c>
      <c r="H102" s="856">
        <v>1</v>
      </c>
      <c r="I102" s="856">
        <v>27</v>
      </c>
      <c r="J102" s="856">
        <v>332</v>
      </c>
      <c r="K102" s="856">
        <v>8748</v>
      </c>
      <c r="L102" s="856">
        <v>1.1095890410958904</v>
      </c>
      <c r="M102" s="856">
        <v>26.349397590361445</v>
      </c>
      <c r="N102" s="856">
        <v>302</v>
      </c>
      <c r="O102" s="856">
        <v>8154</v>
      </c>
      <c r="P102" s="847">
        <v>1.0342465753424657</v>
      </c>
      <c r="Q102" s="857">
        <v>27</v>
      </c>
    </row>
    <row r="103" spans="1:17" ht="14.4" customHeight="1" x14ac:dyDescent="0.3">
      <c r="A103" s="844" t="s">
        <v>4918</v>
      </c>
      <c r="B103" s="846" t="s">
        <v>4919</v>
      </c>
      <c r="C103" s="846" t="s">
        <v>3543</v>
      </c>
      <c r="D103" s="846" t="s">
        <v>5026</v>
      </c>
      <c r="E103" s="846" t="s">
        <v>5027</v>
      </c>
      <c r="F103" s="856">
        <v>1</v>
      </c>
      <c r="G103" s="856">
        <v>253</v>
      </c>
      <c r="H103" s="856">
        <v>1</v>
      </c>
      <c r="I103" s="856">
        <v>253</v>
      </c>
      <c r="J103" s="856">
        <v>1</v>
      </c>
      <c r="K103" s="856">
        <v>255</v>
      </c>
      <c r="L103" s="856">
        <v>1.0079051383399209</v>
      </c>
      <c r="M103" s="856">
        <v>255</v>
      </c>
      <c r="N103" s="856">
        <v>1</v>
      </c>
      <c r="O103" s="856">
        <v>255</v>
      </c>
      <c r="P103" s="847">
        <v>1.0079051383399209</v>
      </c>
      <c r="Q103" s="857">
        <v>255</v>
      </c>
    </row>
    <row r="104" spans="1:17" ht="14.4" customHeight="1" x14ac:dyDescent="0.3">
      <c r="A104" s="844" t="s">
        <v>4918</v>
      </c>
      <c r="B104" s="846" t="s">
        <v>4919</v>
      </c>
      <c r="C104" s="846" t="s">
        <v>3543</v>
      </c>
      <c r="D104" s="846" t="s">
        <v>5028</v>
      </c>
      <c r="E104" s="846" t="s">
        <v>5029</v>
      </c>
      <c r="F104" s="856">
        <v>7</v>
      </c>
      <c r="G104" s="856">
        <v>154</v>
      </c>
      <c r="H104" s="856">
        <v>1</v>
      </c>
      <c r="I104" s="856">
        <v>22</v>
      </c>
      <c r="J104" s="856">
        <v>17</v>
      </c>
      <c r="K104" s="856">
        <v>374</v>
      </c>
      <c r="L104" s="856">
        <v>2.4285714285714284</v>
      </c>
      <c r="M104" s="856">
        <v>22</v>
      </c>
      <c r="N104" s="856">
        <v>5</v>
      </c>
      <c r="O104" s="856">
        <v>110</v>
      </c>
      <c r="P104" s="847">
        <v>0.7142857142857143</v>
      </c>
      <c r="Q104" s="857">
        <v>22</v>
      </c>
    </row>
    <row r="105" spans="1:17" ht="14.4" customHeight="1" x14ac:dyDescent="0.3">
      <c r="A105" s="844" t="s">
        <v>4918</v>
      </c>
      <c r="B105" s="846" t="s">
        <v>4919</v>
      </c>
      <c r="C105" s="846" t="s">
        <v>3543</v>
      </c>
      <c r="D105" s="846" t="s">
        <v>5030</v>
      </c>
      <c r="E105" s="846" t="s">
        <v>5031</v>
      </c>
      <c r="F105" s="856"/>
      <c r="G105" s="856"/>
      <c r="H105" s="856"/>
      <c r="I105" s="856"/>
      <c r="J105" s="856"/>
      <c r="K105" s="856"/>
      <c r="L105" s="856"/>
      <c r="M105" s="856"/>
      <c r="N105" s="856">
        <v>1</v>
      </c>
      <c r="O105" s="856">
        <v>862</v>
      </c>
      <c r="P105" s="847"/>
      <c r="Q105" s="857">
        <v>862</v>
      </c>
    </row>
    <row r="106" spans="1:17" ht="14.4" customHeight="1" x14ac:dyDescent="0.3">
      <c r="A106" s="844" t="s">
        <v>4918</v>
      </c>
      <c r="B106" s="846" t="s">
        <v>4919</v>
      </c>
      <c r="C106" s="846" t="s">
        <v>3543</v>
      </c>
      <c r="D106" s="846" t="s">
        <v>5032</v>
      </c>
      <c r="E106" s="846" t="s">
        <v>5033</v>
      </c>
      <c r="F106" s="856">
        <v>1822</v>
      </c>
      <c r="G106" s="856">
        <v>45550</v>
      </c>
      <c r="H106" s="856">
        <v>1</v>
      </c>
      <c r="I106" s="856">
        <v>25</v>
      </c>
      <c r="J106" s="856">
        <v>1715</v>
      </c>
      <c r="K106" s="856">
        <v>42525</v>
      </c>
      <c r="L106" s="856">
        <v>0.93358946212952798</v>
      </c>
      <c r="M106" s="856">
        <v>24.795918367346939</v>
      </c>
      <c r="N106" s="856">
        <v>1735</v>
      </c>
      <c r="O106" s="856">
        <v>43375</v>
      </c>
      <c r="P106" s="847">
        <v>0.95225027442371024</v>
      </c>
      <c r="Q106" s="857">
        <v>25</v>
      </c>
    </row>
    <row r="107" spans="1:17" ht="14.4" customHeight="1" x14ac:dyDescent="0.3">
      <c r="A107" s="844" t="s">
        <v>4918</v>
      </c>
      <c r="B107" s="846" t="s">
        <v>4919</v>
      </c>
      <c r="C107" s="846" t="s">
        <v>3543</v>
      </c>
      <c r="D107" s="846" t="s">
        <v>5034</v>
      </c>
      <c r="E107" s="846" t="s">
        <v>5035</v>
      </c>
      <c r="F107" s="856">
        <v>15</v>
      </c>
      <c r="G107" s="856">
        <v>495</v>
      </c>
      <c r="H107" s="856">
        <v>1</v>
      </c>
      <c r="I107" s="856">
        <v>33</v>
      </c>
      <c r="J107" s="856">
        <v>24</v>
      </c>
      <c r="K107" s="856">
        <v>660</v>
      </c>
      <c r="L107" s="856">
        <v>1.3333333333333333</v>
      </c>
      <c r="M107" s="856">
        <v>27.5</v>
      </c>
      <c r="N107" s="856">
        <v>13</v>
      </c>
      <c r="O107" s="856">
        <v>429</v>
      </c>
      <c r="P107" s="847">
        <v>0.8666666666666667</v>
      </c>
      <c r="Q107" s="857">
        <v>33</v>
      </c>
    </row>
    <row r="108" spans="1:17" ht="14.4" customHeight="1" x14ac:dyDescent="0.3">
      <c r="A108" s="844" t="s">
        <v>4918</v>
      </c>
      <c r="B108" s="846" t="s">
        <v>4919</v>
      </c>
      <c r="C108" s="846" t="s">
        <v>3543</v>
      </c>
      <c r="D108" s="846" t="s">
        <v>5036</v>
      </c>
      <c r="E108" s="846" t="s">
        <v>5037</v>
      </c>
      <c r="F108" s="856">
        <v>3</v>
      </c>
      <c r="G108" s="856">
        <v>90</v>
      </c>
      <c r="H108" s="856">
        <v>1</v>
      </c>
      <c r="I108" s="856">
        <v>30</v>
      </c>
      <c r="J108" s="856">
        <v>1</v>
      </c>
      <c r="K108" s="856">
        <v>30</v>
      </c>
      <c r="L108" s="856">
        <v>0.33333333333333331</v>
      </c>
      <c r="M108" s="856">
        <v>30</v>
      </c>
      <c r="N108" s="856"/>
      <c r="O108" s="856"/>
      <c r="P108" s="847"/>
      <c r="Q108" s="857"/>
    </row>
    <row r="109" spans="1:17" ht="14.4" customHeight="1" x14ac:dyDescent="0.3">
      <c r="A109" s="844" t="s">
        <v>4918</v>
      </c>
      <c r="B109" s="846" t="s">
        <v>4919</v>
      </c>
      <c r="C109" s="846" t="s">
        <v>3543</v>
      </c>
      <c r="D109" s="846" t="s">
        <v>5038</v>
      </c>
      <c r="E109" s="846" t="s">
        <v>5039</v>
      </c>
      <c r="F109" s="856"/>
      <c r="G109" s="856"/>
      <c r="H109" s="856"/>
      <c r="I109" s="856"/>
      <c r="J109" s="856"/>
      <c r="K109" s="856"/>
      <c r="L109" s="856"/>
      <c r="M109" s="856"/>
      <c r="N109" s="856">
        <v>1</v>
      </c>
      <c r="O109" s="856">
        <v>80</v>
      </c>
      <c r="P109" s="847"/>
      <c r="Q109" s="857">
        <v>80</v>
      </c>
    </row>
    <row r="110" spans="1:17" ht="14.4" customHeight="1" x14ac:dyDescent="0.3">
      <c r="A110" s="844" t="s">
        <v>4918</v>
      </c>
      <c r="B110" s="846" t="s">
        <v>4919</v>
      </c>
      <c r="C110" s="846" t="s">
        <v>3543</v>
      </c>
      <c r="D110" s="846" t="s">
        <v>5040</v>
      </c>
      <c r="E110" s="846" t="s">
        <v>5041</v>
      </c>
      <c r="F110" s="856">
        <v>471</v>
      </c>
      <c r="G110" s="856">
        <v>12246</v>
      </c>
      <c r="H110" s="856">
        <v>1</v>
      </c>
      <c r="I110" s="856">
        <v>26</v>
      </c>
      <c r="J110" s="856">
        <v>506</v>
      </c>
      <c r="K110" s="856">
        <v>13052</v>
      </c>
      <c r="L110" s="856">
        <v>1.0658174097664543</v>
      </c>
      <c r="M110" s="856">
        <v>25.794466403162055</v>
      </c>
      <c r="N110" s="856">
        <v>487</v>
      </c>
      <c r="O110" s="856">
        <v>12662</v>
      </c>
      <c r="P110" s="847">
        <v>1.0339702760084926</v>
      </c>
      <c r="Q110" s="857">
        <v>26</v>
      </c>
    </row>
    <row r="111" spans="1:17" ht="14.4" customHeight="1" x14ac:dyDescent="0.3">
      <c r="A111" s="844" t="s">
        <v>4918</v>
      </c>
      <c r="B111" s="846" t="s">
        <v>4919</v>
      </c>
      <c r="C111" s="846" t="s">
        <v>3543</v>
      </c>
      <c r="D111" s="846" t="s">
        <v>5042</v>
      </c>
      <c r="E111" s="846" t="s">
        <v>5043</v>
      </c>
      <c r="F111" s="856">
        <v>123</v>
      </c>
      <c r="G111" s="856">
        <v>10332</v>
      </c>
      <c r="H111" s="856">
        <v>1</v>
      </c>
      <c r="I111" s="856">
        <v>84</v>
      </c>
      <c r="J111" s="856">
        <v>136</v>
      </c>
      <c r="K111" s="856">
        <v>11424</v>
      </c>
      <c r="L111" s="856">
        <v>1.1056910569105691</v>
      </c>
      <c r="M111" s="856">
        <v>84</v>
      </c>
      <c r="N111" s="856">
        <v>180</v>
      </c>
      <c r="O111" s="856">
        <v>15120</v>
      </c>
      <c r="P111" s="847">
        <v>1.4634146341463414</v>
      </c>
      <c r="Q111" s="857">
        <v>84</v>
      </c>
    </row>
    <row r="112" spans="1:17" ht="14.4" customHeight="1" x14ac:dyDescent="0.3">
      <c r="A112" s="844" t="s">
        <v>4918</v>
      </c>
      <c r="B112" s="846" t="s">
        <v>4919</v>
      </c>
      <c r="C112" s="846" t="s">
        <v>3543</v>
      </c>
      <c r="D112" s="846" t="s">
        <v>5044</v>
      </c>
      <c r="E112" s="846" t="s">
        <v>5045</v>
      </c>
      <c r="F112" s="856">
        <v>14</v>
      </c>
      <c r="G112" s="856">
        <v>2436</v>
      </c>
      <c r="H112" s="856">
        <v>1</v>
      </c>
      <c r="I112" s="856">
        <v>174</v>
      </c>
      <c r="J112" s="856">
        <v>8</v>
      </c>
      <c r="K112" s="856">
        <v>1399</v>
      </c>
      <c r="L112" s="856">
        <v>0.57430213464696223</v>
      </c>
      <c r="M112" s="856">
        <v>174.875</v>
      </c>
      <c r="N112" s="856">
        <v>9</v>
      </c>
      <c r="O112" s="856">
        <v>1575</v>
      </c>
      <c r="P112" s="847">
        <v>0.64655172413793105</v>
      </c>
      <c r="Q112" s="857">
        <v>175</v>
      </c>
    </row>
    <row r="113" spans="1:17" ht="14.4" customHeight="1" x14ac:dyDescent="0.3">
      <c r="A113" s="844" t="s">
        <v>4918</v>
      </c>
      <c r="B113" s="846" t="s">
        <v>4919</v>
      </c>
      <c r="C113" s="846" t="s">
        <v>3543</v>
      </c>
      <c r="D113" s="846" t="s">
        <v>5046</v>
      </c>
      <c r="E113" s="846" t="s">
        <v>5047</v>
      </c>
      <c r="F113" s="856"/>
      <c r="G113" s="856"/>
      <c r="H113" s="856"/>
      <c r="I113" s="856"/>
      <c r="J113" s="856"/>
      <c r="K113" s="856"/>
      <c r="L113" s="856"/>
      <c r="M113" s="856"/>
      <c r="N113" s="856">
        <v>2</v>
      </c>
      <c r="O113" s="856">
        <v>504</v>
      </c>
      <c r="P113" s="847"/>
      <c r="Q113" s="857">
        <v>252</v>
      </c>
    </row>
    <row r="114" spans="1:17" ht="14.4" customHeight="1" x14ac:dyDescent="0.3">
      <c r="A114" s="844" t="s">
        <v>4918</v>
      </c>
      <c r="B114" s="846" t="s">
        <v>4919</v>
      </c>
      <c r="C114" s="846" t="s">
        <v>3543</v>
      </c>
      <c r="D114" s="846" t="s">
        <v>5048</v>
      </c>
      <c r="E114" s="846" t="s">
        <v>5049</v>
      </c>
      <c r="F114" s="856">
        <v>155</v>
      </c>
      <c r="G114" s="856">
        <v>2325</v>
      </c>
      <c r="H114" s="856">
        <v>1</v>
      </c>
      <c r="I114" s="856">
        <v>15</v>
      </c>
      <c r="J114" s="856">
        <v>229</v>
      </c>
      <c r="K114" s="856">
        <v>3435</v>
      </c>
      <c r="L114" s="856">
        <v>1.4774193548387098</v>
      </c>
      <c r="M114" s="856">
        <v>15</v>
      </c>
      <c r="N114" s="856">
        <v>212</v>
      </c>
      <c r="O114" s="856">
        <v>3180</v>
      </c>
      <c r="P114" s="847">
        <v>1.3677419354838709</v>
      </c>
      <c r="Q114" s="857">
        <v>15</v>
      </c>
    </row>
    <row r="115" spans="1:17" ht="14.4" customHeight="1" x14ac:dyDescent="0.3">
      <c r="A115" s="844" t="s">
        <v>4918</v>
      </c>
      <c r="B115" s="846" t="s">
        <v>4919</v>
      </c>
      <c r="C115" s="846" t="s">
        <v>3543</v>
      </c>
      <c r="D115" s="846" t="s">
        <v>5050</v>
      </c>
      <c r="E115" s="846" t="s">
        <v>5051</v>
      </c>
      <c r="F115" s="856">
        <v>103</v>
      </c>
      <c r="G115" s="856">
        <v>2369</v>
      </c>
      <c r="H115" s="856">
        <v>1</v>
      </c>
      <c r="I115" s="856">
        <v>23</v>
      </c>
      <c r="J115" s="856">
        <v>129</v>
      </c>
      <c r="K115" s="856">
        <v>2875</v>
      </c>
      <c r="L115" s="856">
        <v>1.2135922330097086</v>
      </c>
      <c r="M115" s="856">
        <v>22.286821705426355</v>
      </c>
      <c r="N115" s="856">
        <v>148</v>
      </c>
      <c r="O115" s="856">
        <v>3404</v>
      </c>
      <c r="P115" s="847">
        <v>1.4368932038834952</v>
      </c>
      <c r="Q115" s="857">
        <v>23</v>
      </c>
    </row>
    <row r="116" spans="1:17" ht="14.4" customHeight="1" x14ac:dyDescent="0.3">
      <c r="A116" s="844" t="s">
        <v>4918</v>
      </c>
      <c r="B116" s="846" t="s">
        <v>4919</v>
      </c>
      <c r="C116" s="846" t="s">
        <v>3543</v>
      </c>
      <c r="D116" s="846" t="s">
        <v>5052</v>
      </c>
      <c r="E116" s="846" t="s">
        <v>5053</v>
      </c>
      <c r="F116" s="856"/>
      <c r="G116" s="856"/>
      <c r="H116" s="856"/>
      <c r="I116" s="856"/>
      <c r="J116" s="856"/>
      <c r="K116" s="856"/>
      <c r="L116" s="856"/>
      <c r="M116" s="856"/>
      <c r="N116" s="856">
        <v>2</v>
      </c>
      <c r="O116" s="856">
        <v>502</v>
      </c>
      <c r="P116" s="847"/>
      <c r="Q116" s="857">
        <v>251</v>
      </c>
    </row>
    <row r="117" spans="1:17" ht="14.4" customHeight="1" x14ac:dyDescent="0.3">
      <c r="A117" s="844" t="s">
        <v>4918</v>
      </c>
      <c r="B117" s="846" t="s">
        <v>4919</v>
      </c>
      <c r="C117" s="846" t="s">
        <v>3543</v>
      </c>
      <c r="D117" s="846" t="s">
        <v>5054</v>
      </c>
      <c r="E117" s="846" t="s">
        <v>5055</v>
      </c>
      <c r="F117" s="856">
        <v>502</v>
      </c>
      <c r="G117" s="856">
        <v>18574</v>
      </c>
      <c r="H117" s="856">
        <v>1</v>
      </c>
      <c r="I117" s="856">
        <v>37</v>
      </c>
      <c r="J117" s="856">
        <v>457</v>
      </c>
      <c r="K117" s="856">
        <v>16909</v>
      </c>
      <c r="L117" s="856">
        <v>0.91035856573705176</v>
      </c>
      <c r="M117" s="856">
        <v>37</v>
      </c>
      <c r="N117" s="856">
        <v>342</v>
      </c>
      <c r="O117" s="856">
        <v>12654</v>
      </c>
      <c r="P117" s="847">
        <v>0.68127490039840632</v>
      </c>
      <c r="Q117" s="857">
        <v>37</v>
      </c>
    </row>
    <row r="118" spans="1:17" ht="14.4" customHeight="1" x14ac:dyDescent="0.3">
      <c r="A118" s="844" t="s">
        <v>4918</v>
      </c>
      <c r="B118" s="846" t="s">
        <v>4919</v>
      </c>
      <c r="C118" s="846" t="s">
        <v>3543</v>
      </c>
      <c r="D118" s="846" t="s">
        <v>5056</v>
      </c>
      <c r="E118" s="846" t="s">
        <v>5057</v>
      </c>
      <c r="F118" s="856">
        <v>888</v>
      </c>
      <c r="G118" s="856">
        <v>20424</v>
      </c>
      <c r="H118" s="856">
        <v>1</v>
      </c>
      <c r="I118" s="856">
        <v>23</v>
      </c>
      <c r="J118" s="856">
        <v>3547</v>
      </c>
      <c r="K118" s="856">
        <v>80983</v>
      </c>
      <c r="L118" s="856">
        <v>3.9650900900900901</v>
      </c>
      <c r="M118" s="856">
        <v>22.831406822667041</v>
      </c>
      <c r="N118" s="856">
        <v>4567</v>
      </c>
      <c r="O118" s="856">
        <v>105041</v>
      </c>
      <c r="P118" s="847">
        <v>5.1430180180180178</v>
      </c>
      <c r="Q118" s="857">
        <v>23</v>
      </c>
    </row>
    <row r="119" spans="1:17" ht="14.4" customHeight="1" x14ac:dyDescent="0.3">
      <c r="A119" s="844" t="s">
        <v>4918</v>
      </c>
      <c r="B119" s="846" t="s">
        <v>4919</v>
      </c>
      <c r="C119" s="846" t="s">
        <v>3543</v>
      </c>
      <c r="D119" s="846" t="s">
        <v>5058</v>
      </c>
      <c r="E119" s="846" t="s">
        <v>5059</v>
      </c>
      <c r="F119" s="856">
        <v>3</v>
      </c>
      <c r="G119" s="856">
        <v>507</v>
      </c>
      <c r="H119" s="856">
        <v>1</v>
      </c>
      <c r="I119" s="856">
        <v>169</v>
      </c>
      <c r="J119" s="856"/>
      <c r="K119" s="856"/>
      <c r="L119" s="856"/>
      <c r="M119" s="856"/>
      <c r="N119" s="856">
        <v>1</v>
      </c>
      <c r="O119" s="856">
        <v>170</v>
      </c>
      <c r="P119" s="847">
        <v>0.33530571992110453</v>
      </c>
      <c r="Q119" s="857">
        <v>170</v>
      </c>
    </row>
    <row r="120" spans="1:17" ht="14.4" customHeight="1" x14ac:dyDescent="0.3">
      <c r="A120" s="844" t="s">
        <v>4918</v>
      </c>
      <c r="B120" s="846" t="s">
        <v>4919</v>
      </c>
      <c r="C120" s="846" t="s">
        <v>3543</v>
      </c>
      <c r="D120" s="846" t="s">
        <v>5060</v>
      </c>
      <c r="E120" s="846" t="s">
        <v>5061</v>
      </c>
      <c r="F120" s="856"/>
      <c r="G120" s="856"/>
      <c r="H120" s="856"/>
      <c r="I120" s="856"/>
      <c r="J120" s="856"/>
      <c r="K120" s="856"/>
      <c r="L120" s="856"/>
      <c r="M120" s="856"/>
      <c r="N120" s="856">
        <v>2</v>
      </c>
      <c r="O120" s="856">
        <v>662</v>
      </c>
      <c r="P120" s="847"/>
      <c r="Q120" s="857">
        <v>331</v>
      </c>
    </row>
    <row r="121" spans="1:17" ht="14.4" customHeight="1" x14ac:dyDescent="0.3">
      <c r="A121" s="844" t="s">
        <v>4918</v>
      </c>
      <c r="B121" s="846" t="s">
        <v>4919</v>
      </c>
      <c r="C121" s="846" t="s">
        <v>3543</v>
      </c>
      <c r="D121" s="846" t="s">
        <v>5062</v>
      </c>
      <c r="E121" s="846" t="s">
        <v>5063</v>
      </c>
      <c r="F121" s="856">
        <v>268</v>
      </c>
      <c r="G121" s="856">
        <v>7772</v>
      </c>
      <c r="H121" s="856">
        <v>1</v>
      </c>
      <c r="I121" s="856">
        <v>29</v>
      </c>
      <c r="J121" s="856">
        <v>209</v>
      </c>
      <c r="K121" s="856">
        <v>6061</v>
      </c>
      <c r="L121" s="856">
        <v>0.77985074626865669</v>
      </c>
      <c r="M121" s="856">
        <v>29</v>
      </c>
      <c r="N121" s="856">
        <v>225</v>
      </c>
      <c r="O121" s="856">
        <v>6525</v>
      </c>
      <c r="P121" s="847">
        <v>0.83955223880597019</v>
      </c>
      <c r="Q121" s="857">
        <v>29</v>
      </c>
    </row>
    <row r="122" spans="1:17" ht="14.4" customHeight="1" x14ac:dyDescent="0.3">
      <c r="A122" s="844" t="s">
        <v>4918</v>
      </c>
      <c r="B122" s="846" t="s">
        <v>4919</v>
      </c>
      <c r="C122" s="846" t="s">
        <v>3543</v>
      </c>
      <c r="D122" s="846" t="s">
        <v>5064</v>
      </c>
      <c r="E122" s="846" t="s">
        <v>5065</v>
      </c>
      <c r="F122" s="856">
        <v>521</v>
      </c>
      <c r="G122" s="856">
        <v>91696</v>
      </c>
      <c r="H122" s="856">
        <v>1</v>
      </c>
      <c r="I122" s="856">
        <v>176</v>
      </c>
      <c r="J122" s="856">
        <v>808</v>
      </c>
      <c r="K122" s="856">
        <v>142486</v>
      </c>
      <c r="L122" s="856">
        <v>1.5538954807188972</v>
      </c>
      <c r="M122" s="856">
        <v>176.34405940594058</v>
      </c>
      <c r="N122" s="856">
        <v>789</v>
      </c>
      <c r="O122" s="856">
        <v>139653</v>
      </c>
      <c r="P122" s="847">
        <v>1.522999912755191</v>
      </c>
      <c r="Q122" s="857">
        <v>177</v>
      </c>
    </row>
    <row r="123" spans="1:17" ht="14.4" customHeight="1" x14ac:dyDescent="0.3">
      <c r="A123" s="844" t="s">
        <v>4918</v>
      </c>
      <c r="B123" s="846" t="s">
        <v>4919</v>
      </c>
      <c r="C123" s="846" t="s">
        <v>3543</v>
      </c>
      <c r="D123" s="846" t="s">
        <v>5066</v>
      </c>
      <c r="E123" s="846" t="s">
        <v>5067</v>
      </c>
      <c r="F123" s="856">
        <v>3</v>
      </c>
      <c r="G123" s="856">
        <v>45</v>
      </c>
      <c r="H123" s="856">
        <v>1</v>
      </c>
      <c r="I123" s="856">
        <v>15</v>
      </c>
      <c r="J123" s="856">
        <v>3</v>
      </c>
      <c r="K123" s="856">
        <v>45</v>
      </c>
      <c r="L123" s="856">
        <v>1</v>
      </c>
      <c r="M123" s="856">
        <v>15</v>
      </c>
      <c r="N123" s="856">
        <v>3</v>
      </c>
      <c r="O123" s="856">
        <v>45</v>
      </c>
      <c r="P123" s="847">
        <v>1</v>
      </c>
      <c r="Q123" s="857">
        <v>15</v>
      </c>
    </row>
    <row r="124" spans="1:17" ht="14.4" customHeight="1" x14ac:dyDescent="0.3">
      <c r="A124" s="844" t="s">
        <v>4918</v>
      </c>
      <c r="B124" s="846" t="s">
        <v>4919</v>
      </c>
      <c r="C124" s="846" t="s">
        <v>3543</v>
      </c>
      <c r="D124" s="846" t="s">
        <v>5068</v>
      </c>
      <c r="E124" s="846" t="s">
        <v>5069</v>
      </c>
      <c r="F124" s="856">
        <v>435</v>
      </c>
      <c r="G124" s="856">
        <v>8265</v>
      </c>
      <c r="H124" s="856">
        <v>1</v>
      </c>
      <c r="I124" s="856">
        <v>19</v>
      </c>
      <c r="J124" s="856">
        <v>472</v>
      </c>
      <c r="K124" s="856">
        <v>8968</v>
      </c>
      <c r="L124" s="856">
        <v>1.0850574712643679</v>
      </c>
      <c r="M124" s="856">
        <v>19</v>
      </c>
      <c r="N124" s="856">
        <v>400</v>
      </c>
      <c r="O124" s="856">
        <v>7600</v>
      </c>
      <c r="P124" s="847">
        <v>0.91954022988505746</v>
      </c>
      <c r="Q124" s="857">
        <v>19</v>
      </c>
    </row>
    <row r="125" spans="1:17" ht="14.4" customHeight="1" x14ac:dyDescent="0.3">
      <c r="A125" s="844" t="s">
        <v>4918</v>
      </c>
      <c r="B125" s="846" t="s">
        <v>4919</v>
      </c>
      <c r="C125" s="846" t="s">
        <v>3543</v>
      </c>
      <c r="D125" s="846" t="s">
        <v>5070</v>
      </c>
      <c r="E125" s="846" t="s">
        <v>5071</v>
      </c>
      <c r="F125" s="856">
        <v>1181</v>
      </c>
      <c r="G125" s="856">
        <v>23620</v>
      </c>
      <c r="H125" s="856">
        <v>1</v>
      </c>
      <c r="I125" s="856">
        <v>20</v>
      </c>
      <c r="J125" s="856">
        <v>1061</v>
      </c>
      <c r="K125" s="856">
        <v>21100</v>
      </c>
      <c r="L125" s="856">
        <v>0.8933107535986452</v>
      </c>
      <c r="M125" s="856">
        <v>19.886899151743638</v>
      </c>
      <c r="N125" s="856">
        <v>1039</v>
      </c>
      <c r="O125" s="856">
        <v>20780</v>
      </c>
      <c r="P125" s="847">
        <v>0.87976291278577479</v>
      </c>
      <c r="Q125" s="857">
        <v>20</v>
      </c>
    </row>
    <row r="126" spans="1:17" ht="14.4" customHeight="1" x14ac:dyDescent="0.3">
      <c r="A126" s="844" t="s">
        <v>4918</v>
      </c>
      <c r="B126" s="846" t="s">
        <v>4919</v>
      </c>
      <c r="C126" s="846" t="s">
        <v>3543</v>
      </c>
      <c r="D126" s="846" t="s">
        <v>5072</v>
      </c>
      <c r="E126" s="846" t="s">
        <v>5073</v>
      </c>
      <c r="F126" s="856"/>
      <c r="G126" s="856"/>
      <c r="H126" s="856"/>
      <c r="I126" s="856"/>
      <c r="J126" s="856"/>
      <c r="K126" s="856"/>
      <c r="L126" s="856"/>
      <c r="M126" s="856"/>
      <c r="N126" s="856">
        <v>1</v>
      </c>
      <c r="O126" s="856">
        <v>185</v>
      </c>
      <c r="P126" s="847"/>
      <c r="Q126" s="857">
        <v>185</v>
      </c>
    </row>
    <row r="127" spans="1:17" ht="14.4" customHeight="1" x14ac:dyDescent="0.3">
      <c r="A127" s="844" t="s">
        <v>4918</v>
      </c>
      <c r="B127" s="846" t="s">
        <v>4919</v>
      </c>
      <c r="C127" s="846" t="s">
        <v>3543</v>
      </c>
      <c r="D127" s="846" t="s">
        <v>5074</v>
      </c>
      <c r="E127" s="846" t="s">
        <v>5075</v>
      </c>
      <c r="F127" s="856"/>
      <c r="G127" s="856"/>
      <c r="H127" s="856"/>
      <c r="I127" s="856"/>
      <c r="J127" s="856"/>
      <c r="K127" s="856"/>
      <c r="L127" s="856"/>
      <c r="M127" s="856"/>
      <c r="N127" s="856">
        <v>3</v>
      </c>
      <c r="O127" s="856">
        <v>561</v>
      </c>
      <c r="P127" s="847"/>
      <c r="Q127" s="857">
        <v>187</v>
      </c>
    </row>
    <row r="128" spans="1:17" ht="14.4" customHeight="1" x14ac:dyDescent="0.3">
      <c r="A128" s="844" t="s">
        <v>4918</v>
      </c>
      <c r="B128" s="846" t="s">
        <v>4919</v>
      </c>
      <c r="C128" s="846" t="s">
        <v>3543</v>
      </c>
      <c r="D128" s="846" t="s">
        <v>5076</v>
      </c>
      <c r="E128" s="846" t="s">
        <v>5077</v>
      </c>
      <c r="F128" s="856">
        <v>3</v>
      </c>
      <c r="G128" s="856">
        <v>516</v>
      </c>
      <c r="H128" s="856">
        <v>1</v>
      </c>
      <c r="I128" s="856">
        <v>172</v>
      </c>
      <c r="J128" s="856"/>
      <c r="K128" s="856"/>
      <c r="L128" s="856"/>
      <c r="M128" s="856"/>
      <c r="N128" s="856">
        <v>1</v>
      </c>
      <c r="O128" s="856">
        <v>173</v>
      </c>
      <c r="P128" s="847">
        <v>0.33527131782945735</v>
      </c>
      <c r="Q128" s="857">
        <v>173</v>
      </c>
    </row>
    <row r="129" spans="1:17" ht="14.4" customHeight="1" x14ac:dyDescent="0.3">
      <c r="A129" s="844" t="s">
        <v>4918</v>
      </c>
      <c r="B129" s="846" t="s">
        <v>4919</v>
      </c>
      <c r="C129" s="846" t="s">
        <v>3543</v>
      </c>
      <c r="D129" s="846" t="s">
        <v>5078</v>
      </c>
      <c r="E129" s="846" t="s">
        <v>5079</v>
      </c>
      <c r="F129" s="856">
        <v>152</v>
      </c>
      <c r="G129" s="856">
        <v>12768</v>
      </c>
      <c r="H129" s="856">
        <v>1</v>
      </c>
      <c r="I129" s="856">
        <v>84</v>
      </c>
      <c r="J129" s="856">
        <v>152</v>
      </c>
      <c r="K129" s="856">
        <v>12768</v>
      </c>
      <c r="L129" s="856">
        <v>1</v>
      </c>
      <c r="M129" s="856">
        <v>84</v>
      </c>
      <c r="N129" s="856">
        <v>174</v>
      </c>
      <c r="O129" s="856">
        <v>14616</v>
      </c>
      <c r="P129" s="847">
        <v>1.1447368421052631</v>
      </c>
      <c r="Q129" s="857">
        <v>84</v>
      </c>
    </row>
    <row r="130" spans="1:17" ht="14.4" customHeight="1" x14ac:dyDescent="0.3">
      <c r="A130" s="844" t="s">
        <v>4918</v>
      </c>
      <c r="B130" s="846" t="s">
        <v>4919</v>
      </c>
      <c r="C130" s="846" t="s">
        <v>3543</v>
      </c>
      <c r="D130" s="846" t="s">
        <v>5080</v>
      </c>
      <c r="E130" s="846" t="s">
        <v>5081</v>
      </c>
      <c r="F130" s="856">
        <v>9</v>
      </c>
      <c r="G130" s="856">
        <v>5796</v>
      </c>
      <c r="H130" s="856">
        <v>1</v>
      </c>
      <c r="I130" s="856">
        <v>644</v>
      </c>
      <c r="J130" s="856">
        <v>5</v>
      </c>
      <c r="K130" s="856">
        <v>3230</v>
      </c>
      <c r="L130" s="856">
        <v>0.55728088336783987</v>
      </c>
      <c r="M130" s="856">
        <v>646</v>
      </c>
      <c r="N130" s="856">
        <v>5</v>
      </c>
      <c r="O130" s="856">
        <v>3235</v>
      </c>
      <c r="P130" s="847">
        <v>0.55814354727398208</v>
      </c>
      <c r="Q130" s="857">
        <v>647</v>
      </c>
    </row>
    <row r="131" spans="1:17" ht="14.4" customHeight="1" x14ac:dyDescent="0.3">
      <c r="A131" s="844" t="s">
        <v>4918</v>
      </c>
      <c r="B131" s="846" t="s">
        <v>4919</v>
      </c>
      <c r="C131" s="846" t="s">
        <v>3543</v>
      </c>
      <c r="D131" s="846" t="s">
        <v>5082</v>
      </c>
      <c r="E131" s="846" t="s">
        <v>5083</v>
      </c>
      <c r="F131" s="856"/>
      <c r="G131" s="856"/>
      <c r="H131" s="856"/>
      <c r="I131" s="856"/>
      <c r="J131" s="856"/>
      <c r="K131" s="856"/>
      <c r="L131" s="856"/>
      <c r="M131" s="856"/>
      <c r="N131" s="856">
        <v>1</v>
      </c>
      <c r="O131" s="856">
        <v>78</v>
      </c>
      <c r="P131" s="847"/>
      <c r="Q131" s="857">
        <v>78</v>
      </c>
    </row>
    <row r="132" spans="1:17" ht="14.4" customHeight="1" x14ac:dyDescent="0.3">
      <c r="A132" s="844" t="s">
        <v>4918</v>
      </c>
      <c r="B132" s="846" t="s">
        <v>4919</v>
      </c>
      <c r="C132" s="846" t="s">
        <v>3543</v>
      </c>
      <c r="D132" s="846" t="s">
        <v>5084</v>
      </c>
      <c r="E132" s="846" t="s">
        <v>5085</v>
      </c>
      <c r="F132" s="856">
        <v>2</v>
      </c>
      <c r="G132" s="856">
        <v>596</v>
      </c>
      <c r="H132" s="856">
        <v>1</v>
      </c>
      <c r="I132" s="856">
        <v>298</v>
      </c>
      <c r="J132" s="856">
        <v>2</v>
      </c>
      <c r="K132" s="856">
        <v>600</v>
      </c>
      <c r="L132" s="856">
        <v>1.0067114093959733</v>
      </c>
      <c r="M132" s="856">
        <v>300</v>
      </c>
      <c r="N132" s="856">
        <v>5</v>
      </c>
      <c r="O132" s="856">
        <v>1500</v>
      </c>
      <c r="P132" s="847">
        <v>2.5167785234899327</v>
      </c>
      <c r="Q132" s="857">
        <v>300</v>
      </c>
    </row>
    <row r="133" spans="1:17" ht="14.4" customHeight="1" x14ac:dyDescent="0.3">
      <c r="A133" s="844" t="s">
        <v>4918</v>
      </c>
      <c r="B133" s="846" t="s">
        <v>4919</v>
      </c>
      <c r="C133" s="846" t="s">
        <v>3543</v>
      </c>
      <c r="D133" s="846" t="s">
        <v>5086</v>
      </c>
      <c r="E133" s="846" t="s">
        <v>5087</v>
      </c>
      <c r="F133" s="856">
        <v>1</v>
      </c>
      <c r="G133" s="856">
        <v>21</v>
      </c>
      <c r="H133" s="856">
        <v>1</v>
      </c>
      <c r="I133" s="856">
        <v>21</v>
      </c>
      <c r="J133" s="856">
        <v>2</v>
      </c>
      <c r="K133" s="856">
        <v>42</v>
      </c>
      <c r="L133" s="856">
        <v>2</v>
      </c>
      <c r="M133" s="856">
        <v>21</v>
      </c>
      <c r="N133" s="856">
        <v>4</v>
      </c>
      <c r="O133" s="856">
        <v>84</v>
      </c>
      <c r="P133" s="847">
        <v>4</v>
      </c>
      <c r="Q133" s="857">
        <v>21</v>
      </c>
    </row>
    <row r="134" spans="1:17" ht="14.4" customHeight="1" x14ac:dyDescent="0.3">
      <c r="A134" s="844" t="s">
        <v>4918</v>
      </c>
      <c r="B134" s="846" t="s">
        <v>4919</v>
      </c>
      <c r="C134" s="846" t="s">
        <v>3543</v>
      </c>
      <c r="D134" s="846" t="s">
        <v>5088</v>
      </c>
      <c r="E134" s="846" t="s">
        <v>5089</v>
      </c>
      <c r="F134" s="856">
        <v>90</v>
      </c>
      <c r="G134" s="856">
        <v>1980</v>
      </c>
      <c r="H134" s="856">
        <v>1</v>
      </c>
      <c r="I134" s="856">
        <v>22</v>
      </c>
      <c r="J134" s="856">
        <v>135</v>
      </c>
      <c r="K134" s="856">
        <v>2882</v>
      </c>
      <c r="L134" s="856">
        <v>1.4555555555555555</v>
      </c>
      <c r="M134" s="856">
        <v>21.348148148148148</v>
      </c>
      <c r="N134" s="856">
        <v>140</v>
      </c>
      <c r="O134" s="856">
        <v>3080</v>
      </c>
      <c r="P134" s="847">
        <v>1.5555555555555556</v>
      </c>
      <c r="Q134" s="857">
        <v>22</v>
      </c>
    </row>
    <row r="135" spans="1:17" ht="14.4" customHeight="1" x14ac:dyDescent="0.3">
      <c r="A135" s="844" t="s">
        <v>4918</v>
      </c>
      <c r="B135" s="846" t="s">
        <v>4919</v>
      </c>
      <c r="C135" s="846" t="s">
        <v>3543</v>
      </c>
      <c r="D135" s="846" t="s">
        <v>5090</v>
      </c>
      <c r="E135" s="846" t="s">
        <v>5091</v>
      </c>
      <c r="F135" s="856"/>
      <c r="G135" s="856"/>
      <c r="H135" s="856"/>
      <c r="I135" s="856"/>
      <c r="J135" s="856"/>
      <c r="K135" s="856"/>
      <c r="L135" s="856"/>
      <c r="M135" s="856"/>
      <c r="N135" s="856">
        <v>1</v>
      </c>
      <c r="O135" s="856">
        <v>569</v>
      </c>
      <c r="P135" s="847"/>
      <c r="Q135" s="857">
        <v>569</v>
      </c>
    </row>
    <row r="136" spans="1:17" ht="14.4" customHeight="1" x14ac:dyDescent="0.3">
      <c r="A136" s="844" t="s">
        <v>4918</v>
      </c>
      <c r="B136" s="846" t="s">
        <v>4919</v>
      </c>
      <c r="C136" s="846" t="s">
        <v>3543</v>
      </c>
      <c r="D136" s="846" t="s">
        <v>5092</v>
      </c>
      <c r="E136" s="846" t="s">
        <v>5093</v>
      </c>
      <c r="F136" s="856"/>
      <c r="G136" s="856"/>
      <c r="H136" s="856"/>
      <c r="I136" s="856"/>
      <c r="J136" s="856"/>
      <c r="K136" s="856"/>
      <c r="L136" s="856"/>
      <c r="M136" s="856"/>
      <c r="N136" s="856">
        <v>5</v>
      </c>
      <c r="O136" s="856">
        <v>2475</v>
      </c>
      <c r="P136" s="847"/>
      <c r="Q136" s="857">
        <v>495</v>
      </c>
    </row>
    <row r="137" spans="1:17" ht="14.4" customHeight="1" x14ac:dyDescent="0.3">
      <c r="A137" s="844" t="s">
        <v>4918</v>
      </c>
      <c r="B137" s="846" t="s">
        <v>4919</v>
      </c>
      <c r="C137" s="846" t="s">
        <v>3543</v>
      </c>
      <c r="D137" s="846" t="s">
        <v>5094</v>
      </c>
      <c r="E137" s="846" t="s">
        <v>5095</v>
      </c>
      <c r="F137" s="856">
        <v>1</v>
      </c>
      <c r="G137" s="856">
        <v>564</v>
      </c>
      <c r="H137" s="856">
        <v>1</v>
      </c>
      <c r="I137" s="856">
        <v>564</v>
      </c>
      <c r="J137" s="856">
        <v>11</v>
      </c>
      <c r="K137" s="856">
        <v>6270</v>
      </c>
      <c r="L137" s="856">
        <v>11.117021276595745</v>
      </c>
      <c r="M137" s="856">
        <v>570</v>
      </c>
      <c r="N137" s="856">
        <v>2</v>
      </c>
      <c r="O137" s="856">
        <v>1144</v>
      </c>
      <c r="P137" s="847">
        <v>2.0283687943262412</v>
      </c>
      <c r="Q137" s="857">
        <v>572</v>
      </c>
    </row>
    <row r="138" spans="1:17" ht="14.4" customHeight="1" x14ac:dyDescent="0.3">
      <c r="A138" s="844" t="s">
        <v>4918</v>
      </c>
      <c r="B138" s="846" t="s">
        <v>4919</v>
      </c>
      <c r="C138" s="846" t="s">
        <v>3543</v>
      </c>
      <c r="D138" s="846" t="s">
        <v>5096</v>
      </c>
      <c r="E138" s="846" t="s">
        <v>5097</v>
      </c>
      <c r="F138" s="856">
        <v>1</v>
      </c>
      <c r="G138" s="856">
        <v>1002</v>
      </c>
      <c r="H138" s="856">
        <v>1</v>
      </c>
      <c r="I138" s="856">
        <v>1002</v>
      </c>
      <c r="J138" s="856">
        <v>11</v>
      </c>
      <c r="K138" s="856">
        <v>11066</v>
      </c>
      <c r="L138" s="856">
        <v>11.043912175648703</v>
      </c>
      <c r="M138" s="856">
        <v>1006</v>
      </c>
      <c r="N138" s="856">
        <v>1</v>
      </c>
      <c r="O138" s="856">
        <v>1008</v>
      </c>
      <c r="P138" s="847">
        <v>1.0059880239520957</v>
      </c>
      <c r="Q138" s="857">
        <v>1008</v>
      </c>
    </row>
    <row r="139" spans="1:17" ht="14.4" customHeight="1" x14ac:dyDescent="0.3">
      <c r="A139" s="844" t="s">
        <v>4918</v>
      </c>
      <c r="B139" s="846" t="s">
        <v>4919</v>
      </c>
      <c r="C139" s="846" t="s">
        <v>3543</v>
      </c>
      <c r="D139" s="846" t="s">
        <v>5098</v>
      </c>
      <c r="E139" s="846" t="s">
        <v>5099</v>
      </c>
      <c r="F139" s="856"/>
      <c r="G139" s="856"/>
      <c r="H139" s="856"/>
      <c r="I139" s="856"/>
      <c r="J139" s="856"/>
      <c r="K139" s="856"/>
      <c r="L139" s="856"/>
      <c r="M139" s="856"/>
      <c r="N139" s="856">
        <v>2</v>
      </c>
      <c r="O139" s="856">
        <v>382</v>
      </c>
      <c r="P139" s="847"/>
      <c r="Q139" s="857">
        <v>191</v>
      </c>
    </row>
    <row r="140" spans="1:17" ht="14.4" customHeight="1" x14ac:dyDescent="0.3">
      <c r="A140" s="844" t="s">
        <v>4918</v>
      </c>
      <c r="B140" s="846" t="s">
        <v>4919</v>
      </c>
      <c r="C140" s="846" t="s">
        <v>3543</v>
      </c>
      <c r="D140" s="846" t="s">
        <v>5100</v>
      </c>
      <c r="E140" s="846" t="s">
        <v>5101</v>
      </c>
      <c r="F140" s="856"/>
      <c r="G140" s="856"/>
      <c r="H140" s="856"/>
      <c r="I140" s="856"/>
      <c r="J140" s="856"/>
      <c r="K140" s="856"/>
      <c r="L140" s="856"/>
      <c r="M140" s="856"/>
      <c r="N140" s="856">
        <v>1</v>
      </c>
      <c r="O140" s="856">
        <v>205</v>
      </c>
      <c r="P140" s="847"/>
      <c r="Q140" s="857">
        <v>205</v>
      </c>
    </row>
    <row r="141" spans="1:17" ht="14.4" customHeight="1" x14ac:dyDescent="0.3">
      <c r="A141" s="844" t="s">
        <v>4918</v>
      </c>
      <c r="B141" s="846" t="s">
        <v>4919</v>
      </c>
      <c r="C141" s="846" t="s">
        <v>3543</v>
      </c>
      <c r="D141" s="846" t="s">
        <v>5102</v>
      </c>
      <c r="E141" s="846" t="s">
        <v>5103</v>
      </c>
      <c r="F141" s="856">
        <v>2</v>
      </c>
      <c r="G141" s="856">
        <v>332</v>
      </c>
      <c r="H141" s="856">
        <v>1</v>
      </c>
      <c r="I141" s="856">
        <v>166</v>
      </c>
      <c r="J141" s="856"/>
      <c r="K141" s="856"/>
      <c r="L141" s="856"/>
      <c r="M141" s="856"/>
      <c r="N141" s="856">
        <v>6</v>
      </c>
      <c r="O141" s="856">
        <v>1002</v>
      </c>
      <c r="P141" s="847">
        <v>3.0180722891566263</v>
      </c>
      <c r="Q141" s="857">
        <v>167</v>
      </c>
    </row>
    <row r="142" spans="1:17" ht="14.4" customHeight="1" x14ac:dyDescent="0.3">
      <c r="A142" s="844" t="s">
        <v>4918</v>
      </c>
      <c r="B142" s="846" t="s">
        <v>4919</v>
      </c>
      <c r="C142" s="846" t="s">
        <v>3543</v>
      </c>
      <c r="D142" s="846" t="s">
        <v>5104</v>
      </c>
      <c r="E142" s="846" t="s">
        <v>5105</v>
      </c>
      <c r="F142" s="856">
        <v>1</v>
      </c>
      <c r="G142" s="856">
        <v>127</v>
      </c>
      <c r="H142" s="856">
        <v>1</v>
      </c>
      <c r="I142" s="856">
        <v>127</v>
      </c>
      <c r="J142" s="856"/>
      <c r="K142" s="856"/>
      <c r="L142" s="856"/>
      <c r="M142" s="856"/>
      <c r="N142" s="856"/>
      <c r="O142" s="856"/>
      <c r="P142" s="847"/>
      <c r="Q142" s="857"/>
    </row>
    <row r="143" spans="1:17" ht="14.4" customHeight="1" x14ac:dyDescent="0.3">
      <c r="A143" s="844" t="s">
        <v>4918</v>
      </c>
      <c r="B143" s="846" t="s">
        <v>4919</v>
      </c>
      <c r="C143" s="846" t="s">
        <v>3543</v>
      </c>
      <c r="D143" s="846" t="s">
        <v>5106</v>
      </c>
      <c r="E143" s="846" t="s">
        <v>5107</v>
      </c>
      <c r="F143" s="856"/>
      <c r="G143" s="856"/>
      <c r="H143" s="856"/>
      <c r="I143" s="856"/>
      <c r="J143" s="856">
        <v>2</v>
      </c>
      <c r="K143" s="856">
        <v>620</v>
      </c>
      <c r="L143" s="856"/>
      <c r="M143" s="856">
        <v>310</v>
      </c>
      <c r="N143" s="856">
        <v>1</v>
      </c>
      <c r="O143" s="856">
        <v>310</v>
      </c>
      <c r="P143" s="847"/>
      <c r="Q143" s="857">
        <v>310</v>
      </c>
    </row>
    <row r="144" spans="1:17" ht="14.4" customHeight="1" x14ac:dyDescent="0.3">
      <c r="A144" s="844" t="s">
        <v>4918</v>
      </c>
      <c r="B144" s="846" t="s">
        <v>4919</v>
      </c>
      <c r="C144" s="846" t="s">
        <v>3543</v>
      </c>
      <c r="D144" s="846" t="s">
        <v>5108</v>
      </c>
      <c r="E144" s="846" t="s">
        <v>5109</v>
      </c>
      <c r="F144" s="856">
        <v>7</v>
      </c>
      <c r="G144" s="856">
        <v>161</v>
      </c>
      <c r="H144" s="856">
        <v>1</v>
      </c>
      <c r="I144" s="856">
        <v>23</v>
      </c>
      <c r="J144" s="856">
        <v>9</v>
      </c>
      <c r="K144" s="856">
        <v>207</v>
      </c>
      <c r="L144" s="856">
        <v>1.2857142857142858</v>
      </c>
      <c r="M144" s="856">
        <v>23</v>
      </c>
      <c r="N144" s="856">
        <v>13</v>
      </c>
      <c r="O144" s="856">
        <v>299</v>
      </c>
      <c r="P144" s="847">
        <v>1.8571428571428572</v>
      </c>
      <c r="Q144" s="857">
        <v>23</v>
      </c>
    </row>
    <row r="145" spans="1:17" ht="14.4" customHeight="1" x14ac:dyDescent="0.3">
      <c r="A145" s="844" t="s">
        <v>4918</v>
      </c>
      <c r="B145" s="846" t="s">
        <v>4919</v>
      </c>
      <c r="C145" s="846" t="s">
        <v>3543</v>
      </c>
      <c r="D145" s="846" t="s">
        <v>5110</v>
      </c>
      <c r="E145" s="846" t="s">
        <v>5111</v>
      </c>
      <c r="F145" s="856">
        <v>1</v>
      </c>
      <c r="G145" s="856">
        <v>17</v>
      </c>
      <c r="H145" s="856">
        <v>1</v>
      </c>
      <c r="I145" s="856">
        <v>17</v>
      </c>
      <c r="J145" s="856">
        <v>1</v>
      </c>
      <c r="K145" s="856">
        <v>17</v>
      </c>
      <c r="L145" s="856">
        <v>1</v>
      </c>
      <c r="M145" s="856">
        <v>17</v>
      </c>
      <c r="N145" s="856"/>
      <c r="O145" s="856"/>
      <c r="P145" s="847"/>
      <c r="Q145" s="857"/>
    </row>
    <row r="146" spans="1:17" ht="14.4" customHeight="1" x14ac:dyDescent="0.3">
      <c r="A146" s="844" t="s">
        <v>4918</v>
      </c>
      <c r="B146" s="846" t="s">
        <v>4919</v>
      </c>
      <c r="C146" s="846" t="s">
        <v>3543</v>
      </c>
      <c r="D146" s="846" t="s">
        <v>5112</v>
      </c>
      <c r="E146" s="846" t="s">
        <v>5113</v>
      </c>
      <c r="F146" s="856">
        <v>1</v>
      </c>
      <c r="G146" s="856">
        <v>131</v>
      </c>
      <c r="H146" s="856">
        <v>1</v>
      </c>
      <c r="I146" s="856">
        <v>131</v>
      </c>
      <c r="J146" s="856">
        <v>1</v>
      </c>
      <c r="K146" s="856">
        <v>132</v>
      </c>
      <c r="L146" s="856">
        <v>1.0076335877862594</v>
      </c>
      <c r="M146" s="856">
        <v>132</v>
      </c>
      <c r="N146" s="856">
        <v>3</v>
      </c>
      <c r="O146" s="856">
        <v>396</v>
      </c>
      <c r="P146" s="847">
        <v>3.0229007633587788</v>
      </c>
      <c r="Q146" s="857">
        <v>132</v>
      </c>
    </row>
    <row r="147" spans="1:17" ht="14.4" customHeight="1" x14ac:dyDescent="0.3">
      <c r="A147" s="844" t="s">
        <v>4918</v>
      </c>
      <c r="B147" s="846" t="s">
        <v>4919</v>
      </c>
      <c r="C147" s="846" t="s">
        <v>3543</v>
      </c>
      <c r="D147" s="846" t="s">
        <v>5114</v>
      </c>
      <c r="E147" s="846" t="s">
        <v>5115</v>
      </c>
      <c r="F147" s="856"/>
      <c r="G147" s="856"/>
      <c r="H147" s="856"/>
      <c r="I147" s="856"/>
      <c r="J147" s="856"/>
      <c r="K147" s="856"/>
      <c r="L147" s="856"/>
      <c r="M147" s="856"/>
      <c r="N147" s="856">
        <v>1</v>
      </c>
      <c r="O147" s="856">
        <v>2264</v>
      </c>
      <c r="P147" s="847"/>
      <c r="Q147" s="857">
        <v>2264</v>
      </c>
    </row>
    <row r="148" spans="1:17" ht="14.4" customHeight="1" x14ac:dyDescent="0.3">
      <c r="A148" s="844" t="s">
        <v>4918</v>
      </c>
      <c r="B148" s="846" t="s">
        <v>4919</v>
      </c>
      <c r="C148" s="846" t="s">
        <v>3543</v>
      </c>
      <c r="D148" s="846" t="s">
        <v>5116</v>
      </c>
      <c r="E148" s="846" t="s">
        <v>5117</v>
      </c>
      <c r="F148" s="856">
        <v>90</v>
      </c>
      <c r="G148" s="856">
        <v>26190</v>
      </c>
      <c r="H148" s="856">
        <v>1</v>
      </c>
      <c r="I148" s="856">
        <v>291</v>
      </c>
      <c r="J148" s="856">
        <v>100</v>
      </c>
      <c r="K148" s="856">
        <v>29177</v>
      </c>
      <c r="L148" s="856">
        <v>1.1140511645666284</v>
      </c>
      <c r="M148" s="856">
        <v>291.77</v>
      </c>
      <c r="N148" s="856">
        <v>149</v>
      </c>
      <c r="O148" s="856">
        <v>43657</v>
      </c>
      <c r="P148" s="847">
        <v>1.6669339442535318</v>
      </c>
      <c r="Q148" s="857">
        <v>293</v>
      </c>
    </row>
    <row r="149" spans="1:17" ht="14.4" customHeight="1" x14ac:dyDescent="0.3">
      <c r="A149" s="844" t="s">
        <v>4918</v>
      </c>
      <c r="B149" s="846" t="s">
        <v>4919</v>
      </c>
      <c r="C149" s="846" t="s">
        <v>3543</v>
      </c>
      <c r="D149" s="846" t="s">
        <v>5118</v>
      </c>
      <c r="E149" s="846" t="s">
        <v>5119</v>
      </c>
      <c r="F149" s="856"/>
      <c r="G149" s="856"/>
      <c r="H149" s="856"/>
      <c r="I149" s="856"/>
      <c r="J149" s="856"/>
      <c r="K149" s="856"/>
      <c r="L149" s="856"/>
      <c r="M149" s="856"/>
      <c r="N149" s="856">
        <v>1</v>
      </c>
      <c r="O149" s="856">
        <v>371</v>
      </c>
      <c r="P149" s="847"/>
      <c r="Q149" s="857">
        <v>371</v>
      </c>
    </row>
    <row r="150" spans="1:17" ht="14.4" customHeight="1" x14ac:dyDescent="0.3">
      <c r="A150" s="844" t="s">
        <v>4918</v>
      </c>
      <c r="B150" s="846" t="s">
        <v>4919</v>
      </c>
      <c r="C150" s="846" t="s">
        <v>3543</v>
      </c>
      <c r="D150" s="846" t="s">
        <v>5120</v>
      </c>
      <c r="E150" s="846" t="s">
        <v>5121</v>
      </c>
      <c r="F150" s="856">
        <v>5</v>
      </c>
      <c r="G150" s="856">
        <v>225</v>
      </c>
      <c r="H150" s="856">
        <v>1</v>
      </c>
      <c r="I150" s="856">
        <v>45</v>
      </c>
      <c r="J150" s="856">
        <v>10</v>
      </c>
      <c r="K150" s="856">
        <v>270</v>
      </c>
      <c r="L150" s="856">
        <v>1.2</v>
      </c>
      <c r="M150" s="856">
        <v>27</v>
      </c>
      <c r="N150" s="856">
        <v>2</v>
      </c>
      <c r="O150" s="856">
        <v>90</v>
      </c>
      <c r="P150" s="847">
        <v>0.4</v>
      </c>
      <c r="Q150" s="857">
        <v>45</v>
      </c>
    </row>
    <row r="151" spans="1:17" ht="14.4" customHeight="1" x14ac:dyDescent="0.3">
      <c r="A151" s="844" t="s">
        <v>4918</v>
      </c>
      <c r="B151" s="846" t="s">
        <v>4919</v>
      </c>
      <c r="C151" s="846" t="s">
        <v>3543</v>
      </c>
      <c r="D151" s="846" t="s">
        <v>5122</v>
      </c>
      <c r="E151" s="846" t="s">
        <v>5123</v>
      </c>
      <c r="F151" s="856">
        <v>1</v>
      </c>
      <c r="G151" s="856">
        <v>589</v>
      </c>
      <c r="H151" s="856">
        <v>1</v>
      </c>
      <c r="I151" s="856">
        <v>589</v>
      </c>
      <c r="J151" s="856"/>
      <c r="K151" s="856"/>
      <c r="L151" s="856"/>
      <c r="M151" s="856"/>
      <c r="N151" s="856"/>
      <c r="O151" s="856"/>
      <c r="P151" s="847"/>
      <c r="Q151" s="857"/>
    </row>
    <row r="152" spans="1:17" ht="14.4" customHeight="1" x14ac:dyDescent="0.3">
      <c r="A152" s="844" t="s">
        <v>4918</v>
      </c>
      <c r="B152" s="846" t="s">
        <v>4919</v>
      </c>
      <c r="C152" s="846" t="s">
        <v>3543</v>
      </c>
      <c r="D152" s="846" t="s">
        <v>5124</v>
      </c>
      <c r="E152" s="846" t="s">
        <v>5125</v>
      </c>
      <c r="F152" s="856"/>
      <c r="G152" s="856"/>
      <c r="H152" s="856"/>
      <c r="I152" s="856"/>
      <c r="J152" s="856">
        <v>16</v>
      </c>
      <c r="K152" s="856">
        <v>736</v>
      </c>
      <c r="L152" s="856"/>
      <c r="M152" s="856">
        <v>46</v>
      </c>
      <c r="N152" s="856">
        <v>3</v>
      </c>
      <c r="O152" s="856">
        <v>138</v>
      </c>
      <c r="P152" s="847"/>
      <c r="Q152" s="857">
        <v>46</v>
      </c>
    </row>
    <row r="153" spans="1:17" ht="14.4" customHeight="1" x14ac:dyDescent="0.3">
      <c r="A153" s="844" t="s">
        <v>4918</v>
      </c>
      <c r="B153" s="846" t="s">
        <v>4919</v>
      </c>
      <c r="C153" s="846" t="s">
        <v>3543</v>
      </c>
      <c r="D153" s="846" t="s">
        <v>5126</v>
      </c>
      <c r="E153" s="846" t="s">
        <v>5127</v>
      </c>
      <c r="F153" s="856"/>
      <c r="G153" s="856"/>
      <c r="H153" s="856"/>
      <c r="I153" s="856"/>
      <c r="J153" s="856">
        <v>1</v>
      </c>
      <c r="K153" s="856">
        <v>308</v>
      </c>
      <c r="L153" s="856"/>
      <c r="M153" s="856">
        <v>308</v>
      </c>
      <c r="N153" s="856">
        <v>1</v>
      </c>
      <c r="O153" s="856">
        <v>309</v>
      </c>
      <c r="P153" s="847"/>
      <c r="Q153" s="857">
        <v>309</v>
      </c>
    </row>
    <row r="154" spans="1:17" ht="14.4" customHeight="1" x14ac:dyDescent="0.3">
      <c r="A154" s="844" t="s">
        <v>4918</v>
      </c>
      <c r="B154" s="846" t="s">
        <v>4919</v>
      </c>
      <c r="C154" s="846" t="s">
        <v>3543</v>
      </c>
      <c r="D154" s="846" t="s">
        <v>5128</v>
      </c>
      <c r="E154" s="846" t="s">
        <v>5129</v>
      </c>
      <c r="F154" s="856"/>
      <c r="G154" s="856"/>
      <c r="H154" s="856"/>
      <c r="I154" s="856"/>
      <c r="J154" s="856"/>
      <c r="K154" s="856"/>
      <c r="L154" s="856"/>
      <c r="M154" s="856"/>
      <c r="N154" s="856">
        <v>10</v>
      </c>
      <c r="O154" s="856">
        <v>310</v>
      </c>
      <c r="P154" s="847"/>
      <c r="Q154" s="857">
        <v>31</v>
      </c>
    </row>
    <row r="155" spans="1:17" ht="14.4" customHeight="1" x14ac:dyDescent="0.3">
      <c r="A155" s="844" t="s">
        <v>4918</v>
      </c>
      <c r="B155" s="846" t="s">
        <v>4919</v>
      </c>
      <c r="C155" s="846" t="s">
        <v>3543</v>
      </c>
      <c r="D155" s="846" t="s">
        <v>5130</v>
      </c>
      <c r="E155" s="846" t="s">
        <v>5131</v>
      </c>
      <c r="F155" s="856">
        <v>2</v>
      </c>
      <c r="G155" s="856">
        <v>52</v>
      </c>
      <c r="H155" s="856">
        <v>1</v>
      </c>
      <c r="I155" s="856">
        <v>26</v>
      </c>
      <c r="J155" s="856">
        <v>1</v>
      </c>
      <c r="K155" s="856">
        <v>26</v>
      </c>
      <c r="L155" s="856">
        <v>0.5</v>
      </c>
      <c r="M155" s="856">
        <v>26</v>
      </c>
      <c r="N155" s="856"/>
      <c r="O155" s="856"/>
      <c r="P155" s="847"/>
      <c r="Q155" s="857"/>
    </row>
    <row r="156" spans="1:17" ht="14.4" customHeight="1" x14ac:dyDescent="0.3">
      <c r="A156" s="844" t="s">
        <v>4918</v>
      </c>
      <c r="B156" s="846" t="s">
        <v>4919</v>
      </c>
      <c r="C156" s="846" t="s">
        <v>3543</v>
      </c>
      <c r="D156" s="846" t="s">
        <v>5132</v>
      </c>
      <c r="E156" s="846" t="s">
        <v>5133</v>
      </c>
      <c r="F156" s="856">
        <v>1</v>
      </c>
      <c r="G156" s="856">
        <v>441</v>
      </c>
      <c r="H156" s="856">
        <v>1</v>
      </c>
      <c r="I156" s="856">
        <v>441</v>
      </c>
      <c r="J156" s="856"/>
      <c r="K156" s="856"/>
      <c r="L156" s="856"/>
      <c r="M156" s="856"/>
      <c r="N156" s="856"/>
      <c r="O156" s="856"/>
      <c r="P156" s="847"/>
      <c r="Q156" s="857"/>
    </row>
    <row r="157" spans="1:17" ht="14.4" customHeight="1" x14ac:dyDescent="0.3">
      <c r="A157" s="844" t="s">
        <v>4918</v>
      </c>
      <c r="B157" s="846" t="s">
        <v>4919</v>
      </c>
      <c r="C157" s="846" t="s">
        <v>3543</v>
      </c>
      <c r="D157" s="846" t="s">
        <v>5134</v>
      </c>
      <c r="E157" s="846" t="s">
        <v>5135</v>
      </c>
      <c r="F157" s="856"/>
      <c r="G157" s="856"/>
      <c r="H157" s="856"/>
      <c r="I157" s="856"/>
      <c r="J157" s="856"/>
      <c r="K157" s="856"/>
      <c r="L157" s="856"/>
      <c r="M157" s="856"/>
      <c r="N157" s="856">
        <v>2</v>
      </c>
      <c r="O157" s="856">
        <v>378</v>
      </c>
      <c r="P157" s="847"/>
      <c r="Q157" s="857">
        <v>189</v>
      </c>
    </row>
    <row r="158" spans="1:17" ht="14.4" customHeight="1" x14ac:dyDescent="0.3">
      <c r="A158" s="844" t="s">
        <v>4918</v>
      </c>
      <c r="B158" s="846" t="s">
        <v>4919</v>
      </c>
      <c r="C158" s="846" t="s">
        <v>3543</v>
      </c>
      <c r="D158" s="846" t="s">
        <v>5136</v>
      </c>
      <c r="E158" s="846" t="s">
        <v>5137</v>
      </c>
      <c r="F158" s="856"/>
      <c r="G158" s="856"/>
      <c r="H158" s="856"/>
      <c r="I158" s="856"/>
      <c r="J158" s="856"/>
      <c r="K158" s="856"/>
      <c r="L158" s="856"/>
      <c r="M158" s="856"/>
      <c r="N158" s="856">
        <v>8</v>
      </c>
      <c r="O158" s="856">
        <v>2184</v>
      </c>
      <c r="P158" s="847"/>
      <c r="Q158" s="857">
        <v>273</v>
      </c>
    </row>
    <row r="159" spans="1:17" ht="14.4" customHeight="1" x14ac:dyDescent="0.3">
      <c r="A159" s="844" t="s">
        <v>4918</v>
      </c>
      <c r="B159" s="846" t="s">
        <v>5138</v>
      </c>
      <c r="C159" s="846" t="s">
        <v>3543</v>
      </c>
      <c r="D159" s="846" t="s">
        <v>5139</v>
      </c>
      <c r="E159" s="846" t="s">
        <v>5140</v>
      </c>
      <c r="F159" s="856">
        <v>18</v>
      </c>
      <c r="G159" s="856">
        <v>18630</v>
      </c>
      <c r="H159" s="856">
        <v>1</v>
      </c>
      <c r="I159" s="856">
        <v>1035</v>
      </c>
      <c r="J159" s="856">
        <v>6</v>
      </c>
      <c r="K159" s="856">
        <v>6220</v>
      </c>
      <c r="L159" s="856">
        <v>0.333870101986044</v>
      </c>
      <c r="M159" s="856">
        <v>1036.6666666666667</v>
      </c>
      <c r="N159" s="856">
        <v>15</v>
      </c>
      <c r="O159" s="856">
        <v>15555</v>
      </c>
      <c r="P159" s="847">
        <v>0.83494363929146542</v>
      </c>
      <c r="Q159" s="857">
        <v>1037</v>
      </c>
    </row>
    <row r="160" spans="1:17" ht="14.4" customHeight="1" x14ac:dyDescent="0.3">
      <c r="A160" s="844" t="s">
        <v>4918</v>
      </c>
      <c r="B160" s="846" t="s">
        <v>5138</v>
      </c>
      <c r="C160" s="846" t="s">
        <v>3543</v>
      </c>
      <c r="D160" s="846" t="s">
        <v>5016</v>
      </c>
      <c r="E160" s="846" t="s">
        <v>5017</v>
      </c>
      <c r="F160" s="856">
        <v>1</v>
      </c>
      <c r="G160" s="856">
        <v>1245</v>
      </c>
      <c r="H160" s="856">
        <v>1</v>
      </c>
      <c r="I160" s="856">
        <v>1245</v>
      </c>
      <c r="J160" s="856"/>
      <c r="K160" s="856"/>
      <c r="L160" s="856"/>
      <c r="M160" s="856"/>
      <c r="N160" s="856"/>
      <c r="O160" s="856"/>
      <c r="P160" s="847"/>
      <c r="Q160" s="857"/>
    </row>
    <row r="161" spans="1:17" ht="14.4" customHeight="1" x14ac:dyDescent="0.3">
      <c r="A161" s="844" t="s">
        <v>5141</v>
      </c>
      <c r="B161" s="846" t="s">
        <v>4614</v>
      </c>
      <c r="C161" s="846" t="s">
        <v>3939</v>
      </c>
      <c r="D161" s="846" t="s">
        <v>5142</v>
      </c>
      <c r="E161" s="846" t="s">
        <v>5143</v>
      </c>
      <c r="F161" s="856">
        <v>5.67</v>
      </c>
      <c r="G161" s="856">
        <v>15061.91</v>
      </c>
      <c r="H161" s="856">
        <v>1</v>
      </c>
      <c r="I161" s="856">
        <v>2656.42151675485</v>
      </c>
      <c r="J161" s="856">
        <v>0.66</v>
      </c>
      <c r="K161" s="856">
        <v>1763.16</v>
      </c>
      <c r="L161" s="856">
        <v>0.1170608508482656</v>
      </c>
      <c r="M161" s="856">
        <v>2671.4545454545455</v>
      </c>
      <c r="N161" s="856">
        <v>1.34</v>
      </c>
      <c r="O161" s="856">
        <v>3424.1</v>
      </c>
      <c r="P161" s="847">
        <v>0.22733504582088193</v>
      </c>
      <c r="Q161" s="857">
        <v>2555.2985074626863</v>
      </c>
    </row>
    <row r="162" spans="1:17" ht="14.4" customHeight="1" x14ac:dyDescent="0.3">
      <c r="A162" s="844" t="s">
        <v>5141</v>
      </c>
      <c r="B162" s="846" t="s">
        <v>4614</v>
      </c>
      <c r="C162" s="846" t="s">
        <v>3939</v>
      </c>
      <c r="D162" s="846" t="s">
        <v>5144</v>
      </c>
      <c r="E162" s="846" t="s">
        <v>5143</v>
      </c>
      <c r="F162" s="856">
        <v>0.2</v>
      </c>
      <c r="G162" s="856">
        <v>1335.72</v>
      </c>
      <c r="H162" s="856">
        <v>1</v>
      </c>
      <c r="I162" s="856">
        <v>6678.5999999999995</v>
      </c>
      <c r="J162" s="856"/>
      <c r="K162" s="856"/>
      <c r="L162" s="856"/>
      <c r="M162" s="856"/>
      <c r="N162" s="856"/>
      <c r="O162" s="856"/>
      <c r="P162" s="847"/>
      <c r="Q162" s="857"/>
    </row>
    <row r="163" spans="1:17" ht="14.4" customHeight="1" x14ac:dyDescent="0.3">
      <c r="A163" s="844" t="s">
        <v>5141</v>
      </c>
      <c r="B163" s="846" t="s">
        <v>4614</v>
      </c>
      <c r="C163" s="846" t="s">
        <v>3939</v>
      </c>
      <c r="D163" s="846" t="s">
        <v>5145</v>
      </c>
      <c r="E163" s="846" t="s">
        <v>3967</v>
      </c>
      <c r="F163" s="856"/>
      <c r="G163" s="856"/>
      <c r="H163" s="856"/>
      <c r="I163" s="856"/>
      <c r="J163" s="856">
        <v>0.16</v>
      </c>
      <c r="K163" s="856">
        <v>826.98</v>
      </c>
      <c r="L163" s="856"/>
      <c r="M163" s="856">
        <v>5168.625</v>
      </c>
      <c r="N163" s="856">
        <v>0.79</v>
      </c>
      <c r="O163" s="856">
        <v>3905.6899999999996</v>
      </c>
      <c r="P163" s="847"/>
      <c r="Q163" s="857">
        <v>4943.9113924050625</v>
      </c>
    </row>
    <row r="164" spans="1:17" ht="14.4" customHeight="1" x14ac:dyDescent="0.3">
      <c r="A164" s="844" t="s">
        <v>5141</v>
      </c>
      <c r="B164" s="846" t="s">
        <v>4614</v>
      </c>
      <c r="C164" s="846" t="s">
        <v>3939</v>
      </c>
      <c r="D164" s="846" t="s">
        <v>5146</v>
      </c>
      <c r="E164" s="846" t="s">
        <v>5147</v>
      </c>
      <c r="F164" s="856">
        <v>22.49</v>
      </c>
      <c r="G164" s="856">
        <v>22140.880000000005</v>
      </c>
      <c r="H164" s="856">
        <v>1</v>
      </c>
      <c r="I164" s="856">
        <v>984.47665629168546</v>
      </c>
      <c r="J164" s="856">
        <v>24.27</v>
      </c>
      <c r="K164" s="856">
        <v>24003.69</v>
      </c>
      <c r="L164" s="856">
        <v>1.0841344156149166</v>
      </c>
      <c r="M164" s="856">
        <v>989.02719406674908</v>
      </c>
      <c r="N164" s="856">
        <v>21.07</v>
      </c>
      <c r="O164" s="856">
        <v>20044.59</v>
      </c>
      <c r="P164" s="847">
        <v>0.90532038473628851</v>
      </c>
      <c r="Q164" s="857">
        <v>951.33317513051736</v>
      </c>
    </row>
    <row r="165" spans="1:17" ht="14.4" customHeight="1" x14ac:dyDescent="0.3">
      <c r="A165" s="844" t="s">
        <v>5141</v>
      </c>
      <c r="B165" s="846" t="s">
        <v>4614</v>
      </c>
      <c r="C165" s="846" t="s">
        <v>3939</v>
      </c>
      <c r="D165" s="846" t="s">
        <v>5148</v>
      </c>
      <c r="E165" s="846" t="s">
        <v>3967</v>
      </c>
      <c r="F165" s="856">
        <v>5.57</v>
      </c>
      <c r="G165" s="856">
        <v>58629.4</v>
      </c>
      <c r="H165" s="856">
        <v>1</v>
      </c>
      <c r="I165" s="856">
        <v>10525.924596050269</v>
      </c>
      <c r="J165" s="856">
        <v>6.3599999999999985</v>
      </c>
      <c r="K165" s="856">
        <v>65642.149999999994</v>
      </c>
      <c r="L165" s="856">
        <v>1.1196114918453881</v>
      </c>
      <c r="M165" s="856">
        <v>10321.092767295599</v>
      </c>
      <c r="N165" s="856">
        <v>3.75</v>
      </c>
      <c r="O165" s="856">
        <v>37079.56</v>
      </c>
      <c r="P165" s="847">
        <v>0.63243969748965534</v>
      </c>
      <c r="Q165" s="857">
        <v>9887.8826666666664</v>
      </c>
    </row>
    <row r="166" spans="1:17" ht="14.4" customHeight="1" x14ac:dyDescent="0.3">
      <c r="A166" s="844" t="s">
        <v>5141</v>
      </c>
      <c r="B166" s="846" t="s">
        <v>4614</v>
      </c>
      <c r="C166" s="846" t="s">
        <v>3939</v>
      </c>
      <c r="D166" s="846" t="s">
        <v>3966</v>
      </c>
      <c r="E166" s="846" t="s">
        <v>3967</v>
      </c>
      <c r="F166" s="856">
        <v>0.12</v>
      </c>
      <c r="G166" s="856">
        <v>780.78</v>
      </c>
      <c r="H166" s="856">
        <v>1</v>
      </c>
      <c r="I166" s="856">
        <v>6506.5</v>
      </c>
      <c r="J166" s="856">
        <v>0.5</v>
      </c>
      <c r="K166" s="856">
        <v>2985.6800000000003</v>
      </c>
      <c r="L166" s="856">
        <v>3.8239709008939782</v>
      </c>
      <c r="M166" s="856">
        <v>5971.3600000000006</v>
      </c>
      <c r="N166" s="856"/>
      <c r="O166" s="856"/>
      <c r="P166" s="847"/>
      <c r="Q166" s="857"/>
    </row>
    <row r="167" spans="1:17" ht="14.4" customHeight="1" x14ac:dyDescent="0.3">
      <c r="A167" s="844" t="s">
        <v>5141</v>
      </c>
      <c r="B167" s="846" t="s">
        <v>4614</v>
      </c>
      <c r="C167" s="846" t="s">
        <v>3939</v>
      </c>
      <c r="D167" s="846" t="s">
        <v>5149</v>
      </c>
      <c r="E167" s="846" t="s">
        <v>5150</v>
      </c>
      <c r="F167" s="856"/>
      <c r="G167" s="856"/>
      <c r="H167" s="856"/>
      <c r="I167" s="856"/>
      <c r="J167" s="856">
        <v>1</v>
      </c>
      <c r="K167" s="856">
        <v>416.3</v>
      </c>
      <c r="L167" s="856"/>
      <c r="M167" s="856">
        <v>416.3</v>
      </c>
      <c r="N167" s="856">
        <v>2</v>
      </c>
      <c r="O167" s="856">
        <v>796.4</v>
      </c>
      <c r="P167" s="847"/>
      <c r="Q167" s="857">
        <v>398.2</v>
      </c>
    </row>
    <row r="168" spans="1:17" ht="14.4" customHeight="1" x14ac:dyDescent="0.3">
      <c r="A168" s="844" t="s">
        <v>5141</v>
      </c>
      <c r="B168" s="846" t="s">
        <v>4614</v>
      </c>
      <c r="C168" s="846" t="s">
        <v>3939</v>
      </c>
      <c r="D168" s="846" t="s">
        <v>5151</v>
      </c>
      <c r="E168" s="846" t="s">
        <v>5152</v>
      </c>
      <c r="F168" s="856">
        <v>0.25</v>
      </c>
      <c r="G168" s="856">
        <v>66.569999999999993</v>
      </c>
      <c r="H168" s="856">
        <v>1</v>
      </c>
      <c r="I168" s="856">
        <v>266.27999999999997</v>
      </c>
      <c r="J168" s="856"/>
      <c r="K168" s="856"/>
      <c r="L168" s="856"/>
      <c r="M168" s="856"/>
      <c r="N168" s="856"/>
      <c r="O168" s="856"/>
      <c r="P168" s="847"/>
      <c r="Q168" s="857"/>
    </row>
    <row r="169" spans="1:17" ht="14.4" customHeight="1" x14ac:dyDescent="0.3">
      <c r="A169" s="844" t="s">
        <v>5141</v>
      </c>
      <c r="B169" s="846" t="s">
        <v>4614</v>
      </c>
      <c r="C169" s="846" t="s">
        <v>3939</v>
      </c>
      <c r="D169" s="846" t="s">
        <v>3981</v>
      </c>
      <c r="E169" s="846" t="s">
        <v>3982</v>
      </c>
      <c r="F169" s="856">
        <v>3.0900000000000003</v>
      </c>
      <c r="G169" s="856">
        <v>16817.310000000001</v>
      </c>
      <c r="H169" s="856">
        <v>1</v>
      </c>
      <c r="I169" s="856">
        <v>5442.4951456310682</v>
      </c>
      <c r="J169" s="856">
        <v>2.7800000000000002</v>
      </c>
      <c r="K169" s="856">
        <v>15153.7</v>
      </c>
      <c r="L169" s="856">
        <v>0.90107752072120928</v>
      </c>
      <c r="M169" s="856">
        <v>5450.9712230215828</v>
      </c>
      <c r="N169" s="856">
        <v>1.9100000000000001</v>
      </c>
      <c r="O169" s="856">
        <v>8455.57</v>
      </c>
      <c r="P169" s="847">
        <v>0.50278968515178701</v>
      </c>
      <c r="Q169" s="857">
        <v>4426.9999999999991</v>
      </c>
    </row>
    <row r="170" spans="1:17" ht="14.4" customHeight="1" x14ac:dyDescent="0.3">
      <c r="A170" s="844" t="s">
        <v>5141</v>
      </c>
      <c r="B170" s="846" t="s">
        <v>4614</v>
      </c>
      <c r="C170" s="846" t="s">
        <v>3939</v>
      </c>
      <c r="D170" s="846" t="s">
        <v>5153</v>
      </c>
      <c r="E170" s="846" t="s">
        <v>3982</v>
      </c>
      <c r="F170" s="856">
        <v>6.68</v>
      </c>
      <c r="G170" s="856">
        <v>72654.42</v>
      </c>
      <c r="H170" s="856">
        <v>1</v>
      </c>
      <c r="I170" s="856">
        <v>10876.410179640719</v>
      </c>
      <c r="J170" s="856">
        <v>3.74</v>
      </c>
      <c r="K170" s="856">
        <v>40846.630000000005</v>
      </c>
      <c r="L170" s="856">
        <v>0.56220433663911995</v>
      </c>
      <c r="M170" s="856">
        <v>10921.558823529413</v>
      </c>
      <c r="N170" s="856">
        <v>0.56000000000000005</v>
      </c>
      <c r="O170" s="856">
        <v>4958.24</v>
      </c>
      <c r="P170" s="847">
        <v>6.8244161883062315E-2</v>
      </c>
      <c r="Q170" s="857">
        <v>8853.9999999999982</v>
      </c>
    </row>
    <row r="171" spans="1:17" ht="14.4" customHeight="1" x14ac:dyDescent="0.3">
      <c r="A171" s="844" t="s">
        <v>5141</v>
      </c>
      <c r="B171" s="846" t="s">
        <v>4614</v>
      </c>
      <c r="C171" s="846" t="s">
        <v>3939</v>
      </c>
      <c r="D171" s="846" t="s">
        <v>5154</v>
      </c>
      <c r="E171" s="846" t="s">
        <v>5155</v>
      </c>
      <c r="F171" s="856">
        <v>5.8000000000000007</v>
      </c>
      <c r="G171" s="856">
        <v>11291.02</v>
      </c>
      <c r="H171" s="856">
        <v>1</v>
      </c>
      <c r="I171" s="856">
        <v>1946.7275862068964</v>
      </c>
      <c r="J171" s="856">
        <v>3.2000000000000006</v>
      </c>
      <c r="K171" s="856">
        <v>6341.32</v>
      </c>
      <c r="L171" s="856">
        <v>0.56162507904511727</v>
      </c>
      <c r="M171" s="856">
        <v>1981.6624999999995</v>
      </c>
      <c r="N171" s="856">
        <v>3.4000000000000004</v>
      </c>
      <c r="O171" s="856">
        <v>6627.6200000000008</v>
      </c>
      <c r="P171" s="847">
        <v>0.5869815127419844</v>
      </c>
      <c r="Q171" s="857">
        <v>1949.3</v>
      </c>
    </row>
    <row r="172" spans="1:17" ht="14.4" customHeight="1" x14ac:dyDescent="0.3">
      <c r="A172" s="844" t="s">
        <v>5141</v>
      </c>
      <c r="B172" s="846" t="s">
        <v>4614</v>
      </c>
      <c r="C172" s="846" t="s">
        <v>3939</v>
      </c>
      <c r="D172" s="846" t="s">
        <v>4851</v>
      </c>
      <c r="E172" s="846" t="s">
        <v>3982</v>
      </c>
      <c r="F172" s="856"/>
      <c r="G172" s="856"/>
      <c r="H172" s="856"/>
      <c r="I172" s="856"/>
      <c r="J172" s="856">
        <v>17.329999999999998</v>
      </c>
      <c r="K172" s="856">
        <v>37854.080000000002</v>
      </c>
      <c r="L172" s="856"/>
      <c r="M172" s="856">
        <v>2184.3092902481249</v>
      </c>
      <c r="N172" s="856">
        <v>19.650000000000002</v>
      </c>
      <c r="O172" s="856">
        <v>34796.219999999994</v>
      </c>
      <c r="P172" s="847"/>
      <c r="Q172" s="857">
        <v>1770.7999999999995</v>
      </c>
    </row>
    <row r="173" spans="1:17" ht="14.4" customHeight="1" x14ac:dyDescent="0.3">
      <c r="A173" s="844" t="s">
        <v>5141</v>
      </c>
      <c r="B173" s="846" t="s">
        <v>4614</v>
      </c>
      <c r="C173" s="846" t="s">
        <v>3939</v>
      </c>
      <c r="D173" s="846" t="s">
        <v>5156</v>
      </c>
      <c r="E173" s="846" t="s">
        <v>5157</v>
      </c>
      <c r="F173" s="856">
        <v>1</v>
      </c>
      <c r="G173" s="856">
        <v>377.99</v>
      </c>
      <c r="H173" s="856">
        <v>1</v>
      </c>
      <c r="I173" s="856">
        <v>377.99</v>
      </c>
      <c r="J173" s="856">
        <v>1.2000000000000002</v>
      </c>
      <c r="K173" s="856">
        <v>455.17999999999995</v>
      </c>
      <c r="L173" s="856">
        <v>1.204211751633641</v>
      </c>
      <c r="M173" s="856">
        <v>379.31666666666655</v>
      </c>
      <c r="N173" s="856">
        <v>1.5999999999999999</v>
      </c>
      <c r="O173" s="856">
        <v>828.16</v>
      </c>
      <c r="P173" s="847">
        <v>2.1909574327363157</v>
      </c>
      <c r="Q173" s="857">
        <v>517.6</v>
      </c>
    </row>
    <row r="174" spans="1:17" ht="14.4" customHeight="1" x14ac:dyDescent="0.3">
      <c r="A174" s="844" t="s">
        <v>5141</v>
      </c>
      <c r="B174" s="846" t="s">
        <v>4614</v>
      </c>
      <c r="C174" s="846" t="s">
        <v>3939</v>
      </c>
      <c r="D174" s="846" t="s">
        <v>5158</v>
      </c>
      <c r="E174" s="846" t="s">
        <v>5159</v>
      </c>
      <c r="F174" s="856"/>
      <c r="G174" s="856"/>
      <c r="H174" s="856"/>
      <c r="I174" s="856"/>
      <c r="J174" s="856">
        <v>0.25</v>
      </c>
      <c r="K174" s="856">
        <v>236.20000000000002</v>
      </c>
      <c r="L174" s="856"/>
      <c r="M174" s="856">
        <v>944.80000000000007</v>
      </c>
      <c r="N174" s="856">
        <v>0.2</v>
      </c>
      <c r="O174" s="856">
        <v>180.76</v>
      </c>
      <c r="P174" s="847"/>
      <c r="Q174" s="857">
        <v>903.8</v>
      </c>
    </row>
    <row r="175" spans="1:17" ht="14.4" customHeight="1" x14ac:dyDescent="0.3">
      <c r="A175" s="844" t="s">
        <v>5141</v>
      </c>
      <c r="B175" s="846" t="s">
        <v>4614</v>
      </c>
      <c r="C175" s="846" t="s">
        <v>3939</v>
      </c>
      <c r="D175" s="846" t="s">
        <v>5160</v>
      </c>
      <c r="E175" s="846" t="s">
        <v>3982</v>
      </c>
      <c r="F175" s="856"/>
      <c r="G175" s="856"/>
      <c r="H175" s="856"/>
      <c r="I175" s="856"/>
      <c r="J175" s="856">
        <v>0.04</v>
      </c>
      <c r="K175" s="856">
        <v>1572.7</v>
      </c>
      <c r="L175" s="856"/>
      <c r="M175" s="856">
        <v>39317.5</v>
      </c>
      <c r="N175" s="856">
        <v>0.69</v>
      </c>
      <c r="O175" s="856">
        <v>23339.18</v>
      </c>
      <c r="P175" s="847"/>
      <c r="Q175" s="857">
        <v>33824.89855072464</v>
      </c>
    </row>
    <row r="176" spans="1:17" ht="14.4" customHeight="1" x14ac:dyDescent="0.3">
      <c r="A176" s="844" t="s">
        <v>5141</v>
      </c>
      <c r="B176" s="846" t="s">
        <v>4614</v>
      </c>
      <c r="C176" s="846" t="s">
        <v>4082</v>
      </c>
      <c r="D176" s="846" t="s">
        <v>5161</v>
      </c>
      <c r="E176" s="846" t="s">
        <v>5162</v>
      </c>
      <c r="F176" s="856">
        <v>2</v>
      </c>
      <c r="G176" s="856">
        <v>1179.18</v>
      </c>
      <c r="H176" s="856">
        <v>1</v>
      </c>
      <c r="I176" s="856">
        <v>589.59</v>
      </c>
      <c r="J176" s="856">
        <v>5</v>
      </c>
      <c r="K176" s="856">
        <v>2947.95</v>
      </c>
      <c r="L176" s="856">
        <v>2.4999999999999996</v>
      </c>
      <c r="M176" s="856">
        <v>589.58999999999992</v>
      </c>
      <c r="N176" s="856"/>
      <c r="O176" s="856"/>
      <c r="P176" s="847"/>
      <c r="Q176" s="857"/>
    </row>
    <row r="177" spans="1:17" ht="14.4" customHeight="1" x14ac:dyDescent="0.3">
      <c r="A177" s="844" t="s">
        <v>5141</v>
      </c>
      <c r="B177" s="846" t="s">
        <v>4614</v>
      </c>
      <c r="C177" s="846" t="s">
        <v>4082</v>
      </c>
      <c r="D177" s="846" t="s">
        <v>5163</v>
      </c>
      <c r="E177" s="846" t="s">
        <v>5164</v>
      </c>
      <c r="F177" s="856">
        <v>1</v>
      </c>
      <c r="G177" s="856">
        <v>1707.1</v>
      </c>
      <c r="H177" s="856">
        <v>1</v>
      </c>
      <c r="I177" s="856">
        <v>1707.1</v>
      </c>
      <c r="J177" s="856"/>
      <c r="K177" s="856"/>
      <c r="L177" s="856"/>
      <c r="M177" s="856"/>
      <c r="N177" s="856">
        <v>1</v>
      </c>
      <c r="O177" s="856">
        <v>1707.1</v>
      </c>
      <c r="P177" s="847">
        <v>1</v>
      </c>
      <c r="Q177" s="857">
        <v>1707.1</v>
      </c>
    </row>
    <row r="178" spans="1:17" ht="14.4" customHeight="1" x14ac:dyDescent="0.3">
      <c r="A178" s="844" t="s">
        <v>5141</v>
      </c>
      <c r="B178" s="846" t="s">
        <v>4614</v>
      </c>
      <c r="C178" s="846" t="s">
        <v>4082</v>
      </c>
      <c r="D178" s="846" t="s">
        <v>5165</v>
      </c>
      <c r="E178" s="846" t="s">
        <v>5166</v>
      </c>
      <c r="F178" s="856"/>
      <c r="G178" s="856"/>
      <c r="H178" s="856"/>
      <c r="I178" s="856"/>
      <c r="J178" s="856"/>
      <c r="K178" s="856"/>
      <c r="L178" s="856"/>
      <c r="M178" s="856"/>
      <c r="N178" s="856">
        <v>1</v>
      </c>
      <c r="O178" s="856">
        <v>1447.28</v>
      </c>
      <c r="P178" s="847"/>
      <c r="Q178" s="857">
        <v>1447.28</v>
      </c>
    </row>
    <row r="179" spans="1:17" ht="14.4" customHeight="1" x14ac:dyDescent="0.3">
      <c r="A179" s="844" t="s">
        <v>5141</v>
      </c>
      <c r="B179" s="846" t="s">
        <v>4614</v>
      </c>
      <c r="C179" s="846" t="s">
        <v>4082</v>
      </c>
      <c r="D179" s="846" t="s">
        <v>5167</v>
      </c>
      <c r="E179" s="846" t="s">
        <v>4165</v>
      </c>
      <c r="F179" s="856">
        <v>7</v>
      </c>
      <c r="G179" s="856">
        <v>6806.24</v>
      </c>
      <c r="H179" s="856">
        <v>1</v>
      </c>
      <c r="I179" s="856">
        <v>972.31999999999994</v>
      </c>
      <c r="J179" s="856">
        <v>4</v>
      </c>
      <c r="K179" s="856">
        <v>3889.28</v>
      </c>
      <c r="L179" s="856">
        <v>0.57142857142857151</v>
      </c>
      <c r="M179" s="856">
        <v>972.32</v>
      </c>
      <c r="N179" s="856">
        <v>13</v>
      </c>
      <c r="O179" s="856">
        <v>12640.16</v>
      </c>
      <c r="P179" s="847">
        <v>1.8571428571428572</v>
      </c>
      <c r="Q179" s="857">
        <v>972.31999999999994</v>
      </c>
    </row>
    <row r="180" spans="1:17" ht="14.4" customHeight="1" x14ac:dyDescent="0.3">
      <c r="A180" s="844" t="s">
        <v>5141</v>
      </c>
      <c r="B180" s="846" t="s">
        <v>4614</v>
      </c>
      <c r="C180" s="846" t="s">
        <v>4082</v>
      </c>
      <c r="D180" s="846" t="s">
        <v>5168</v>
      </c>
      <c r="E180" s="846" t="s">
        <v>4165</v>
      </c>
      <c r="F180" s="856">
        <v>1</v>
      </c>
      <c r="G180" s="856">
        <v>1408.42</v>
      </c>
      <c r="H180" s="856">
        <v>1</v>
      </c>
      <c r="I180" s="856">
        <v>1408.42</v>
      </c>
      <c r="J180" s="856">
        <v>2</v>
      </c>
      <c r="K180" s="856">
        <v>2816.84</v>
      </c>
      <c r="L180" s="856">
        <v>2</v>
      </c>
      <c r="M180" s="856">
        <v>1408.42</v>
      </c>
      <c r="N180" s="856"/>
      <c r="O180" s="856"/>
      <c r="P180" s="847"/>
      <c r="Q180" s="857"/>
    </row>
    <row r="181" spans="1:17" ht="14.4" customHeight="1" x14ac:dyDescent="0.3">
      <c r="A181" s="844" t="s">
        <v>5141</v>
      </c>
      <c r="B181" s="846" t="s">
        <v>4614</v>
      </c>
      <c r="C181" s="846" t="s">
        <v>4082</v>
      </c>
      <c r="D181" s="846" t="s">
        <v>4164</v>
      </c>
      <c r="E181" s="846" t="s">
        <v>4165</v>
      </c>
      <c r="F181" s="856">
        <v>22</v>
      </c>
      <c r="G181" s="856">
        <v>37560.82</v>
      </c>
      <c r="H181" s="856">
        <v>1</v>
      </c>
      <c r="I181" s="856">
        <v>1707.31</v>
      </c>
      <c r="J181" s="856">
        <v>30</v>
      </c>
      <c r="K181" s="856">
        <v>51219.3</v>
      </c>
      <c r="L181" s="856">
        <v>1.3636363636363638</v>
      </c>
      <c r="M181" s="856">
        <v>1707.3100000000002</v>
      </c>
      <c r="N181" s="856">
        <v>22</v>
      </c>
      <c r="O181" s="856">
        <v>37560.82</v>
      </c>
      <c r="P181" s="847">
        <v>1</v>
      </c>
      <c r="Q181" s="857">
        <v>1707.31</v>
      </c>
    </row>
    <row r="182" spans="1:17" ht="14.4" customHeight="1" x14ac:dyDescent="0.3">
      <c r="A182" s="844" t="s">
        <v>5141</v>
      </c>
      <c r="B182" s="846" t="s">
        <v>4614</v>
      </c>
      <c r="C182" s="846" t="s">
        <v>4082</v>
      </c>
      <c r="D182" s="846" t="s">
        <v>5169</v>
      </c>
      <c r="E182" s="846" t="s">
        <v>4165</v>
      </c>
      <c r="F182" s="856">
        <v>6</v>
      </c>
      <c r="G182" s="856">
        <v>12397.8</v>
      </c>
      <c r="H182" s="856">
        <v>1</v>
      </c>
      <c r="I182" s="856">
        <v>2066.2999999999997</v>
      </c>
      <c r="J182" s="856">
        <v>9</v>
      </c>
      <c r="K182" s="856">
        <v>18596.7</v>
      </c>
      <c r="L182" s="856">
        <v>1.5000000000000002</v>
      </c>
      <c r="M182" s="856">
        <v>2066.3000000000002</v>
      </c>
      <c r="N182" s="856">
        <v>3</v>
      </c>
      <c r="O182" s="856">
        <v>6198.9000000000005</v>
      </c>
      <c r="P182" s="847">
        <v>0.50000000000000011</v>
      </c>
      <c r="Q182" s="857">
        <v>2066.3000000000002</v>
      </c>
    </row>
    <row r="183" spans="1:17" ht="14.4" customHeight="1" x14ac:dyDescent="0.3">
      <c r="A183" s="844" t="s">
        <v>5141</v>
      </c>
      <c r="B183" s="846" t="s">
        <v>4614</v>
      </c>
      <c r="C183" s="846" t="s">
        <v>4082</v>
      </c>
      <c r="D183" s="846" t="s">
        <v>5170</v>
      </c>
      <c r="E183" s="846" t="s">
        <v>5171</v>
      </c>
      <c r="F183" s="856">
        <v>3</v>
      </c>
      <c r="G183" s="856">
        <v>5796.2699999999995</v>
      </c>
      <c r="H183" s="856">
        <v>1</v>
      </c>
      <c r="I183" s="856">
        <v>1932.09</v>
      </c>
      <c r="J183" s="856"/>
      <c r="K183" s="856"/>
      <c r="L183" s="856"/>
      <c r="M183" s="856"/>
      <c r="N183" s="856">
        <v>1</v>
      </c>
      <c r="O183" s="856">
        <v>1932.09</v>
      </c>
      <c r="P183" s="847">
        <v>0.33333333333333337</v>
      </c>
      <c r="Q183" s="857">
        <v>1932.09</v>
      </c>
    </row>
    <row r="184" spans="1:17" ht="14.4" customHeight="1" x14ac:dyDescent="0.3">
      <c r="A184" s="844" t="s">
        <v>5141</v>
      </c>
      <c r="B184" s="846" t="s">
        <v>4614</v>
      </c>
      <c r="C184" s="846" t="s">
        <v>4082</v>
      </c>
      <c r="D184" s="846" t="s">
        <v>5172</v>
      </c>
      <c r="E184" s="846" t="s">
        <v>5173</v>
      </c>
      <c r="F184" s="856">
        <v>15</v>
      </c>
      <c r="G184" s="856">
        <v>15416.4</v>
      </c>
      <c r="H184" s="856">
        <v>1</v>
      </c>
      <c r="I184" s="856">
        <v>1027.76</v>
      </c>
      <c r="J184" s="856">
        <v>30</v>
      </c>
      <c r="K184" s="856">
        <v>30832.799999999996</v>
      </c>
      <c r="L184" s="856">
        <v>1.9999999999999998</v>
      </c>
      <c r="M184" s="856">
        <v>1027.7599999999998</v>
      </c>
      <c r="N184" s="856">
        <v>19</v>
      </c>
      <c r="O184" s="856">
        <v>19527.440000000002</v>
      </c>
      <c r="P184" s="847">
        <v>1.2666666666666668</v>
      </c>
      <c r="Q184" s="857">
        <v>1027.7600000000002</v>
      </c>
    </row>
    <row r="185" spans="1:17" ht="14.4" customHeight="1" x14ac:dyDescent="0.3">
      <c r="A185" s="844" t="s">
        <v>5141</v>
      </c>
      <c r="B185" s="846" t="s">
        <v>4614</v>
      </c>
      <c r="C185" s="846" t="s">
        <v>4082</v>
      </c>
      <c r="D185" s="846" t="s">
        <v>5174</v>
      </c>
      <c r="E185" s="846" t="s">
        <v>5173</v>
      </c>
      <c r="F185" s="856">
        <v>7</v>
      </c>
      <c r="G185" s="856">
        <v>14992.95</v>
      </c>
      <c r="H185" s="856">
        <v>1</v>
      </c>
      <c r="I185" s="856">
        <v>2141.85</v>
      </c>
      <c r="J185" s="856">
        <v>8</v>
      </c>
      <c r="K185" s="856">
        <v>17134.8</v>
      </c>
      <c r="L185" s="856">
        <v>1.1428571428571428</v>
      </c>
      <c r="M185" s="856">
        <v>2141.85</v>
      </c>
      <c r="N185" s="856">
        <v>10</v>
      </c>
      <c r="O185" s="856">
        <v>21418.5</v>
      </c>
      <c r="P185" s="847">
        <v>1.4285714285714286</v>
      </c>
      <c r="Q185" s="857">
        <v>2141.85</v>
      </c>
    </row>
    <row r="186" spans="1:17" ht="14.4" customHeight="1" x14ac:dyDescent="0.3">
      <c r="A186" s="844" t="s">
        <v>5141</v>
      </c>
      <c r="B186" s="846" t="s">
        <v>4614</v>
      </c>
      <c r="C186" s="846" t="s">
        <v>4082</v>
      </c>
      <c r="D186" s="846" t="s">
        <v>5175</v>
      </c>
      <c r="E186" s="846" t="s">
        <v>5176</v>
      </c>
      <c r="F186" s="856"/>
      <c r="G186" s="856"/>
      <c r="H186" s="856"/>
      <c r="I186" s="856"/>
      <c r="J186" s="856">
        <v>1</v>
      </c>
      <c r="K186" s="856">
        <v>466.78</v>
      </c>
      <c r="L186" s="856"/>
      <c r="M186" s="856">
        <v>466.78</v>
      </c>
      <c r="N186" s="856"/>
      <c r="O186" s="856"/>
      <c r="P186" s="847"/>
      <c r="Q186" s="857"/>
    </row>
    <row r="187" spans="1:17" ht="14.4" customHeight="1" x14ac:dyDescent="0.3">
      <c r="A187" s="844" t="s">
        <v>5141</v>
      </c>
      <c r="B187" s="846" t="s">
        <v>4614</v>
      </c>
      <c r="C187" s="846" t="s">
        <v>4082</v>
      </c>
      <c r="D187" s="846" t="s">
        <v>5177</v>
      </c>
      <c r="E187" s="846" t="s">
        <v>5178</v>
      </c>
      <c r="F187" s="856">
        <v>1</v>
      </c>
      <c r="G187" s="856">
        <v>55397.2</v>
      </c>
      <c r="H187" s="856">
        <v>1</v>
      </c>
      <c r="I187" s="856">
        <v>55397.2</v>
      </c>
      <c r="J187" s="856"/>
      <c r="K187" s="856"/>
      <c r="L187" s="856"/>
      <c r="M187" s="856"/>
      <c r="N187" s="856"/>
      <c r="O187" s="856"/>
      <c r="P187" s="847"/>
      <c r="Q187" s="857"/>
    </row>
    <row r="188" spans="1:17" ht="14.4" customHeight="1" x14ac:dyDescent="0.3">
      <c r="A188" s="844" t="s">
        <v>5141</v>
      </c>
      <c r="B188" s="846" t="s">
        <v>4614</v>
      </c>
      <c r="C188" s="846" t="s">
        <v>4082</v>
      </c>
      <c r="D188" s="846" t="s">
        <v>5179</v>
      </c>
      <c r="E188" s="846" t="s">
        <v>5180</v>
      </c>
      <c r="F188" s="856"/>
      <c r="G188" s="856"/>
      <c r="H188" s="856"/>
      <c r="I188" s="856"/>
      <c r="J188" s="856">
        <v>2</v>
      </c>
      <c r="K188" s="856">
        <v>5166</v>
      </c>
      <c r="L188" s="856"/>
      <c r="M188" s="856">
        <v>2583</v>
      </c>
      <c r="N188" s="856"/>
      <c r="O188" s="856"/>
      <c r="P188" s="847"/>
      <c r="Q188" s="857"/>
    </row>
    <row r="189" spans="1:17" ht="14.4" customHeight="1" x14ac:dyDescent="0.3">
      <c r="A189" s="844" t="s">
        <v>5141</v>
      </c>
      <c r="B189" s="846" t="s">
        <v>4614</v>
      </c>
      <c r="C189" s="846" t="s">
        <v>4082</v>
      </c>
      <c r="D189" s="846" t="s">
        <v>5181</v>
      </c>
      <c r="E189" s="846" t="s">
        <v>5182</v>
      </c>
      <c r="F189" s="856">
        <v>3</v>
      </c>
      <c r="G189" s="856">
        <v>9010.14</v>
      </c>
      <c r="H189" s="856">
        <v>1</v>
      </c>
      <c r="I189" s="856">
        <v>3003.3799999999997</v>
      </c>
      <c r="J189" s="856">
        <v>5</v>
      </c>
      <c r="K189" s="856">
        <v>15016.9</v>
      </c>
      <c r="L189" s="856">
        <v>1.6666666666666667</v>
      </c>
      <c r="M189" s="856">
        <v>3003.38</v>
      </c>
      <c r="N189" s="856">
        <v>1</v>
      </c>
      <c r="O189" s="856">
        <v>3003.38</v>
      </c>
      <c r="P189" s="847">
        <v>0.33333333333333337</v>
      </c>
      <c r="Q189" s="857">
        <v>3003.38</v>
      </c>
    </row>
    <row r="190" spans="1:17" ht="14.4" customHeight="1" x14ac:dyDescent="0.3">
      <c r="A190" s="844" t="s">
        <v>5141</v>
      </c>
      <c r="B190" s="846" t="s">
        <v>4614</v>
      </c>
      <c r="C190" s="846" t="s">
        <v>4082</v>
      </c>
      <c r="D190" s="846" t="s">
        <v>5183</v>
      </c>
      <c r="E190" s="846" t="s">
        <v>5184</v>
      </c>
      <c r="F190" s="856"/>
      <c r="G190" s="856"/>
      <c r="H190" s="856"/>
      <c r="I190" s="856"/>
      <c r="J190" s="856">
        <v>1</v>
      </c>
      <c r="K190" s="856">
        <v>2236.5</v>
      </c>
      <c r="L190" s="856"/>
      <c r="M190" s="856">
        <v>2236.5</v>
      </c>
      <c r="N190" s="856">
        <v>1</v>
      </c>
      <c r="O190" s="856">
        <v>2236.5</v>
      </c>
      <c r="P190" s="847"/>
      <c r="Q190" s="857">
        <v>2236.5</v>
      </c>
    </row>
    <row r="191" spans="1:17" ht="14.4" customHeight="1" x14ac:dyDescent="0.3">
      <c r="A191" s="844" t="s">
        <v>5141</v>
      </c>
      <c r="B191" s="846" t="s">
        <v>4614</v>
      </c>
      <c r="C191" s="846" t="s">
        <v>4082</v>
      </c>
      <c r="D191" s="846" t="s">
        <v>5185</v>
      </c>
      <c r="E191" s="846" t="s">
        <v>5186</v>
      </c>
      <c r="F191" s="856"/>
      <c r="G191" s="856"/>
      <c r="H191" s="856"/>
      <c r="I191" s="856"/>
      <c r="J191" s="856"/>
      <c r="K191" s="856"/>
      <c r="L191" s="856"/>
      <c r="M191" s="856"/>
      <c r="N191" s="856">
        <v>1</v>
      </c>
      <c r="O191" s="856">
        <v>3991.04</v>
      </c>
      <c r="P191" s="847"/>
      <c r="Q191" s="857">
        <v>3991.04</v>
      </c>
    </row>
    <row r="192" spans="1:17" ht="14.4" customHeight="1" x14ac:dyDescent="0.3">
      <c r="A192" s="844" t="s">
        <v>5141</v>
      </c>
      <c r="B192" s="846" t="s">
        <v>4614</v>
      </c>
      <c r="C192" s="846" t="s">
        <v>4082</v>
      </c>
      <c r="D192" s="846" t="s">
        <v>5187</v>
      </c>
      <c r="E192" s="846" t="s">
        <v>5188</v>
      </c>
      <c r="F192" s="856">
        <v>19</v>
      </c>
      <c r="G192" s="856">
        <v>130924.81999999999</v>
      </c>
      <c r="H192" s="856">
        <v>1</v>
      </c>
      <c r="I192" s="856">
        <v>6890.78</v>
      </c>
      <c r="J192" s="856">
        <v>30</v>
      </c>
      <c r="K192" s="856">
        <v>206723.4</v>
      </c>
      <c r="L192" s="856">
        <v>1.5789473684210527</v>
      </c>
      <c r="M192" s="856">
        <v>6890.78</v>
      </c>
      <c r="N192" s="856">
        <v>23</v>
      </c>
      <c r="O192" s="856">
        <v>158487.94</v>
      </c>
      <c r="P192" s="847">
        <v>1.2105263157894737</v>
      </c>
      <c r="Q192" s="857">
        <v>6890.78</v>
      </c>
    </row>
    <row r="193" spans="1:17" ht="14.4" customHeight="1" x14ac:dyDescent="0.3">
      <c r="A193" s="844" t="s">
        <v>5141</v>
      </c>
      <c r="B193" s="846" t="s">
        <v>4614</v>
      </c>
      <c r="C193" s="846" t="s">
        <v>4082</v>
      </c>
      <c r="D193" s="846" t="s">
        <v>5189</v>
      </c>
      <c r="E193" s="846" t="s">
        <v>5190</v>
      </c>
      <c r="F193" s="856"/>
      <c r="G193" s="856"/>
      <c r="H193" s="856"/>
      <c r="I193" s="856"/>
      <c r="J193" s="856"/>
      <c r="K193" s="856"/>
      <c r="L193" s="856"/>
      <c r="M193" s="856"/>
      <c r="N193" s="856">
        <v>1</v>
      </c>
      <c r="O193" s="856">
        <v>19196.8</v>
      </c>
      <c r="P193" s="847"/>
      <c r="Q193" s="857">
        <v>19196.8</v>
      </c>
    </row>
    <row r="194" spans="1:17" ht="14.4" customHeight="1" x14ac:dyDescent="0.3">
      <c r="A194" s="844" t="s">
        <v>5141</v>
      </c>
      <c r="B194" s="846" t="s">
        <v>4614</v>
      </c>
      <c r="C194" s="846" t="s">
        <v>4082</v>
      </c>
      <c r="D194" s="846" t="s">
        <v>5191</v>
      </c>
      <c r="E194" s="846" t="s">
        <v>5192</v>
      </c>
      <c r="F194" s="856">
        <v>3</v>
      </c>
      <c r="G194" s="856">
        <v>12413.670000000002</v>
      </c>
      <c r="H194" s="856">
        <v>1</v>
      </c>
      <c r="I194" s="856">
        <v>4137.8900000000003</v>
      </c>
      <c r="J194" s="856">
        <v>5</v>
      </c>
      <c r="K194" s="856">
        <v>20689.45</v>
      </c>
      <c r="L194" s="856">
        <v>1.6666666666666665</v>
      </c>
      <c r="M194" s="856">
        <v>4137.8900000000003</v>
      </c>
      <c r="N194" s="856">
        <v>2</v>
      </c>
      <c r="O194" s="856">
        <v>8275.7800000000007</v>
      </c>
      <c r="P194" s="847">
        <v>0.66666666666666663</v>
      </c>
      <c r="Q194" s="857">
        <v>4137.8900000000003</v>
      </c>
    </row>
    <row r="195" spans="1:17" ht="14.4" customHeight="1" x14ac:dyDescent="0.3">
      <c r="A195" s="844" t="s">
        <v>5141</v>
      </c>
      <c r="B195" s="846" t="s">
        <v>4614</v>
      </c>
      <c r="C195" s="846" t="s">
        <v>4082</v>
      </c>
      <c r="D195" s="846" t="s">
        <v>5193</v>
      </c>
      <c r="E195" s="846" t="s">
        <v>5194</v>
      </c>
      <c r="F195" s="856"/>
      <c r="G195" s="856"/>
      <c r="H195" s="856"/>
      <c r="I195" s="856"/>
      <c r="J195" s="856">
        <v>1</v>
      </c>
      <c r="K195" s="856">
        <v>1123.73</v>
      </c>
      <c r="L195" s="856"/>
      <c r="M195" s="856">
        <v>1123.73</v>
      </c>
      <c r="N195" s="856">
        <v>1</v>
      </c>
      <c r="O195" s="856">
        <v>1123.73</v>
      </c>
      <c r="P195" s="847"/>
      <c r="Q195" s="857">
        <v>1123.73</v>
      </c>
    </row>
    <row r="196" spans="1:17" ht="14.4" customHeight="1" x14ac:dyDescent="0.3">
      <c r="A196" s="844" t="s">
        <v>5141</v>
      </c>
      <c r="B196" s="846" t="s">
        <v>4614</v>
      </c>
      <c r="C196" s="846" t="s">
        <v>4082</v>
      </c>
      <c r="D196" s="846" t="s">
        <v>5195</v>
      </c>
      <c r="E196" s="846" t="s">
        <v>5196</v>
      </c>
      <c r="F196" s="856"/>
      <c r="G196" s="856"/>
      <c r="H196" s="856"/>
      <c r="I196" s="856"/>
      <c r="J196" s="856">
        <v>4</v>
      </c>
      <c r="K196" s="856">
        <v>68292.2</v>
      </c>
      <c r="L196" s="856"/>
      <c r="M196" s="856">
        <v>17073.05</v>
      </c>
      <c r="N196" s="856">
        <v>1</v>
      </c>
      <c r="O196" s="856">
        <v>17073.05</v>
      </c>
      <c r="P196" s="847"/>
      <c r="Q196" s="857">
        <v>17073.05</v>
      </c>
    </row>
    <row r="197" spans="1:17" ht="14.4" customHeight="1" x14ac:dyDescent="0.3">
      <c r="A197" s="844" t="s">
        <v>5141</v>
      </c>
      <c r="B197" s="846" t="s">
        <v>4614</v>
      </c>
      <c r="C197" s="846" t="s">
        <v>4082</v>
      </c>
      <c r="D197" s="846" t="s">
        <v>5197</v>
      </c>
      <c r="E197" s="846" t="s">
        <v>5198</v>
      </c>
      <c r="F197" s="856">
        <v>8</v>
      </c>
      <c r="G197" s="856">
        <v>8022.4</v>
      </c>
      <c r="H197" s="856">
        <v>1</v>
      </c>
      <c r="I197" s="856">
        <v>1002.8</v>
      </c>
      <c r="J197" s="856">
        <v>10</v>
      </c>
      <c r="K197" s="856">
        <v>10027.999999999998</v>
      </c>
      <c r="L197" s="856">
        <v>1.2499999999999998</v>
      </c>
      <c r="M197" s="856">
        <v>1002.7999999999998</v>
      </c>
      <c r="N197" s="856">
        <v>8</v>
      </c>
      <c r="O197" s="856">
        <v>8022.4000000000005</v>
      </c>
      <c r="P197" s="847">
        <v>1.0000000000000002</v>
      </c>
      <c r="Q197" s="857">
        <v>1002.8000000000001</v>
      </c>
    </row>
    <row r="198" spans="1:17" ht="14.4" customHeight="1" x14ac:dyDescent="0.3">
      <c r="A198" s="844" t="s">
        <v>5141</v>
      </c>
      <c r="B198" s="846" t="s">
        <v>4614</v>
      </c>
      <c r="C198" s="846" t="s">
        <v>4082</v>
      </c>
      <c r="D198" s="846" t="s">
        <v>5199</v>
      </c>
      <c r="E198" s="846" t="s">
        <v>5200</v>
      </c>
      <c r="F198" s="856">
        <v>7</v>
      </c>
      <c r="G198" s="856">
        <v>53550</v>
      </c>
      <c r="H198" s="856">
        <v>1</v>
      </c>
      <c r="I198" s="856">
        <v>7650</v>
      </c>
      <c r="J198" s="856">
        <v>9</v>
      </c>
      <c r="K198" s="856">
        <v>68850</v>
      </c>
      <c r="L198" s="856">
        <v>1.2857142857142858</v>
      </c>
      <c r="M198" s="856">
        <v>7650</v>
      </c>
      <c r="N198" s="856">
        <v>8</v>
      </c>
      <c r="O198" s="856">
        <v>61200</v>
      </c>
      <c r="P198" s="847">
        <v>1.1428571428571428</v>
      </c>
      <c r="Q198" s="857">
        <v>7650</v>
      </c>
    </row>
    <row r="199" spans="1:17" ht="14.4" customHeight="1" x14ac:dyDescent="0.3">
      <c r="A199" s="844" t="s">
        <v>5141</v>
      </c>
      <c r="B199" s="846" t="s">
        <v>4614</v>
      </c>
      <c r="C199" s="846" t="s">
        <v>4082</v>
      </c>
      <c r="D199" s="846" t="s">
        <v>5201</v>
      </c>
      <c r="E199" s="846" t="s">
        <v>5202</v>
      </c>
      <c r="F199" s="856">
        <v>1</v>
      </c>
      <c r="G199" s="856">
        <v>13284.52</v>
      </c>
      <c r="H199" s="856">
        <v>1</v>
      </c>
      <c r="I199" s="856">
        <v>13284.52</v>
      </c>
      <c r="J199" s="856">
        <v>3</v>
      </c>
      <c r="K199" s="856">
        <v>39853.56</v>
      </c>
      <c r="L199" s="856">
        <v>2.9999999999999996</v>
      </c>
      <c r="M199" s="856">
        <v>13284.519999999999</v>
      </c>
      <c r="N199" s="856">
        <v>2</v>
      </c>
      <c r="O199" s="856">
        <v>26569.040000000001</v>
      </c>
      <c r="P199" s="847">
        <v>2</v>
      </c>
      <c r="Q199" s="857">
        <v>13284.52</v>
      </c>
    </row>
    <row r="200" spans="1:17" ht="14.4" customHeight="1" x14ac:dyDescent="0.3">
      <c r="A200" s="844" t="s">
        <v>5141</v>
      </c>
      <c r="B200" s="846" t="s">
        <v>4614</v>
      </c>
      <c r="C200" s="846" t="s">
        <v>4082</v>
      </c>
      <c r="D200" s="846" t="s">
        <v>5203</v>
      </c>
      <c r="E200" s="846" t="s">
        <v>5204</v>
      </c>
      <c r="F200" s="856">
        <v>2</v>
      </c>
      <c r="G200" s="856">
        <v>4341.9399999999996</v>
      </c>
      <c r="H200" s="856">
        <v>1</v>
      </c>
      <c r="I200" s="856">
        <v>2170.9699999999998</v>
      </c>
      <c r="J200" s="856">
        <v>5</v>
      </c>
      <c r="K200" s="856">
        <v>10854.849999999999</v>
      </c>
      <c r="L200" s="856">
        <v>2.5</v>
      </c>
      <c r="M200" s="856">
        <v>2170.9699999999998</v>
      </c>
      <c r="N200" s="856">
        <v>1</v>
      </c>
      <c r="O200" s="856">
        <v>2170.9699999999998</v>
      </c>
      <c r="P200" s="847">
        <v>0.5</v>
      </c>
      <c r="Q200" s="857">
        <v>2170.9699999999998</v>
      </c>
    </row>
    <row r="201" spans="1:17" ht="14.4" customHeight="1" x14ac:dyDescent="0.3">
      <c r="A201" s="844" t="s">
        <v>5141</v>
      </c>
      <c r="B201" s="846" t="s">
        <v>4614</v>
      </c>
      <c r="C201" s="846" t="s">
        <v>4082</v>
      </c>
      <c r="D201" s="846" t="s">
        <v>5205</v>
      </c>
      <c r="E201" s="846" t="s">
        <v>5206</v>
      </c>
      <c r="F201" s="856">
        <v>2</v>
      </c>
      <c r="G201" s="856">
        <v>1594</v>
      </c>
      <c r="H201" s="856">
        <v>1</v>
      </c>
      <c r="I201" s="856">
        <v>797</v>
      </c>
      <c r="J201" s="856">
        <v>6</v>
      </c>
      <c r="K201" s="856">
        <v>4782</v>
      </c>
      <c r="L201" s="856">
        <v>3</v>
      </c>
      <c r="M201" s="856">
        <v>797</v>
      </c>
      <c r="N201" s="856">
        <v>3</v>
      </c>
      <c r="O201" s="856">
        <v>2391</v>
      </c>
      <c r="P201" s="847">
        <v>1.5</v>
      </c>
      <c r="Q201" s="857">
        <v>797</v>
      </c>
    </row>
    <row r="202" spans="1:17" ht="14.4" customHeight="1" x14ac:dyDescent="0.3">
      <c r="A202" s="844" t="s">
        <v>5141</v>
      </c>
      <c r="B202" s="846" t="s">
        <v>4614</v>
      </c>
      <c r="C202" s="846" t="s">
        <v>4082</v>
      </c>
      <c r="D202" s="846" t="s">
        <v>5207</v>
      </c>
      <c r="E202" s="846" t="s">
        <v>5208</v>
      </c>
      <c r="F202" s="856">
        <v>1</v>
      </c>
      <c r="G202" s="856">
        <v>10072.94</v>
      </c>
      <c r="H202" s="856">
        <v>1</v>
      </c>
      <c r="I202" s="856">
        <v>10072.94</v>
      </c>
      <c r="J202" s="856">
        <v>2</v>
      </c>
      <c r="K202" s="856">
        <v>20145.88</v>
      </c>
      <c r="L202" s="856">
        <v>2</v>
      </c>
      <c r="M202" s="856">
        <v>10072.94</v>
      </c>
      <c r="N202" s="856">
        <v>2</v>
      </c>
      <c r="O202" s="856">
        <v>20145.88</v>
      </c>
      <c r="P202" s="847">
        <v>2</v>
      </c>
      <c r="Q202" s="857">
        <v>10072.94</v>
      </c>
    </row>
    <row r="203" spans="1:17" ht="14.4" customHeight="1" x14ac:dyDescent="0.3">
      <c r="A203" s="844" t="s">
        <v>5141</v>
      </c>
      <c r="B203" s="846" t="s">
        <v>4614</v>
      </c>
      <c r="C203" s="846" t="s">
        <v>4082</v>
      </c>
      <c r="D203" s="846" t="s">
        <v>5209</v>
      </c>
      <c r="E203" s="846" t="s">
        <v>5210</v>
      </c>
      <c r="F203" s="856">
        <v>1</v>
      </c>
      <c r="G203" s="856">
        <v>2974.36</v>
      </c>
      <c r="H203" s="856">
        <v>1</v>
      </c>
      <c r="I203" s="856">
        <v>2974.36</v>
      </c>
      <c r="J203" s="856">
        <v>3</v>
      </c>
      <c r="K203" s="856">
        <v>8923.08</v>
      </c>
      <c r="L203" s="856">
        <v>3</v>
      </c>
      <c r="M203" s="856">
        <v>2974.36</v>
      </c>
      <c r="N203" s="856">
        <v>4</v>
      </c>
      <c r="O203" s="856">
        <v>11897.44</v>
      </c>
      <c r="P203" s="847">
        <v>4</v>
      </c>
      <c r="Q203" s="857">
        <v>2974.36</v>
      </c>
    </row>
    <row r="204" spans="1:17" ht="14.4" customHeight="1" x14ac:dyDescent="0.3">
      <c r="A204" s="844" t="s">
        <v>5141</v>
      </c>
      <c r="B204" s="846" t="s">
        <v>4614</v>
      </c>
      <c r="C204" s="846" t="s">
        <v>4082</v>
      </c>
      <c r="D204" s="846" t="s">
        <v>4198</v>
      </c>
      <c r="E204" s="846" t="s">
        <v>4199</v>
      </c>
      <c r="F204" s="856"/>
      <c r="G204" s="856"/>
      <c r="H204" s="856"/>
      <c r="I204" s="856"/>
      <c r="J204" s="856"/>
      <c r="K204" s="856"/>
      <c r="L204" s="856"/>
      <c r="M204" s="856"/>
      <c r="N204" s="856">
        <v>1</v>
      </c>
      <c r="O204" s="856">
        <v>3360</v>
      </c>
      <c r="P204" s="847"/>
      <c r="Q204" s="857">
        <v>3360</v>
      </c>
    </row>
    <row r="205" spans="1:17" ht="14.4" customHeight="1" x14ac:dyDescent="0.3">
      <c r="A205" s="844" t="s">
        <v>5141</v>
      </c>
      <c r="B205" s="846" t="s">
        <v>4614</v>
      </c>
      <c r="C205" s="846" t="s">
        <v>4082</v>
      </c>
      <c r="D205" s="846" t="s">
        <v>5211</v>
      </c>
      <c r="E205" s="846" t="s">
        <v>5212</v>
      </c>
      <c r="F205" s="856">
        <v>7</v>
      </c>
      <c r="G205" s="856">
        <v>36814.61</v>
      </c>
      <c r="H205" s="856">
        <v>1</v>
      </c>
      <c r="I205" s="856">
        <v>5259.2300000000005</v>
      </c>
      <c r="J205" s="856">
        <v>4</v>
      </c>
      <c r="K205" s="856">
        <v>21036.92</v>
      </c>
      <c r="L205" s="856">
        <v>0.5714285714285714</v>
      </c>
      <c r="M205" s="856">
        <v>5259.23</v>
      </c>
      <c r="N205" s="856">
        <v>11</v>
      </c>
      <c r="O205" s="856">
        <v>57851.53</v>
      </c>
      <c r="P205" s="847">
        <v>1.5714285714285714</v>
      </c>
      <c r="Q205" s="857">
        <v>5259.23</v>
      </c>
    </row>
    <row r="206" spans="1:17" ht="14.4" customHeight="1" x14ac:dyDescent="0.3">
      <c r="A206" s="844" t="s">
        <v>5141</v>
      </c>
      <c r="B206" s="846" t="s">
        <v>4614</v>
      </c>
      <c r="C206" s="846" t="s">
        <v>4082</v>
      </c>
      <c r="D206" s="846" t="s">
        <v>5213</v>
      </c>
      <c r="E206" s="846" t="s">
        <v>5214</v>
      </c>
      <c r="F206" s="856">
        <v>3</v>
      </c>
      <c r="G206" s="856">
        <v>1816.9499999999998</v>
      </c>
      <c r="H206" s="856">
        <v>1</v>
      </c>
      <c r="I206" s="856">
        <v>605.65</v>
      </c>
      <c r="J206" s="856">
        <v>1</v>
      </c>
      <c r="K206" s="856">
        <v>605.65</v>
      </c>
      <c r="L206" s="856">
        <v>0.33333333333333337</v>
      </c>
      <c r="M206" s="856">
        <v>605.65</v>
      </c>
      <c r="N206" s="856">
        <v>4</v>
      </c>
      <c r="O206" s="856">
        <v>2422.6</v>
      </c>
      <c r="P206" s="847">
        <v>1.3333333333333335</v>
      </c>
      <c r="Q206" s="857">
        <v>605.65</v>
      </c>
    </row>
    <row r="207" spans="1:17" ht="14.4" customHeight="1" x14ac:dyDescent="0.3">
      <c r="A207" s="844" t="s">
        <v>5141</v>
      </c>
      <c r="B207" s="846" t="s">
        <v>4614</v>
      </c>
      <c r="C207" s="846" t="s">
        <v>4082</v>
      </c>
      <c r="D207" s="846" t="s">
        <v>5215</v>
      </c>
      <c r="E207" s="846" t="s">
        <v>5216</v>
      </c>
      <c r="F207" s="856">
        <v>2</v>
      </c>
      <c r="G207" s="856">
        <v>34763.980000000003</v>
      </c>
      <c r="H207" s="856">
        <v>1</v>
      </c>
      <c r="I207" s="856">
        <v>17381.990000000002</v>
      </c>
      <c r="J207" s="856">
        <v>2</v>
      </c>
      <c r="K207" s="856">
        <v>34763.980000000003</v>
      </c>
      <c r="L207" s="856">
        <v>1</v>
      </c>
      <c r="M207" s="856">
        <v>17381.990000000002</v>
      </c>
      <c r="N207" s="856">
        <v>3</v>
      </c>
      <c r="O207" s="856">
        <v>52145.97</v>
      </c>
      <c r="P207" s="847">
        <v>1.5</v>
      </c>
      <c r="Q207" s="857">
        <v>17381.990000000002</v>
      </c>
    </row>
    <row r="208" spans="1:17" ht="14.4" customHeight="1" x14ac:dyDescent="0.3">
      <c r="A208" s="844" t="s">
        <v>5141</v>
      </c>
      <c r="B208" s="846" t="s">
        <v>4614</v>
      </c>
      <c r="C208" s="846" t="s">
        <v>4082</v>
      </c>
      <c r="D208" s="846" t="s">
        <v>5217</v>
      </c>
      <c r="E208" s="846" t="s">
        <v>5218</v>
      </c>
      <c r="F208" s="856">
        <v>4</v>
      </c>
      <c r="G208" s="856">
        <v>3324.64</v>
      </c>
      <c r="H208" s="856">
        <v>1</v>
      </c>
      <c r="I208" s="856">
        <v>831.16</v>
      </c>
      <c r="J208" s="856">
        <v>4</v>
      </c>
      <c r="K208" s="856">
        <v>3324.64</v>
      </c>
      <c r="L208" s="856">
        <v>1</v>
      </c>
      <c r="M208" s="856">
        <v>831.16</v>
      </c>
      <c r="N208" s="856">
        <v>6</v>
      </c>
      <c r="O208" s="856">
        <v>4986.96</v>
      </c>
      <c r="P208" s="847">
        <v>1.5</v>
      </c>
      <c r="Q208" s="857">
        <v>831.16</v>
      </c>
    </row>
    <row r="209" spans="1:17" ht="14.4" customHeight="1" x14ac:dyDescent="0.3">
      <c r="A209" s="844" t="s">
        <v>5141</v>
      </c>
      <c r="B209" s="846" t="s">
        <v>4614</v>
      </c>
      <c r="C209" s="846" t="s">
        <v>4082</v>
      </c>
      <c r="D209" s="846" t="s">
        <v>5219</v>
      </c>
      <c r="E209" s="846" t="s">
        <v>5218</v>
      </c>
      <c r="F209" s="856">
        <v>15</v>
      </c>
      <c r="G209" s="856">
        <v>13320.899999999998</v>
      </c>
      <c r="H209" s="856">
        <v>1</v>
      </c>
      <c r="I209" s="856">
        <v>888.05999999999983</v>
      </c>
      <c r="J209" s="856">
        <v>11</v>
      </c>
      <c r="K209" s="856">
        <v>9768.659999999998</v>
      </c>
      <c r="L209" s="856">
        <v>0.73333333333333328</v>
      </c>
      <c r="M209" s="856">
        <v>888.05999999999983</v>
      </c>
      <c r="N209" s="856">
        <v>18</v>
      </c>
      <c r="O209" s="856">
        <v>15985.079999999998</v>
      </c>
      <c r="P209" s="847">
        <v>1.2</v>
      </c>
      <c r="Q209" s="857">
        <v>888.06</v>
      </c>
    </row>
    <row r="210" spans="1:17" ht="14.4" customHeight="1" x14ac:dyDescent="0.3">
      <c r="A210" s="844" t="s">
        <v>5141</v>
      </c>
      <c r="B210" s="846" t="s">
        <v>4614</v>
      </c>
      <c r="C210" s="846" t="s">
        <v>4082</v>
      </c>
      <c r="D210" s="846" t="s">
        <v>5220</v>
      </c>
      <c r="E210" s="846" t="s">
        <v>5221</v>
      </c>
      <c r="F210" s="856">
        <v>3</v>
      </c>
      <c r="G210" s="856">
        <v>2664.18</v>
      </c>
      <c r="H210" s="856">
        <v>1</v>
      </c>
      <c r="I210" s="856">
        <v>888.06</v>
      </c>
      <c r="J210" s="856">
        <v>8</v>
      </c>
      <c r="K210" s="856">
        <v>7104.48</v>
      </c>
      <c r="L210" s="856">
        <v>2.6666666666666665</v>
      </c>
      <c r="M210" s="856">
        <v>888.06</v>
      </c>
      <c r="N210" s="856">
        <v>7</v>
      </c>
      <c r="O210" s="856">
        <v>6216.42</v>
      </c>
      <c r="P210" s="847">
        <v>2.3333333333333335</v>
      </c>
      <c r="Q210" s="857">
        <v>888.06000000000006</v>
      </c>
    </row>
    <row r="211" spans="1:17" ht="14.4" customHeight="1" x14ac:dyDescent="0.3">
      <c r="A211" s="844" t="s">
        <v>5141</v>
      </c>
      <c r="B211" s="846" t="s">
        <v>4614</v>
      </c>
      <c r="C211" s="846" t="s">
        <v>4082</v>
      </c>
      <c r="D211" s="846" t="s">
        <v>5222</v>
      </c>
      <c r="E211" s="846" t="s">
        <v>5223</v>
      </c>
      <c r="F211" s="856">
        <v>1</v>
      </c>
      <c r="G211" s="856">
        <v>831.16</v>
      </c>
      <c r="H211" s="856">
        <v>1</v>
      </c>
      <c r="I211" s="856">
        <v>831.16</v>
      </c>
      <c r="J211" s="856">
        <v>2</v>
      </c>
      <c r="K211" s="856">
        <v>1662.32</v>
      </c>
      <c r="L211" s="856">
        <v>2</v>
      </c>
      <c r="M211" s="856">
        <v>831.16</v>
      </c>
      <c r="N211" s="856">
        <v>3</v>
      </c>
      <c r="O211" s="856">
        <v>2493.48</v>
      </c>
      <c r="P211" s="847">
        <v>3</v>
      </c>
      <c r="Q211" s="857">
        <v>831.16</v>
      </c>
    </row>
    <row r="212" spans="1:17" ht="14.4" customHeight="1" x14ac:dyDescent="0.3">
      <c r="A212" s="844" t="s">
        <v>5141</v>
      </c>
      <c r="B212" s="846" t="s">
        <v>4614</v>
      </c>
      <c r="C212" s="846" t="s">
        <v>4082</v>
      </c>
      <c r="D212" s="846" t="s">
        <v>5224</v>
      </c>
      <c r="E212" s="846" t="s">
        <v>5225</v>
      </c>
      <c r="F212" s="856">
        <v>4</v>
      </c>
      <c r="G212" s="856">
        <v>15595.2</v>
      </c>
      <c r="H212" s="856">
        <v>1</v>
      </c>
      <c r="I212" s="856">
        <v>3898.8</v>
      </c>
      <c r="J212" s="856">
        <v>6</v>
      </c>
      <c r="K212" s="856">
        <v>23392.799999999999</v>
      </c>
      <c r="L212" s="856">
        <v>1.4999999999999998</v>
      </c>
      <c r="M212" s="856">
        <v>3898.7999999999997</v>
      </c>
      <c r="N212" s="856">
        <v>4</v>
      </c>
      <c r="O212" s="856">
        <v>15595.2</v>
      </c>
      <c r="P212" s="847">
        <v>1</v>
      </c>
      <c r="Q212" s="857">
        <v>3898.8</v>
      </c>
    </row>
    <row r="213" spans="1:17" ht="14.4" customHeight="1" x14ac:dyDescent="0.3">
      <c r="A213" s="844" t="s">
        <v>5141</v>
      </c>
      <c r="B213" s="846" t="s">
        <v>4614</v>
      </c>
      <c r="C213" s="846" t="s">
        <v>4082</v>
      </c>
      <c r="D213" s="846" t="s">
        <v>5226</v>
      </c>
      <c r="E213" s="846" t="s">
        <v>5227</v>
      </c>
      <c r="F213" s="856">
        <v>4</v>
      </c>
      <c r="G213" s="856">
        <v>5891.52</v>
      </c>
      <c r="H213" s="856">
        <v>1</v>
      </c>
      <c r="I213" s="856">
        <v>1472.88</v>
      </c>
      <c r="J213" s="856">
        <v>4</v>
      </c>
      <c r="K213" s="856">
        <v>5891.52</v>
      </c>
      <c r="L213" s="856">
        <v>1</v>
      </c>
      <c r="M213" s="856">
        <v>1472.88</v>
      </c>
      <c r="N213" s="856"/>
      <c r="O213" s="856"/>
      <c r="P213" s="847"/>
      <c r="Q213" s="857"/>
    </row>
    <row r="214" spans="1:17" ht="14.4" customHeight="1" x14ac:dyDescent="0.3">
      <c r="A214" s="844" t="s">
        <v>5141</v>
      </c>
      <c r="B214" s="846" t="s">
        <v>4614</v>
      </c>
      <c r="C214" s="846" t="s">
        <v>4082</v>
      </c>
      <c r="D214" s="846" t="s">
        <v>5228</v>
      </c>
      <c r="E214" s="846" t="s">
        <v>5229</v>
      </c>
      <c r="F214" s="856"/>
      <c r="G214" s="856"/>
      <c r="H214" s="856"/>
      <c r="I214" s="856"/>
      <c r="J214" s="856">
        <v>8</v>
      </c>
      <c r="K214" s="856">
        <v>10497.119999999999</v>
      </c>
      <c r="L214" s="856"/>
      <c r="M214" s="856">
        <v>1312.1399999999999</v>
      </c>
      <c r="N214" s="856">
        <v>7</v>
      </c>
      <c r="O214" s="856">
        <v>9184.98</v>
      </c>
      <c r="P214" s="847"/>
      <c r="Q214" s="857">
        <v>1312.1399999999999</v>
      </c>
    </row>
    <row r="215" spans="1:17" ht="14.4" customHeight="1" x14ac:dyDescent="0.3">
      <c r="A215" s="844" t="s">
        <v>5141</v>
      </c>
      <c r="B215" s="846" t="s">
        <v>4614</v>
      </c>
      <c r="C215" s="846" t="s">
        <v>4082</v>
      </c>
      <c r="D215" s="846" t="s">
        <v>5230</v>
      </c>
      <c r="E215" s="846" t="s">
        <v>5231</v>
      </c>
      <c r="F215" s="856">
        <v>16</v>
      </c>
      <c r="G215" s="856">
        <v>58313.279999999999</v>
      </c>
      <c r="H215" s="856">
        <v>1</v>
      </c>
      <c r="I215" s="856">
        <v>3644.58</v>
      </c>
      <c r="J215" s="856">
        <v>26</v>
      </c>
      <c r="K215" s="856">
        <v>94759.079999999987</v>
      </c>
      <c r="L215" s="856">
        <v>1.6249999999999998</v>
      </c>
      <c r="M215" s="856">
        <v>3644.5799999999995</v>
      </c>
      <c r="N215" s="856">
        <v>23</v>
      </c>
      <c r="O215" s="856">
        <v>83825.340000000011</v>
      </c>
      <c r="P215" s="847">
        <v>1.4375000000000002</v>
      </c>
      <c r="Q215" s="857">
        <v>3644.5800000000004</v>
      </c>
    </row>
    <row r="216" spans="1:17" ht="14.4" customHeight="1" x14ac:dyDescent="0.3">
      <c r="A216" s="844" t="s">
        <v>5141</v>
      </c>
      <c r="B216" s="846" t="s">
        <v>4614</v>
      </c>
      <c r="C216" s="846" t="s">
        <v>4082</v>
      </c>
      <c r="D216" s="846" t="s">
        <v>5232</v>
      </c>
      <c r="E216" s="846" t="s">
        <v>5233</v>
      </c>
      <c r="F216" s="856"/>
      <c r="G216" s="856"/>
      <c r="H216" s="856"/>
      <c r="I216" s="856"/>
      <c r="J216" s="856">
        <v>1</v>
      </c>
      <c r="K216" s="856">
        <v>81091.31</v>
      </c>
      <c r="L216" s="856"/>
      <c r="M216" s="856">
        <v>81091.31</v>
      </c>
      <c r="N216" s="856"/>
      <c r="O216" s="856"/>
      <c r="P216" s="847"/>
      <c r="Q216" s="857"/>
    </row>
    <row r="217" spans="1:17" ht="14.4" customHeight="1" x14ac:dyDescent="0.3">
      <c r="A217" s="844" t="s">
        <v>5141</v>
      </c>
      <c r="B217" s="846" t="s">
        <v>4614</v>
      </c>
      <c r="C217" s="846" t="s">
        <v>4082</v>
      </c>
      <c r="D217" s="846" t="s">
        <v>5234</v>
      </c>
      <c r="E217" s="846" t="s">
        <v>5235</v>
      </c>
      <c r="F217" s="856">
        <v>19</v>
      </c>
      <c r="G217" s="856">
        <v>24810.58</v>
      </c>
      <c r="H217" s="856">
        <v>1</v>
      </c>
      <c r="I217" s="856">
        <v>1305.8200000000002</v>
      </c>
      <c r="J217" s="856">
        <v>29</v>
      </c>
      <c r="K217" s="856">
        <v>35316.94</v>
      </c>
      <c r="L217" s="856">
        <v>1.4234628936526272</v>
      </c>
      <c r="M217" s="856">
        <v>1217.8255172413794</v>
      </c>
      <c r="N217" s="856">
        <v>20</v>
      </c>
      <c r="O217" s="856">
        <v>22926.600000000002</v>
      </c>
      <c r="P217" s="847">
        <v>0.92406545917104721</v>
      </c>
      <c r="Q217" s="857">
        <v>1146.3300000000002</v>
      </c>
    </row>
    <row r="218" spans="1:17" ht="14.4" customHeight="1" x14ac:dyDescent="0.3">
      <c r="A218" s="844" t="s">
        <v>5141</v>
      </c>
      <c r="B218" s="846" t="s">
        <v>4614</v>
      </c>
      <c r="C218" s="846" t="s">
        <v>4082</v>
      </c>
      <c r="D218" s="846" t="s">
        <v>5236</v>
      </c>
      <c r="E218" s="846" t="s">
        <v>5237</v>
      </c>
      <c r="F218" s="856">
        <v>1</v>
      </c>
      <c r="G218" s="856">
        <v>80000</v>
      </c>
      <c r="H218" s="856">
        <v>1</v>
      </c>
      <c r="I218" s="856">
        <v>80000</v>
      </c>
      <c r="J218" s="856">
        <v>2</v>
      </c>
      <c r="K218" s="856">
        <v>160000</v>
      </c>
      <c r="L218" s="856">
        <v>2</v>
      </c>
      <c r="M218" s="856">
        <v>80000</v>
      </c>
      <c r="N218" s="856">
        <v>2</v>
      </c>
      <c r="O218" s="856">
        <v>160000</v>
      </c>
      <c r="P218" s="847">
        <v>2</v>
      </c>
      <c r="Q218" s="857">
        <v>80000</v>
      </c>
    </row>
    <row r="219" spans="1:17" ht="14.4" customHeight="1" x14ac:dyDescent="0.3">
      <c r="A219" s="844" t="s">
        <v>5141</v>
      </c>
      <c r="B219" s="846" t="s">
        <v>4614</v>
      </c>
      <c r="C219" s="846" t="s">
        <v>4082</v>
      </c>
      <c r="D219" s="846" t="s">
        <v>5238</v>
      </c>
      <c r="E219" s="846" t="s">
        <v>5239</v>
      </c>
      <c r="F219" s="856">
        <v>16</v>
      </c>
      <c r="G219" s="856">
        <v>5745.6</v>
      </c>
      <c r="H219" s="856">
        <v>1</v>
      </c>
      <c r="I219" s="856">
        <v>359.1</v>
      </c>
      <c r="J219" s="856">
        <v>14</v>
      </c>
      <c r="K219" s="856">
        <v>5027.3999999999996</v>
      </c>
      <c r="L219" s="856">
        <v>0.87499999999999989</v>
      </c>
      <c r="M219" s="856">
        <v>359.09999999999997</v>
      </c>
      <c r="N219" s="856">
        <v>15</v>
      </c>
      <c r="O219" s="856">
        <v>5386.5</v>
      </c>
      <c r="P219" s="847">
        <v>0.93749999999999989</v>
      </c>
      <c r="Q219" s="857">
        <v>359.1</v>
      </c>
    </row>
    <row r="220" spans="1:17" ht="14.4" customHeight="1" x14ac:dyDescent="0.3">
      <c r="A220" s="844" t="s">
        <v>5141</v>
      </c>
      <c r="B220" s="846" t="s">
        <v>4614</v>
      </c>
      <c r="C220" s="846" t="s">
        <v>4082</v>
      </c>
      <c r="D220" s="846" t="s">
        <v>5240</v>
      </c>
      <c r="E220" s="846" t="s">
        <v>5241</v>
      </c>
      <c r="F220" s="856">
        <v>7</v>
      </c>
      <c r="G220" s="856">
        <v>117821.82999999999</v>
      </c>
      <c r="H220" s="856">
        <v>1</v>
      </c>
      <c r="I220" s="856">
        <v>16831.689999999999</v>
      </c>
      <c r="J220" s="856">
        <v>3</v>
      </c>
      <c r="K220" s="856">
        <v>50495.069999999992</v>
      </c>
      <c r="L220" s="856">
        <v>0.42857142857142855</v>
      </c>
      <c r="M220" s="856">
        <v>16831.689999999999</v>
      </c>
      <c r="N220" s="856">
        <v>10</v>
      </c>
      <c r="O220" s="856">
        <v>168316.9</v>
      </c>
      <c r="P220" s="847">
        <v>1.4285714285714286</v>
      </c>
      <c r="Q220" s="857">
        <v>16831.689999999999</v>
      </c>
    </row>
    <row r="221" spans="1:17" ht="14.4" customHeight="1" x14ac:dyDescent="0.3">
      <c r="A221" s="844" t="s">
        <v>5141</v>
      </c>
      <c r="B221" s="846" t="s">
        <v>4614</v>
      </c>
      <c r="C221" s="846" t="s">
        <v>4082</v>
      </c>
      <c r="D221" s="846" t="s">
        <v>5242</v>
      </c>
      <c r="E221" s="846" t="s">
        <v>5243</v>
      </c>
      <c r="F221" s="856"/>
      <c r="G221" s="856"/>
      <c r="H221" s="856"/>
      <c r="I221" s="856"/>
      <c r="J221" s="856">
        <v>1</v>
      </c>
      <c r="K221" s="856">
        <v>10645.01</v>
      </c>
      <c r="L221" s="856"/>
      <c r="M221" s="856">
        <v>10645.01</v>
      </c>
      <c r="N221" s="856">
        <v>1</v>
      </c>
      <c r="O221" s="856">
        <v>10645.01</v>
      </c>
      <c r="P221" s="847"/>
      <c r="Q221" s="857">
        <v>10645.01</v>
      </c>
    </row>
    <row r="222" spans="1:17" ht="14.4" customHeight="1" x14ac:dyDescent="0.3">
      <c r="A222" s="844" t="s">
        <v>5141</v>
      </c>
      <c r="B222" s="846" t="s">
        <v>4614</v>
      </c>
      <c r="C222" s="846" t="s">
        <v>4082</v>
      </c>
      <c r="D222" s="846" t="s">
        <v>5244</v>
      </c>
      <c r="E222" s="846" t="s">
        <v>5245</v>
      </c>
      <c r="F222" s="856">
        <v>1</v>
      </c>
      <c r="G222" s="856">
        <v>5200.68</v>
      </c>
      <c r="H222" s="856">
        <v>1</v>
      </c>
      <c r="I222" s="856">
        <v>5200.68</v>
      </c>
      <c r="J222" s="856"/>
      <c r="K222" s="856"/>
      <c r="L222" s="856"/>
      <c r="M222" s="856"/>
      <c r="N222" s="856">
        <v>1</v>
      </c>
      <c r="O222" s="856">
        <v>5200.68</v>
      </c>
      <c r="P222" s="847">
        <v>1</v>
      </c>
      <c r="Q222" s="857">
        <v>5200.68</v>
      </c>
    </row>
    <row r="223" spans="1:17" ht="14.4" customHeight="1" x14ac:dyDescent="0.3">
      <c r="A223" s="844" t="s">
        <v>5141</v>
      </c>
      <c r="B223" s="846" t="s">
        <v>4614</v>
      </c>
      <c r="C223" s="846" t="s">
        <v>4082</v>
      </c>
      <c r="D223" s="846" t="s">
        <v>5246</v>
      </c>
      <c r="E223" s="846" t="s">
        <v>5247</v>
      </c>
      <c r="F223" s="856"/>
      <c r="G223" s="856"/>
      <c r="H223" s="856"/>
      <c r="I223" s="856"/>
      <c r="J223" s="856">
        <v>2</v>
      </c>
      <c r="K223" s="856">
        <v>64358.18</v>
      </c>
      <c r="L223" s="856"/>
      <c r="M223" s="856">
        <v>32179.09</v>
      </c>
      <c r="N223" s="856">
        <v>10</v>
      </c>
      <c r="O223" s="856">
        <v>270304.34000000003</v>
      </c>
      <c r="P223" s="847"/>
      <c r="Q223" s="857">
        <v>27030.434000000001</v>
      </c>
    </row>
    <row r="224" spans="1:17" ht="14.4" customHeight="1" x14ac:dyDescent="0.3">
      <c r="A224" s="844" t="s">
        <v>5141</v>
      </c>
      <c r="B224" s="846" t="s">
        <v>4614</v>
      </c>
      <c r="C224" s="846" t="s">
        <v>4082</v>
      </c>
      <c r="D224" s="846" t="s">
        <v>5248</v>
      </c>
      <c r="E224" s="846" t="s">
        <v>5249</v>
      </c>
      <c r="F224" s="856">
        <v>4</v>
      </c>
      <c r="G224" s="856">
        <v>26348.52</v>
      </c>
      <c r="H224" s="856">
        <v>1</v>
      </c>
      <c r="I224" s="856">
        <v>6587.13</v>
      </c>
      <c r="J224" s="856">
        <v>12</v>
      </c>
      <c r="K224" s="856">
        <v>79045.56</v>
      </c>
      <c r="L224" s="856">
        <v>3</v>
      </c>
      <c r="M224" s="856">
        <v>6587.13</v>
      </c>
      <c r="N224" s="856">
        <v>16</v>
      </c>
      <c r="O224" s="856">
        <v>105394.08</v>
      </c>
      <c r="P224" s="847">
        <v>4</v>
      </c>
      <c r="Q224" s="857">
        <v>6587.13</v>
      </c>
    </row>
    <row r="225" spans="1:17" ht="14.4" customHeight="1" x14ac:dyDescent="0.3">
      <c r="A225" s="844" t="s">
        <v>5141</v>
      </c>
      <c r="B225" s="846" t="s">
        <v>4614</v>
      </c>
      <c r="C225" s="846" t="s">
        <v>4082</v>
      </c>
      <c r="D225" s="846" t="s">
        <v>5250</v>
      </c>
      <c r="E225" s="846" t="s">
        <v>5251</v>
      </c>
      <c r="F225" s="856">
        <v>1</v>
      </c>
      <c r="G225" s="856">
        <v>1841.62</v>
      </c>
      <c r="H225" s="856">
        <v>1</v>
      </c>
      <c r="I225" s="856">
        <v>1841.62</v>
      </c>
      <c r="J225" s="856">
        <v>4</v>
      </c>
      <c r="K225" s="856">
        <v>7366.48</v>
      </c>
      <c r="L225" s="856">
        <v>4</v>
      </c>
      <c r="M225" s="856">
        <v>1841.62</v>
      </c>
      <c r="N225" s="856">
        <v>2</v>
      </c>
      <c r="O225" s="856">
        <v>3683.24</v>
      </c>
      <c r="P225" s="847">
        <v>2</v>
      </c>
      <c r="Q225" s="857">
        <v>1841.62</v>
      </c>
    </row>
    <row r="226" spans="1:17" ht="14.4" customHeight="1" x14ac:dyDescent="0.3">
      <c r="A226" s="844" t="s">
        <v>5141</v>
      </c>
      <c r="B226" s="846" t="s">
        <v>4614</v>
      </c>
      <c r="C226" s="846" t="s">
        <v>4082</v>
      </c>
      <c r="D226" s="846" t="s">
        <v>5252</v>
      </c>
      <c r="E226" s="846" t="s">
        <v>5253</v>
      </c>
      <c r="F226" s="856">
        <v>1</v>
      </c>
      <c r="G226" s="856">
        <v>32601.31</v>
      </c>
      <c r="H226" s="856">
        <v>1</v>
      </c>
      <c r="I226" s="856">
        <v>32601.31</v>
      </c>
      <c r="J226" s="856"/>
      <c r="K226" s="856"/>
      <c r="L226" s="856"/>
      <c r="M226" s="856"/>
      <c r="N226" s="856"/>
      <c r="O226" s="856"/>
      <c r="P226" s="847"/>
      <c r="Q226" s="857"/>
    </row>
    <row r="227" spans="1:17" ht="14.4" customHeight="1" x14ac:dyDescent="0.3">
      <c r="A227" s="844" t="s">
        <v>5141</v>
      </c>
      <c r="B227" s="846" t="s">
        <v>4614</v>
      </c>
      <c r="C227" s="846" t="s">
        <v>4082</v>
      </c>
      <c r="D227" s="846" t="s">
        <v>5254</v>
      </c>
      <c r="E227" s="846" t="s">
        <v>5255</v>
      </c>
      <c r="F227" s="856"/>
      <c r="G227" s="856"/>
      <c r="H227" s="856"/>
      <c r="I227" s="856"/>
      <c r="J227" s="856">
        <v>1</v>
      </c>
      <c r="K227" s="856">
        <v>31629.82</v>
      </c>
      <c r="L227" s="856"/>
      <c r="M227" s="856">
        <v>31629.82</v>
      </c>
      <c r="N227" s="856"/>
      <c r="O227" s="856"/>
      <c r="P227" s="847"/>
      <c r="Q227" s="857"/>
    </row>
    <row r="228" spans="1:17" ht="14.4" customHeight="1" x14ac:dyDescent="0.3">
      <c r="A228" s="844" t="s">
        <v>5141</v>
      </c>
      <c r="B228" s="846" t="s">
        <v>4614</v>
      </c>
      <c r="C228" s="846" t="s">
        <v>4082</v>
      </c>
      <c r="D228" s="846" t="s">
        <v>5256</v>
      </c>
      <c r="E228" s="846" t="s">
        <v>5257</v>
      </c>
      <c r="F228" s="856"/>
      <c r="G228" s="856"/>
      <c r="H228" s="856"/>
      <c r="I228" s="856"/>
      <c r="J228" s="856">
        <v>1</v>
      </c>
      <c r="K228" s="856">
        <v>15954.82</v>
      </c>
      <c r="L228" s="856"/>
      <c r="M228" s="856">
        <v>15954.82</v>
      </c>
      <c r="N228" s="856"/>
      <c r="O228" s="856"/>
      <c r="P228" s="847"/>
      <c r="Q228" s="857"/>
    </row>
    <row r="229" spans="1:17" ht="14.4" customHeight="1" x14ac:dyDescent="0.3">
      <c r="A229" s="844" t="s">
        <v>5141</v>
      </c>
      <c r="B229" s="846" t="s">
        <v>4614</v>
      </c>
      <c r="C229" s="846" t="s">
        <v>4082</v>
      </c>
      <c r="D229" s="846" t="s">
        <v>5258</v>
      </c>
      <c r="E229" s="846" t="s">
        <v>5259</v>
      </c>
      <c r="F229" s="856"/>
      <c r="G229" s="856"/>
      <c r="H229" s="856"/>
      <c r="I229" s="856"/>
      <c r="J229" s="856">
        <v>1</v>
      </c>
      <c r="K229" s="856">
        <v>25375.88</v>
      </c>
      <c r="L229" s="856"/>
      <c r="M229" s="856">
        <v>25375.88</v>
      </c>
      <c r="N229" s="856">
        <v>1</v>
      </c>
      <c r="O229" s="856">
        <v>20300.7</v>
      </c>
      <c r="P229" s="847"/>
      <c r="Q229" s="857">
        <v>20300.7</v>
      </c>
    </row>
    <row r="230" spans="1:17" ht="14.4" customHeight="1" x14ac:dyDescent="0.3">
      <c r="A230" s="844" t="s">
        <v>5141</v>
      </c>
      <c r="B230" s="846" t="s">
        <v>4614</v>
      </c>
      <c r="C230" s="846" t="s">
        <v>4082</v>
      </c>
      <c r="D230" s="846" t="s">
        <v>5260</v>
      </c>
      <c r="E230" s="846" t="s">
        <v>5261</v>
      </c>
      <c r="F230" s="856">
        <v>2</v>
      </c>
      <c r="G230" s="856">
        <v>52999.64</v>
      </c>
      <c r="H230" s="856">
        <v>1</v>
      </c>
      <c r="I230" s="856">
        <v>26499.82</v>
      </c>
      <c r="J230" s="856">
        <v>2</v>
      </c>
      <c r="K230" s="856">
        <v>52999.64</v>
      </c>
      <c r="L230" s="856">
        <v>1</v>
      </c>
      <c r="M230" s="856">
        <v>26499.82</v>
      </c>
      <c r="N230" s="856">
        <v>2</v>
      </c>
      <c r="O230" s="856">
        <v>52999.64</v>
      </c>
      <c r="P230" s="847">
        <v>1</v>
      </c>
      <c r="Q230" s="857">
        <v>26499.82</v>
      </c>
    </row>
    <row r="231" spans="1:17" ht="14.4" customHeight="1" x14ac:dyDescent="0.3">
      <c r="A231" s="844" t="s">
        <v>5141</v>
      </c>
      <c r="B231" s="846" t="s">
        <v>4614</v>
      </c>
      <c r="C231" s="846" t="s">
        <v>4082</v>
      </c>
      <c r="D231" s="846" t="s">
        <v>5262</v>
      </c>
      <c r="E231" s="846" t="s">
        <v>5263</v>
      </c>
      <c r="F231" s="856">
        <v>3</v>
      </c>
      <c r="G231" s="856">
        <v>239594.31</v>
      </c>
      <c r="H231" s="856">
        <v>1</v>
      </c>
      <c r="I231" s="856">
        <v>79864.77</v>
      </c>
      <c r="J231" s="856">
        <v>1</v>
      </c>
      <c r="K231" s="856">
        <v>79864.77</v>
      </c>
      <c r="L231" s="856">
        <v>0.33333333333333337</v>
      </c>
      <c r="M231" s="856">
        <v>79864.77</v>
      </c>
      <c r="N231" s="856"/>
      <c r="O231" s="856"/>
      <c r="P231" s="847"/>
      <c r="Q231" s="857"/>
    </row>
    <row r="232" spans="1:17" ht="14.4" customHeight="1" x14ac:dyDescent="0.3">
      <c r="A232" s="844" t="s">
        <v>5141</v>
      </c>
      <c r="B232" s="846" t="s">
        <v>4614</v>
      </c>
      <c r="C232" s="846" t="s">
        <v>4082</v>
      </c>
      <c r="D232" s="846" t="s">
        <v>5264</v>
      </c>
      <c r="E232" s="846" t="s">
        <v>5265</v>
      </c>
      <c r="F232" s="856">
        <v>1</v>
      </c>
      <c r="G232" s="856">
        <v>122627</v>
      </c>
      <c r="H232" s="856">
        <v>1</v>
      </c>
      <c r="I232" s="856">
        <v>122627</v>
      </c>
      <c r="J232" s="856">
        <v>2</v>
      </c>
      <c r="K232" s="856">
        <v>245254</v>
      </c>
      <c r="L232" s="856">
        <v>2</v>
      </c>
      <c r="M232" s="856">
        <v>122627</v>
      </c>
      <c r="N232" s="856"/>
      <c r="O232" s="856"/>
      <c r="P232" s="847"/>
      <c r="Q232" s="857"/>
    </row>
    <row r="233" spans="1:17" ht="14.4" customHeight="1" x14ac:dyDescent="0.3">
      <c r="A233" s="844" t="s">
        <v>5141</v>
      </c>
      <c r="B233" s="846" t="s">
        <v>4614</v>
      </c>
      <c r="C233" s="846" t="s">
        <v>4082</v>
      </c>
      <c r="D233" s="846" t="s">
        <v>5266</v>
      </c>
      <c r="E233" s="846" t="s">
        <v>5267</v>
      </c>
      <c r="F233" s="856"/>
      <c r="G233" s="856"/>
      <c r="H233" s="856"/>
      <c r="I233" s="856"/>
      <c r="J233" s="856">
        <v>4</v>
      </c>
      <c r="K233" s="856">
        <v>297644</v>
      </c>
      <c r="L233" s="856"/>
      <c r="M233" s="856">
        <v>74411</v>
      </c>
      <c r="N233" s="856">
        <v>3</v>
      </c>
      <c r="O233" s="856">
        <v>223233</v>
      </c>
      <c r="P233" s="847"/>
      <c r="Q233" s="857">
        <v>74411</v>
      </c>
    </row>
    <row r="234" spans="1:17" ht="14.4" customHeight="1" x14ac:dyDescent="0.3">
      <c r="A234" s="844" t="s">
        <v>5141</v>
      </c>
      <c r="B234" s="846" t="s">
        <v>4614</v>
      </c>
      <c r="C234" s="846" t="s">
        <v>4082</v>
      </c>
      <c r="D234" s="846" t="s">
        <v>5268</v>
      </c>
      <c r="E234" s="846" t="s">
        <v>5269</v>
      </c>
      <c r="F234" s="856"/>
      <c r="G234" s="856"/>
      <c r="H234" s="856"/>
      <c r="I234" s="856"/>
      <c r="J234" s="856"/>
      <c r="K234" s="856"/>
      <c r="L234" s="856"/>
      <c r="M234" s="856"/>
      <c r="N234" s="856">
        <v>1</v>
      </c>
      <c r="O234" s="856">
        <v>13065.54</v>
      </c>
      <c r="P234" s="847"/>
      <c r="Q234" s="857">
        <v>13065.54</v>
      </c>
    </row>
    <row r="235" spans="1:17" ht="14.4" customHeight="1" x14ac:dyDescent="0.3">
      <c r="A235" s="844" t="s">
        <v>5141</v>
      </c>
      <c r="B235" s="846" t="s">
        <v>4614</v>
      </c>
      <c r="C235" s="846" t="s">
        <v>4082</v>
      </c>
      <c r="D235" s="846" t="s">
        <v>5270</v>
      </c>
      <c r="E235" s="846" t="s">
        <v>5271</v>
      </c>
      <c r="F235" s="856">
        <v>4</v>
      </c>
      <c r="G235" s="856">
        <v>17440</v>
      </c>
      <c r="H235" s="856">
        <v>1</v>
      </c>
      <c r="I235" s="856">
        <v>4360</v>
      </c>
      <c r="J235" s="856">
        <v>2</v>
      </c>
      <c r="K235" s="856">
        <v>8720</v>
      </c>
      <c r="L235" s="856">
        <v>0.5</v>
      </c>
      <c r="M235" s="856">
        <v>4360</v>
      </c>
      <c r="N235" s="856">
        <v>5</v>
      </c>
      <c r="O235" s="856">
        <v>21800</v>
      </c>
      <c r="P235" s="847">
        <v>1.25</v>
      </c>
      <c r="Q235" s="857">
        <v>4360</v>
      </c>
    </row>
    <row r="236" spans="1:17" ht="14.4" customHeight="1" x14ac:dyDescent="0.3">
      <c r="A236" s="844" t="s">
        <v>5141</v>
      </c>
      <c r="B236" s="846" t="s">
        <v>4614</v>
      </c>
      <c r="C236" s="846" t="s">
        <v>4082</v>
      </c>
      <c r="D236" s="846" t="s">
        <v>5272</v>
      </c>
      <c r="E236" s="846" t="s">
        <v>5273</v>
      </c>
      <c r="F236" s="856">
        <v>1</v>
      </c>
      <c r="G236" s="856">
        <v>33125.26</v>
      </c>
      <c r="H236" s="856">
        <v>1</v>
      </c>
      <c r="I236" s="856">
        <v>33125.26</v>
      </c>
      <c r="J236" s="856">
        <v>4</v>
      </c>
      <c r="K236" s="856">
        <v>132501.04</v>
      </c>
      <c r="L236" s="856">
        <v>4</v>
      </c>
      <c r="M236" s="856">
        <v>33125.26</v>
      </c>
      <c r="N236" s="856">
        <v>1</v>
      </c>
      <c r="O236" s="856">
        <v>33125.26</v>
      </c>
      <c r="P236" s="847">
        <v>1</v>
      </c>
      <c r="Q236" s="857">
        <v>33125.26</v>
      </c>
    </row>
    <row r="237" spans="1:17" ht="14.4" customHeight="1" x14ac:dyDescent="0.3">
      <c r="A237" s="844" t="s">
        <v>5141</v>
      </c>
      <c r="B237" s="846" t="s">
        <v>4614</v>
      </c>
      <c r="C237" s="846" t="s">
        <v>4082</v>
      </c>
      <c r="D237" s="846" t="s">
        <v>5274</v>
      </c>
      <c r="E237" s="846" t="s">
        <v>5275</v>
      </c>
      <c r="F237" s="856"/>
      <c r="G237" s="856"/>
      <c r="H237" s="856"/>
      <c r="I237" s="856"/>
      <c r="J237" s="856">
        <v>1</v>
      </c>
      <c r="K237" s="856">
        <v>380.86</v>
      </c>
      <c r="L237" s="856"/>
      <c r="M237" s="856">
        <v>380.86</v>
      </c>
      <c r="N237" s="856">
        <v>2</v>
      </c>
      <c r="O237" s="856">
        <v>761.72</v>
      </c>
      <c r="P237" s="847"/>
      <c r="Q237" s="857">
        <v>380.86</v>
      </c>
    </row>
    <row r="238" spans="1:17" ht="14.4" customHeight="1" x14ac:dyDescent="0.3">
      <c r="A238" s="844" t="s">
        <v>5141</v>
      </c>
      <c r="B238" s="846" t="s">
        <v>4614</v>
      </c>
      <c r="C238" s="846" t="s">
        <v>4082</v>
      </c>
      <c r="D238" s="846" t="s">
        <v>5276</v>
      </c>
      <c r="E238" s="846" t="s">
        <v>5277</v>
      </c>
      <c r="F238" s="856"/>
      <c r="G238" s="856"/>
      <c r="H238" s="856"/>
      <c r="I238" s="856"/>
      <c r="J238" s="856">
        <v>1</v>
      </c>
      <c r="K238" s="856">
        <v>38086.36</v>
      </c>
      <c r="L238" s="856"/>
      <c r="M238" s="856">
        <v>38086.36</v>
      </c>
      <c r="N238" s="856"/>
      <c r="O238" s="856"/>
      <c r="P238" s="847"/>
      <c r="Q238" s="857"/>
    </row>
    <row r="239" spans="1:17" ht="14.4" customHeight="1" x14ac:dyDescent="0.3">
      <c r="A239" s="844" t="s">
        <v>5141</v>
      </c>
      <c r="B239" s="846" t="s">
        <v>4614</v>
      </c>
      <c r="C239" s="846" t="s">
        <v>4082</v>
      </c>
      <c r="D239" s="846" t="s">
        <v>5278</v>
      </c>
      <c r="E239" s="846" t="s">
        <v>5279</v>
      </c>
      <c r="F239" s="856">
        <v>1</v>
      </c>
      <c r="G239" s="856">
        <v>3178.63</v>
      </c>
      <c r="H239" s="856">
        <v>1</v>
      </c>
      <c r="I239" s="856">
        <v>3178.63</v>
      </c>
      <c r="J239" s="856">
        <v>3</v>
      </c>
      <c r="K239" s="856">
        <v>9535.89</v>
      </c>
      <c r="L239" s="856">
        <v>2.9999999999999996</v>
      </c>
      <c r="M239" s="856">
        <v>3178.6299999999997</v>
      </c>
      <c r="N239" s="856">
        <v>10</v>
      </c>
      <c r="O239" s="856">
        <v>31786.3</v>
      </c>
      <c r="P239" s="847">
        <v>10</v>
      </c>
      <c r="Q239" s="857">
        <v>3178.63</v>
      </c>
    </row>
    <row r="240" spans="1:17" ht="14.4" customHeight="1" x14ac:dyDescent="0.3">
      <c r="A240" s="844" t="s">
        <v>5141</v>
      </c>
      <c r="B240" s="846" t="s">
        <v>4614</v>
      </c>
      <c r="C240" s="846" t="s">
        <v>4082</v>
      </c>
      <c r="D240" s="846" t="s">
        <v>5280</v>
      </c>
      <c r="E240" s="846" t="s">
        <v>5281</v>
      </c>
      <c r="F240" s="856"/>
      <c r="G240" s="856"/>
      <c r="H240" s="856"/>
      <c r="I240" s="856"/>
      <c r="J240" s="856"/>
      <c r="K240" s="856"/>
      <c r="L240" s="856"/>
      <c r="M240" s="856"/>
      <c r="N240" s="856">
        <v>1</v>
      </c>
      <c r="O240" s="856">
        <v>114255.88</v>
      </c>
      <c r="P240" s="847"/>
      <c r="Q240" s="857">
        <v>114255.88</v>
      </c>
    </row>
    <row r="241" spans="1:17" ht="14.4" customHeight="1" x14ac:dyDescent="0.3">
      <c r="A241" s="844" t="s">
        <v>5141</v>
      </c>
      <c r="B241" s="846" t="s">
        <v>4614</v>
      </c>
      <c r="C241" s="846" t="s">
        <v>4082</v>
      </c>
      <c r="D241" s="846" t="s">
        <v>5282</v>
      </c>
      <c r="E241" s="846" t="s">
        <v>5283</v>
      </c>
      <c r="F241" s="856"/>
      <c r="G241" s="856"/>
      <c r="H241" s="856"/>
      <c r="I241" s="856"/>
      <c r="J241" s="856"/>
      <c r="K241" s="856"/>
      <c r="L241" s="856"/>
      <c r="M241" s="856"/>
      <c r="N241" s="856">
        <v>2</v>
      </c>
      <c r="O241" s="856">
        <v>620</v>
      </c>
      <c r="P241" s="847"/>
      <c r="Q241" s="857">
        <v>310</v>
      </c>
    </row>
    <row r="242" spans="1:17" ht="14.4" customHeight="1" x14ac:dyDescent="0.3">
      <c r="A242" s="844" t="s">
        <v>5141</v>
      </c>
      <c r="B242" s="846" t="s">
        <v>4614</v>
      </c>
      <c r="C242" s="846" t="s">
        <v>3543</v>
      </c>
      <c r="D242" s="846" t="s">
        <v>5284</v>
      </c>
      <c r="E242" s="846" t="s">
        <v>5285</v>
      </c>
      <c r="F242" s="856"/>
      <c r="G242" s="856"/>
      <c r="H242" s="856"/>
      <c r="I242" s="856"/>
      <c r="J242" s="856"/>
      <c r="K242" s="856"/>
      <c r="L242" s="856"/>
      <c r="M242" s="856"/>
      <c r="N242" s="856">
        <v>1</v>
      </c>
      <c r="O242" s="856">
        <v>207</v>
      </c>
      <c r="P242" s="847"/>
      <c r="Q242" s="857">
        <v>207</v>
      </c>
    </row>
    <row r="243" spans="1:17" ht="14.4" customHeight="1" x14ac:dyDescent="0.3">
      <c r="A243" s="844" t="s">
        <v>5141</v>
      </c>
      <c r="B243" s="846" t="s">
        <v>4614</v>
      </c>
      <c r="C243" s="846" t="s">
        <v>3543</v>
      </c>
      <c r="D243" s="846" t="s">
        <v>5286</v>
      </c>
      <c r="E243" s="846" t="s">
        <v>5287</v>
      </c>
      <c r="F243" s="856">
        <v>1</v>
      </c>
      <c r="G243" s="856">
        <v>150</v>
      </c>
      <c r="H243" s="856">
        <v>1</v>
      </c>
      <c r="I243" s="856">
        <v>150</v>
      </c>
      <c r="J243" s="856">
        <v>2</v>
      </c>
      <c r="K243" s="856">
        <v>302</v>
      </c>
      <c r="L243" s="856">
        <v>2.0133333333333332</v>
      </c>
      <c r="M243" s="856">
        <v>151</v>
      </c>
      <c r="N243" s="856">
        <v>2</v>
      </c>
      <c r="O243" s="856">
        <v>302</v>
      </c>
      <c r="P243" s="847">
        <v>2.0133333333333332</v>
      </c>
      <c r="Q243" s="857">
        <v>151</v>
      </c>
    </row>
    <row r="244" spans="1:17" ht="14.4" customHeight="1" x14ac:dyDescent="0.3">
      <c r="A244" s="844" t="s">
        <v>5141</v>
      </c>
      <c r="B244" s="846" t="s">
        <v>4614</v>
      </c>
      <c r="C244" s="846" t="s">
        <v>3543</v>
      </c>
      <c r="D244" s="846" t="s">
        <v>5288</v>
      </c>
      <c r="E244" s="846" t="s">
        <v>5289</v>
      </c>
      <c r="F244" s="856">
        <v>3</v>
      </c>
      <c r="G244" s="856">
        <v>546</v>
      </c>
      <c r="H244" s="856">
        <v>1</v>
      </c>
      <c r="I244" s="856">
        <v>182</v>
      </c>
      <c r="J244" s="856">
        <v>3</v>
      </c>
      <c r="K244" s="856">
        <v>549</v>
      </c>
      <c r="L244" s="856">
        <v>1.0054945054945055</v>
      </c>
      <c r="M244" s="856">
        <v>183</v>
      </c>
      <c r="N244" s="856">
        <v>2</v>
      </c>
      <c r="O244" s="856">
        <v>366</v>
      </c>
      <c r="P244" s="847">
        <v>0.67032967032967028</v>
      </c>
      <c r="Q244" s="857">
        <v>183</v>
      </c>
    </row>
    <row r="245" spans="1:17" ht="14.4" customHeight="1" x14ac:dyDescent="0.3">
      <c r="A245" s="844" t="s">
        <v>5141</v>
      </c>
      <c r="B245" s="846" t="s">
        <v>4614</v>
      </c>
      <c r="C245" s="846" t="s">
        <v>3543</v>
      </c>
      <c r="D245" s="846" t="s">
        <v>5290</v>
      </c>
      <c r="E245" s="846" t="s">
        <v>5291</v>
      </c>
      <c r="F245" s="856">
        <v>45</v>
      </c>
      <c r="G245" s="856">
        <v>5580</v>
      </c>
      <c r="H245" s="856">
        <v>1</v>
      </c>
      <c r="I245" s="856">
        <v>124</v>
      </c>
      <c r="J245" s="856">
        <v>39</v>
      </c>
      <c r="K245" s="856">
        <v>4870</v>
      </c>
      <c r="L245" s="856">
        <v>0.87275985663082434</v>
      </c>
      <c r="M245" s="856">
        <v>124.87179487179488</v>
      </c>
      <c r="N245" s="856">
        <v>33</v>
      </c>
      <c r="O245" s="856">
        <v>4125</v>
      </c>
      <c r="P245" s="847">
        <v>0.739247311827957</v>
      </c>
      <c r="Q245" s="857">
        <v>125</v>
      </c>
    </row>
    <row r="246" spans="1:17" ht="14.4" customHeight="1" x14ac:dyDescent="0.3">
      <c r="A246" s="844" t="s">
        <v>5141</v>
      </c>
      <c r="B246" s="846" t="s">
        <v>4614</v>
      </c>
      <c r="C246" s="846" t="s">
        <v>3543</v>
      </c>
      <c r="D246" s="846" t="s">
        <v>5292</v>
      </c>
      <c r="E246" s="846" t="s">
        <v>5293</v>
      </c>
      <c r="F246" s="856">
        <v>69</v>
      </c>
      <c r="G246" s="856">
        <v>14973</v>
      </c>
      <c r="H246" s="856">
        <v>1</v>
      </c>
      <c r="I246" s="856">
        <v>217</v>
      </c>
      <c r="J246" s="856">
        <v>77</v>
      </c>
      <c r="K246" s="856">
        <v>16764</v>
      </c>
      <c r="L246" s="856">
        <v>1.1196153075535964</v>
      </c>
      <c r="M246" s="856">
        <v>217.71428571428572</v>
      </c>
      <c r="N246" s="856">
        <v>93</v>
      </c>
      <c r="O246" s="856">
        <v>20367</v>
      </c>
      <c r="P246" s="847">
        <v>1.360248447204969</v>
      </c>
      <c r="Q246" s="857">
        <v>219</v>
      </c>
    </row>
    <row r="247" spans="1:17" ht="14.4" customHeight="1" x14ac:dyDescent="0.3">
      <c r="A247" s="844" t="s">
        <v>5141</v>
      </c>
      <c r="B247" s="846" t="s">
        <v>4614</v>
      </c>
      <c r="C247" s="846" t="s">
        <v>3543</v>
      </c>
      <c r="D247" s="846" t="s">
        <v>5294</v>
      </c>
      <c r="E247" s="846" t="s">
        <v>5295</v>
      </c>
      <c r="F247" s="856">
        <v>1</v>
      </c>
      <c r="G247" s="856">
        <v>217</v>
      </c>
      <c r="H247" s="856">
        <v>1</v>
      </c>
      <c r="I247" s="856">
        <v>217</v>
      </c>
      <c r="J247" s="856"/>
      <c r="K247" s="856"/>
      <c r="L247" s="856"/>
      <c r="M247" s="856"/>
      <c r="N247" s="856">
        <v>1</v>
      </c>
      <c r="O247" s="856">
        <v>219</v>
      </c>
      <c r="P247" s="847">
        <v>1.0092165898617511</v>
      </c>
      <c r="Q247" s="857">
        <v>219</v>
      </c>
    </row>
    <row r="248" spans="1:17" ht="14.4" customHeight="1" x14ac:dyDescent="0.3">
      <c r="A248" s="844" t="s">
        <v>5141</v>
      </c>
      <c r="B248" s="846" t="s">
        <v>4614</v>
      </c>
      <c r="C248" s="846" t="s">
        <v>3543</v>
      </c>
      <c r="D248" s="846" t="s">
        <v>4846</v>
      </c>
      <c r="E248" s="846" t="s">
        <v>4847</v>
      </c>
      <c r="F248" s="856">
        <v>56</v>
      </c>
      <c r="G248" s="856">
        <v>12264</v>
      </c>
      <c r="H248" s="856">
        <v>1</v>
      </c>
      <c r="I248" s="856">
        <v>219</v>
      </c>
      <c r="J248" s="856">
        <v>69</v>
      </c>
      <c r="K248" s="856">
        <v>15168</v>
      </c>
      <c r="L248" s="856">
        <v>1.2367906066536203</v>
      </c>
      <c r="M248" s="856">
        <v>219.82608695652175</v>
      </c>
      <c r="N248" s="856">
        <v>94</v>
      </c>
      <c r="O248" s="856">
        <v>20774</v>
      </c>
      <c r="P248" s="847">
        <v>1.6939008480104369</v>
      </c>
      <c r="Q248" s="857">
        <v>221</v>
      </c>
    </row>
    <row r="249" spans="1:17" ht="14.4" customHeight="1" x14ac:dyDescent="0.3">
      <c r="A249" s="844" t="s">
        <v>5141</v>
      </c>
      <c r="B249" s="846" t="s">
        <v>4614</v>
      </c>
      <c r="C249" s="846" t="s">
        <v>3543</v>
      </c>
      <c r="D249" s="846" t="s">
        <v>5296</v>
      </c>
      <c r="E249" s="846" t="s">
        <v>5297</v>
      </c>
      <c r="F249" s="856">
        <v>15</v>
      </c>
      <c r="G249" s="856">
        <v>9135</v>
      </c>
      <c r="H249" s="856">
        <v>1</v>
      </c>
      <c r="I249" s="856">
        <v>609</v>
      </c>
      <c r="J249" s="856">
        <v>19</v>
      </c>
      <c r="K249" s="856">
        <v>11625</v>
      </c>
      <c r="L249" s="856">
        <v>1.2725779967159276</v>
      </c>
      <c r="M249" s="856">
        <v>611.84210526315792</v>
      </c>
      <c r="N249" s="856">
        <v>15</v>
      </c>
      <c r="O249" s="856">
        <v>9195</v>
      </c>
      <c r="P249" s="847">
        <v>1.006568144499179</v>
      </c>
      <c r="Q249" s="857">
        <v>613</v>
      </c>
    </row>
    <row r="250" spans="1:17" ht="14.4" customHeight="1" x14ac:dyDescent="0.3">
      <c r="A250" s="844" t="s">
        <v>5141</v>
      </c>
      <c r="B250" s="846" t="s">
        <v>4614</v>
      </c>
      <c r="C250" s="846" t="s">
        <v>3543</v>
      </c>
      <c r="D250" s="846" t="s">
        <v>5298</v>
      </c>
      <c r="E250" s="846" t="s">
        <v>5299</v>
      </c>
      <c r="F250" s="856"/>
      <c r="G250" s="856"/>
      <c r="H250" s="856"/>
      <c r="I250" s="856"/>
      <c r="J250" s="856"/>
      <c r="K250" s="856"/>
      <c r="L250" s="856"/>
      <c r="M250" s="856"/>
      <c r="N250" s="856">
        <v>1</v>
      </c>
      <c r="O250" s="856">
        <v>1026</v>
      </c>
      <c r="P250" s="847"/>
      <c r="Q250" s="857">
        <v>1026</v>
      </c>
    </row>
    <row r="251" spans="1:17" ht="14.4" customHeight="1" x14ac:dyDescent="0.3">
      <c r="A251" s="844" t="s">
        <v>5141</v>
      </c>
      <c r="B251" s="846" t="s">
        <v>4614</v>
      </c>
      <c r="C251" s="846" t="s">
        <v>3543</v>
      </c>
      <c r="D251" s="846" t="s">
        <v>4617</v>
      </c>
      <c r="E251" s="846" t="s">
        <v>4618</v>
      </c>
      <c r="F251" s="856">
        <v>3</v>
      </c>
      <c r="G251" s="856">
        <v>771</v>
      </c>
      <c r="H251" s="856">
        <v>1</v>
      </c>
      <c r="I251" s="856">
        <v>257</v>
      </c>
      <c r="J251" s="856"/>
      <c r="K251" s="856"/>
      <c r="L251" s="856"/>
      <c r="M251" s="856"/>
      <c r="N251" s="856">
        <v>1</v>
      </c>
      <c r="O251" s="856">
        <v>259</v>
      </c>
      <c r="P251" s="847">
        <v>0.3359273670557717</v>
      </c>
      <c r="Q251" s="857">
        <v>259</v>
      </c>
    </row>
    <row r="252" spans="1:17" ht="14.4" customHeight="1" x14ac:dyDescent="0.3">
      <c r="A252" s="844" t="s">
        <v>5141</v>
      </c>
      <c r="B252" s="846" t="s">
        <v>4614</v>
      </c>
      <c r="C252" s="846" t="s">
        <v>3543</v>
      </c>
      <c r="D252" s="846" t="s">
        <v>4619</v>
      </c>
      <c r="E252" s="846" t="s">
        <v>4620</v>
      </c>
      <c r="F252" s="856">
        <v>3</v>
      </c>
      <c r="G252" s="856">
        <v>978</v>
      </c>
      <c r="H252" s="856">
        <v>1</v>
      </c>
      <c r="I252" s="856">
        <v>326</v>
      </c>
      <c r="J252" s="856">
        <v>5</v>
      </c>
      <c r="K252" s="856">
        <v>1639</v>
      </c>
      <c r="L252" s="856">
        <v>1.6758691206543967</v>
      </c>
      <c r="M252" s="856">
        <v>327.8</v>
      </c>
      <c r="N252" s="856"/>
      <c r="O252" s="856"/>
      <c r="P252" s="847"/>
      <c r="Q252" s="857"/>
    </row>
    <row r="253" spans="1:17" ht="14.4" customHeight="1" x14ac:dyDescent="0.3">
      <c r="A253" s="844" t="s">
        <v>5141</v>
      </c>
      <c r="B253" s="846" t="s">
        <v>4614</v>
      </c>
      <c r="C253" s="846" t="s">
        <v>3543</v>
      </c>
      <c r="D253" s="846" t="s">
        <v>5300</v>
      </c>
      <c r="E253" s="846" t="s">
        <v>5301</v>
      </c>
      <c r="F253" s="856"/>
      <c r="G253" s="856"/>
      <c r="H253" s="856"/>
      <c r="I253" s="856"/>
      <c r="J253" s="856">
        <v>1</v>
      </c>
      <c r="K253" s="856">
        <v>13717</v>
      </c>
      <c r="L253" s="856"/>
      <c r="M253" s="856">
        <v>13717</v>
      </c>
      <c r="N253" s="856"/>
      <c r="O253" s="856"/>
      <c r="P253" s="847"/>
      <c r="Q253" s="857"/>
    </row>
    <row r="254" spans="1:17" ht="14.4" customHeight="1" x14ac:dyDescent="0.3">
      <c r="A254" s="844" t="s">
        <v>5141</v>
      </c>
      <c r="B254" s="846" t="s">
        <v>4614</v>
      </c>
      <c r="C254" s="846" t="s">
        <v>3543</v>
      </c>
      <c r="D254" s="846" t="s">
        <v>5302</v>
      </c>
      <c r="E254" s="846" t="s">
        <v>5303</v>
      </c>
      <c r="F254" s="856">
        <v>8</v>
      </c>
      <c r="G254" s="856">
        <v>33016</v>
      </c>
      <c r="H254" s="856">
        <v>1</v>
      </c>
      <c r="I254" s="856">
        <v>4127</v>
      </c>
      <c r="J254" s="856">
        <v>17</v>
      </c>
      <c r="K254" s="856">
        <v>70247</v>
      </c>
      <c r="L254" s="856">
        <v>2.1276653743639447</v>
      </c>
      <c r="M254" s="856">
        <v>4132.1764705882351</v>
      </c>
      <c r="N254" s="856">
        <v>19</v>
      </c>
      <c r="O254" s="856">
        <v>78641</v>
      </c>
      <c r="P254" s="847">
        <v>2.3819057426702206</v>
      </c>
      <c r="Q254" s="857">
        <v>4139</v>
      </c>
    </row>
    <row r="255" spans="1:17" ht="14.4" customHeight="1" x14ac:dyDescent="0.3">
      <c r="A255" s="844" t="s">
        <v>5141</v>
      </c>
      <c r="B255" s="846" t="s">
        <v>4614</v>
      </c>
      <c r="C255" s="846" t="s">
        <v>3543</v>
      </c>
      <c r="D255" s="846" t="s">
        <v>4621</v>
      </c>
      <c r="E255" s="846" t="s">
        <v>4622</v>
      </c>
      <c r="F255" s="856">
        <v>5</v>
      </c>
      <c r="G255" s="856">
        <v>1390</v>
      </c>
      <c r="H255" s="856">
        <v>1</v>
      </c>
      <c r="I255" s="856">
        <v>278</v>
      </c>
      <c r="J255" s="856">
        <v>5</v>
      </c>
      <c r="K255" s="856">
        <v>1394</v>
      </c>
      <c r="L255" s="856">
        <v>1.0028776978417266</v>
      </c>
      <c r="M255" s="856">
        <v>278.8</v>
      </c>
      <c r="N255" s="856">
        <v>5</v>
      </c>
      <c r="O255" s="856">
        <v>1395</v>
      </c>
      <c r="P255" s="847">
        <v>1.0035971223021583</v>
      </c>
      <c r="Q255" s="857">
        <v>279</v>
      </c>
    </row>
    <row r="256" spans="1:17" ht="14.4" customHeight="1" x14ac:dyDescent="0.3">
      <c r="A256" s="844" t="s">
        <v>5141</v>
      </c>
      <c r="B256" s="846" t="s">
        <v>4614</v>
      </c>
      <c r="C256" s="846" t="s">
        <v>3543</v>
      </c>
      <c r="D256" s="846" t="s">
        <v>5304</v>
      </c>
      <c r="E256" s="846" t="s">
        <v>5305</v>
      </c>
      <c r="F256" s="856">
        <v>3</v>
      </c>
      <c r="G256" s="856">
        <v>18750</v>
      </c>
      <c r="H256" s="856">
        <v>1</v>
      </c>
      <c r="I256" s="856">
        <v>6250</v>
      </c>
      <c r="J256" s="856">
        <v>6</v>
      </c>
      <c r="K256" s="856">
        <v>37550</v>
      </c>
      <c r="L256" s="856">
        <v>2.0026666666666668</v>
      </c>
      <c r="M256" s="856">
        <v>6258.333333333333</v>
      </c>
      <c r="N256" s="856">
        <v>2</v>
      </c>
      <c r="O256" s="856">
        <v>12528</v>
      </c>
      <c r="P256" s="847">
        <v>0.66815999999999998</v>
      </c>
      <c r="Q256" s="857">
        <v>6264</v>
      </c>
    </row>
    <row r="257" spans="1:17" ht="14.4" customHeight="1" x14ac:dyDescent="0.3">
      <c r="A257" s="844" t="s">
        <v>5141</v>
      </c>
      <c r="B257" s="846" t="s">
        <v>4614</v>
      </c>
      <c r="C257" s="846" t="s">
        <v>3543</v>
      </c>
      <c r="D257" s="846" t="s">
        <v>5306</v>
      </c>
      <c r="E257" s="846" t="s">
        <v>5307</v>
      </c>
      <c r="F257" s="856">
        <v>1</v>
      </c>
      <c r="G257" s="856">
        <v>1515</v>
      </c>
      <c r="H257" s="856">
        <v>1</v>
      </c>
      <c r="I257" s="856">
        <v>1515</v>
      </c>
      <c r="J257" s="856">
        <v>4</v>
      </c>
      <c r="K257" s="856">
        <v>6076</v>
      </c>
      <c r="L257" s="856">
        <v>4.0105610561056109</v>
      </c>
      <c r="M257" s="856">
        <v>1519</v>
      </c>
      <c r="N257" s="856">
        <v>2</v>
      </c>
      <c r="O257" s="856">
        <v>3054</v>
      </c>
      <c r="P257" s="847">
        <v>2.0158415841584159</v>
      </c>
      <c r="Q257" s="857">
        <v>1527</v>
      </c>
    </row>
    <row r="258" spans="1:17" ht="14.4" customHeight="1" x14ac:dyDescent="0.3">
      <c r="A258" s="844" t="s">
        <v>5141</v>
      </c>
      <c r="B258" s="846" t="s">
        <v>4614</v>
      </c>
      <c r="C258" s="846" t="s">
        <v>3543</v>
      </c>
      <c r="D258" s="846" t="s">
        <v>5308</v>
      </c>
      <c r="E258" s="846" t="s">
        <v>5309</v>
      </c>
      <c r="F258" s="856">
        <v>5</v>
      </c>
      <c r="G258" s="856">
        <v>75245</v>
      </c>
      <c r="H258" s="856">
        <v>1</v>
      </c>
      <c r="I258" s="856">
        <v>15049</v>
      </c>
      <c r="J258" s="856">
        <v>7</v>
      </c>
      <c r="K258" s="856">
        <v>105407</v>
      </c>
      <c r="L258" s="856">
        <v>1.4008505548541432</v>
      </c>
      <c r="M258" s="856">
        <v>15058.142857142857</v>
      </c>
      <c r="N258" s="856">
        <v>3</v>
      </c>
      <c r="O258" s="856">
        <v>45216</v>
      </c>
      <c r="P258" s="847">
        <v>0.60091700445212304</v>
      </c>
      <c r="Q258" s="857">
        <v>15072</v>
      </c>
    </row>
    <row r="259" spans="1:17" ht="14.4" customHeight="1" x14ac:dyDescent="0.3">
      <c r="A259" s="844" t="s">
        <v>5141</v>
      </c>
      <c r="B259" s="846" t="s">
        <v>4614</v>
      </c>
      <c r="C259" s="846" t="s">
        <v>3543</v>
      </c>
      <c r="D259" s="846" t="s">
        <v>5310</v>
      </c>
      <c r="E259" s="846" t="s">
        <v>5311</v>
      </c>
      <c r="F259" s="856">
        <v>60</v>
      </c>
      <c r="G259" s="856">
        <v>228900</v>
      </c>
      <c r="H259" s="856">
        <v>1</v>
      </c>
      <c r="I259" s="856">
        <v>3815</v>
      </c>
      <c r="J259" s="856">
        <v>72</v>
      </c>
      <c r="K259" s="856">
        <v>274944</v>
      </c>
      <c r="L259" s="856">
        <v>1.2011533420707732</v>
      </c>
      <c r="M259" s="856">
        <v>3818.6666666666665</v>
      </c>
      <c r="N259" s="856">
        <v>66</v>
      </c>
      <c r="O259" s="856">
        <v>252384</v>
      </c>
      <c r="P259" s="847">
        <v>1.1025950196592398</v>
      </c>
      <c r="Q259" s="857">
        <v>3824</v>
      </c>
    </row>
    <row r="260" spans="1:17" ht="14.4" customHeight="1" x14ac:dyDescent="0.3">
      <c r="A260" s="844" t="s">
        <v>5141</v>
      </c>
      <c r="B260" s="846" t="s">
        <v>4614</v>
      </c>
      <c r="C260" s="846" t="s">
        <v>3543</v>
      </c>
      <c r="D260" s="846" t="s">
        <v>5312</v>
      </c>
      <c r="E260" s="846" t="s">
        <v>5313</v>
      </c>
      <c r="F260" s="856">
        <v>1</v>
      </c>
      <c r="G260" s="856">
        <v>5150</v>
      </c>
      <c r="H260" s="856">
        <v>1</v>
      </c>
      <c r="I260" s="856">
        <v>5150</v>
      </c>
      <c r="J260" s="856">
        <v>12</v>
      </c>
      <c r="K260" s="856">
        <v>61872</v>
      </c>
      <c r="L260" s="856">
        <v>12.013980582524272</v>
      </c>
      <c r="M260" s="856">
        <v>5156</v>
      </c>
      <c r="N260" s="856">
        <v>3</v>
      </c>
      <c r="O260" s="856">
        <v>15486</v>
      </c>
      <c r="P260" s="847">
        <v>3.0069902912621358</v>
      </c>
      <c r="Q260" s="857">
        <v>5162</v>
      </c>
    </row>
    <row r="261" spans="1:17" ht="14.4" customHeight="1" x14ac:dyDescent="0.3">
      <c r="A261" s="844" t="s">
        <v>5141</v>
      </c>
      <c r="B261" s="846" t="s">
        <v>4614</v>
      </c>
      <c r="C261" s="846" t="s">
        <v>3543</v>
      </c>
      <c r="D261" s="846" t="s">
        <v>5314</v>
      </c>
      <c r="E261" s="846" t="s">
        <v>5315</v>
      </c>
      <c r="F261" s="856">
        <v>27</v>
      </c>
      <c r="G261" s="856">
        <v>211545</v>
      </c>
      <c r="H261" s="856">
        <v>1</v>
      </c>
      <c r="I261" s="856">
        <v>7835</v>
      </c>
      <c r="J261" s="856">
        <v>45</v>
      </c>
      <c r="K261" s="856">
        <v>352952</v>
      </c>
      <c r="L261" s="856">
        <v>1.6684487934009313</v>
      </c>
      <c r="M261" s="856">
        <v>7843.3777777777777</v>
      </c>
      <c r="N261" s="856">
        <v>31</v>
      </c>
      <c r="O261" s="856">
        <v>243443</v>
      </c>
      <c r="P261" s="847">
        <v>1.1507858847999244</v>
      </c>
      <c r="Q261" s="857">
        <v>7853</v>
      </c>
    </row>
    <row r="262" spans="1:17" ht="14.4" customHeight="1" x14ac:dyDescent="0.3">
      <c r="A262" s="844" t="s">
        <v>5141</v>
      </c>
      <c r="B262" s="846" t="s">
        <v>4614</v>
      </c>
      <c r="C262" s="846" t="s">
        <v>3543</v>
      </c>
      <c r="D262" s="846" t="s">
        <v>5316</v>
      </c>
      <c r="E262" s="846" t="s">
        <v>5317</v>
      </c>
      <c r="F262" s="856"/>
      <c r="G262" s="856"/>
      <c r="H262" s="856"/>
      <c r="I262" s="856"/>
      <c r="J262" s="856">
        <v>1</v>
      </c>
      <c r="K262" s="856">
        <v>918</v>
      </c>
      <c r="L262" s="856"/>
      <c r="M262" s="856">
        <v>918</v>
      </c>
      <c r="N262" s="856"/>
      <c r="O262" s="856"/>
      <c r="P262" s="847"/>
      <c r="Q262" s="857"/>
    </row>
    <row r="263" spans="1:17" ht="14.4" customHeight="1" x14ac:dyDescent="0.3">
      <c r="A263" s="844" t="s">
        <v>5141</v>
      </c>
      <c r="B263" s="846" t="s">
        <v>4614</v>
      </c>
      <c r="C263" s="846" t="s">
        <v>3543</v>
      </c>
      <c r="D263" s="846" t="s">
        <v>5318</v>
      </c>
      <c r="E263" s="846" t="s">
        <v>5319</v>
      </c>
      <c r="F263" s="856">
        <v>4</v>
      </c>
      <c r="G263" s="856">
        <v>6628</v>
      </c>
      <c r="H263" s="856">
        <v>1</v>
      </c>
      <c r="I263" s="856">
        <v>1657</v>
      </c>
      <c r="J263" s="856">
        <v>6</v>
      </c>
      <c r="K263" s="856">
        <v>9972</v>
      </c>
      <c r="L263" s="856">
        <v>1.5045262522631262</v>
      </c>
      <c r="M263" s="856">
        <v>1662</v>
      </c>
      <c r="N263" s="856">
        <v>1</v>
      </c>
      <c r="O263" s="856">
        <v>1666</v>
      </c>
      <c r="P263" s="847">
        <v>0.25135787567893786</v>
      </c>
      <c r="Q263" s="857">
        <v>1666</v>
      </c>
    </row>
    <row r="264" spans="1:17" ht="14.4" customHeight="1" x14ac:dyDescent="0.3">
      <c r="A264" s="844" t="s">
        <v>5141</v>
      </c>
      <c r="B264" s="846" t="s">
        <v>4614</v>
      </c>
      <c r="C264" s="846" t="s">
        <v>3543</v>
      </c>
      <c r="D264" s="846" t="s">
        <v>5320</v>
      </c>
      <c r="E264" s="846" t="s">
        <v>5321</v>
      </c>
      <c r="F264" s="856"/>
      <c r="G264" s="856"/>
      <c r="H264" s="856"/>
      <c r="I264" s="856"/>
      <c r="J264" s="856"/>
      <c r="K264" s="856"/>
      <c r="L264" s="856"/>
      <c r="M264" s="856"/>
      <c r="N264" s="856">
        <v>1</v>
      </c>
      <c r="O264" s="856">
        <v>1046</v>
      </c>
      <c r="P264" s="847"/>
      <c r="Q264" s="857">
        <v>1046</v>
      </c>
    </row>
    <row r="265" spans="1:17" ht="14.4" customHeight="1" x14ac:dyDescent="0.3">
      <c r="A265" s="844" t="s">
        <v>5141</v>
      </c>
      <c r="B265" s="846" t="s">
        <v>4614</v>
      </c>
      <c r="C265" s="846" t="s">
        <v>3543</v>
      </c>
      <c r="D265" s="846" t="s">
        <v>5322</v>
      </c>
      <c r="E265" s="846" t="s">
        <v>5323</v>
      </c>
      <c r="F265" s="856">
        <v>60</v>
      </c>
      <c r="G265" s="856">
        <v>76620</v>
      </c>
      <c r="H265" s="856">
        <v>1</v>
      </c>
      <c r="I265" s="856">
        <v>1277</v>
      </c>
      <c r="J265" s="856">
        <v>61</v>
      </c>
      <c r="K265" s="856">
        <v>78038</v>
      </c>
      <c r="L265" s="856">
        <v>1.0185069172539807</v>
      </c>
      <c r="M265" s="856">
        <v>1279.311475409836</v>
      </c>
      <c r="N265" s="856">
        <v>56</v>
      </c>
      <c r="O265" s="856">
        <v>71736</v>
      </c>
      <c r="P265" s="847">
        <v>0.9362568519968677</v>
      </c>
      <c r="Q265" s="857">
        <v>1281</v>
      </c>
    </row>
    <row r="266" spans="1:17" ht="14.4" customHeight="1" x14ac:dyDescent="0.3">
      <c r="A266" s="844" t="s">
        <v>5141</v>
      </c>
      <c r="B266" s="846" t="s">
        <v>4614</v>
      </c>
      <c r="C266" s="846" t="s">
        <v>3543</v>
      </c>
      <c r="D266" s="846" t="s">
        <v>5324</v>
      </c>
      <c r="E266" s="846" t="s">
        <v>5325</v>
      </c>
      <c r="F266" s="856">
        <v>60</v>
      </c>
      <c r="G266" s="856">
        <v>69840</v>
      </c>
      <c r="H266" s="856">
        <v>1</v>
      </c>
      <c r="I266" s="856">
        <v>1164</v>
      </c>
      <c r="J266" s="856">
        <v>55</v>
      </c>
      <c r="K266" s="856">
        <v>64106</v>
      </c>
      <c r="L266" s="856">
        <v>0.91789805269186708</v>
      </c>
      <c r="M266" s="856">
        <v>1165.5636363636363</v>
      </c>
      <c r="N266" s="856">
        <v>47</v>
      </c>
      <c r="O266" s="856">
        <v>54849</v>
      </c>
      <c r="P266" s="847">
        <v>0.78535223367697593</v>
      </c>
      <c r="Q266" s="857">
        <v>1167</v>
      </c>
    </row>
    <row r="267" spans="1:17" ht="14.4" customHeight="1" x14ac:dyDescent="0.3">
      <c r="A267" s="844" t="s">
        <v>5141</v>
      </c>
      <c r="B267" s="846" t="s">
        <v>4614</v>
      </c>
      <c r="C267" s="846" t="s">
        <v>3543</v>
      </c>
      <c r="D267" s="846" t="s">
        <v>5326</v>
      </c>
      <c r="E267" s="846" t="s">
        <v>5327</v>
      </c>
      <c r="F267" s="856">
        <v>8</v>
      </c>
      <c r="G267" s="856">
        <v>40544</v>
      </c>
      <c r="H267" s="856">
        <v>1</v>
      </c>
      <c r="I267" s="856">
        <v>5068</v>
      </c>
      <c r="J267" s="856">
        <v>6</v>
      </c>
      <c r="K267" s="856">
        <v>30444</v>
      </c>
      <c r="L267" s="856">
        <v>0.75088792423046569</v>
      </c>
      <c r="M267" s="856">
        <v>5074</v>
      </c>
      <c r="N267" s="856">
        <v>6</v>
      </c>
      <c r="O267" s="856">
        <v>30456</v>
      </c>
      <c r="P267" s="847">
        <v>0.75118389897395421</v>
      </c>
      <c r="Q267" s="857">
        <v>5076</v>
      </c>
    </row>
    <row r="268" spans="1:17" ht="14.4" customHeight="1" x14ac:dyDescent="0.3">
      <c r="A268" s="844" t="s">
        <v>5141</v>
      </c>
      <c r="B268" s="846" t="s">
        <v>4614</v>
      </c>
      <c r="C268" s="846" t="s">
        <v>3543</v>
      </c>
      <c r="D268" s="846" t="s">
        <v>5328</v>
      </c>
      <c r="E268" s="846" t="s">
        <v>5329</v>
      </c>
      <c r="F268" s="856">
        <v>1</v>
      </c>
      <c r="G268" s="856">
        <v>7673</v>
      </c>
      <c r="H268" s="856">
        <v>1</v>
      </c>
      <c r="I268" s="856">
        <v>7673</v>
      </c>
      <c r="J268" s="856"/>
      <c r="K268" s="856"/>
      <c r="L268" s="856"/>
      <c r="M268" s="856"/>
      <c r="N268" s="856"/>
      <c r="O268" s="856"/>
      <c r="P268" s="847"/>
      <c r="Q268" s="857"/>
    </row>
    <row r="269" spans="1:17" ht="14.4" customHeight="1" x14ac:dyDescent="0.3">
      <c r="A269" s="844" t="s">
        <v>5141</v>
      </c>
      <c r="B269" s="846" t="s">
        <v>4614</v>
      </c>
      <c r="C269" s="846" t="s">
        <v>3543</v>
      </c>
      <c r="D269" s="846" t="s">
        <v>4623</v>
      </c>
      <c r="E269" s="846" t="s">
        <v>4624</v>
      </c>
      <c r="F269" s="856">
        <v>2</v>
      </c>
      <c r="G269" s="856">
        <v>1484</v>
      </c>
      <c r="H269" s="856">
        <v>1</v>
      </c>
      <c r="I269" s="856">
        <v>742</v>
      </c>
      <c r="J269" s="856">
        <v>4</v>
      </c>
      <c r="K269" s="856">
        <v>2996</v>
      </c>
      <c r="L269" s="856">
        <v>2.0188679245283021</v>
      </c>
      <c r="M269" s="856">
        <v>749</v>
      </c>
      <c r="N269" s="856">
        <v>3</v>
      </c>
      <c r="O269" s="856">
        <v>2256</v>
      </c>
      <c r="P269" s="847">
        <v>1.5202156334231807</v>
      </c>
      <c r="Q269" s="857">
        <v>752</v>
      </c>
    </row>
    <row r="270" spans="1:17" ht="14.4" customHeight="1" x14ac:dyDescent="0.3">
      <c r="A270" s="844" t="s">
        <v>5141</v>
      </c>
      <c r="B270" s="846" t="s">
        <v>4614</v>
      </c>
      <c r="C270" s="846" t="s">
        <v>3543</v>
      </c>
      <c r="D270" s="846" t="s">
        <v>5330</v>
      </c>
      <c r="E270" s="846" t="s">
        <v>5331</v>
      </c>
      <c r="F270" s="856">
        <v>967</v>
      </c>
      <c r="G270" s="856">
        <v>167291</v>
      </c>
      <c r="H270" s="856">
        <v>1</v>
      </c>
      <c r="I270" s="856">
        <v>173</v>
      </c>
      <c r="J270" s="856">
        <v>983</v>
      </c>
      <c r="K270" s="856">
        <v>170110</v>
      </c>
      <c r="L270" s="856">
        <v>1.0168508766161957</v>
      </c>
      <c r="M270" s="856">
        <v>173.05188199389625</v>
      </c>
      <c r="N270" s="856">
        <v>891</v>
      </c>
      <c r="O270" s="856">
        <v>155925</v>
      </c>
      <c r="P270" s="847">
        <v>0.93205850882593799</v>
      </c>
      <c r="Q270" s="857">
        <v>175</v>
      </c>
    </row>
    <row r="271" spans="1:17" ht="14.4" customHeight="1" x14ac:dyDescent="0.3">
      <c r="A271" s="844" t="s">
        <v>5141</v>
      </c>
      <c r="B271" s="846" t="s">
        <v>4614</v>
      </c>
      <c r="C271" s="846" t="s">
        <v>3543</v>
      </c>
      <c r="D271" s="846" t="s">
        <v>5332</v>
      </c>
      <c r="E271" s="846" t="s">
        <v>5333</v>
      </c>
      <c r="F271" s="856">
        <v>56</v>
      </c>
      <c r="G271" s="856">
        <v>111776</v>
      </c>
      <c r="H271" s="856">
        <v>1</v>
      </c>
      <c r="I271" s="856">
        <v>1996</v>
      </c>
      <c r="J271" s="856">
        <v>64</v>
      </c>
      <c r="K271" s="856">
        <v>119910</v>
      </c>
      <c r="L271" s="856">
        <v>1.0727705410821644</v>
      </c>
      <c r="M271" s="856">
        <v>1873.59375</v>
      </c>
      <c r="N271" s="856">
        <v>68</v>
      </c>
      <c r="O271" s="856">
        <v>136068</v>
      </c>
      <c r="P271" s="847">
        <v>1.2173275121671916</v>
      </c>
      <c r="Q271" s="857">
        <v>2001</v>
      </c>
    </row>
    <row r="272" spans="1:17" ht="14.4" customHeight="1" x14ac:dyDescent="0.3">
      <c r="A272" s="844" t="s">
        <v>5141</v>
      </c>
      <c r="B272" s="846" t="s">
        <v>4614</v>
      </c>
      <c r="C272" s="846" t="s">
        <v>3543</v>
      </c>
      <c r="D272" s="846" t="s">
        <v>5334</v>
      </c>
      <c r="E272" s="846" t="s">
        <v>5335</v>
      </c>
      <c r="F272" s="856">
        <v>9</v>
      </c>
      <c r="G272" s="856">
        <v>24228</v>
      </c>
      <c r="H272" s="856">
        <v>1</v>
      </c>
      <c r="I272" s="856">
        <v>2692</v>
      </c>
      <c r="J272" s="856">
        <v>1</v>
      </c>
      <c r="K272" s="856">
        <v>2695</v>
      </c>
      <c r="L272" s="856">
        <v>0.11123493478619778</v>
      </c>
      <c r="M272" s="856">
        <v>2695</v>
      </c>
      <c r="N272" s="856">
        <v>3</v>
      </c>
      <c r="O272" s="856">
        <v>8088</v>
      </c>
      <c r="P272" s="847">
        <v>0.33382862803368002</v>
      </c>
      <c r="Q272" s="857">
        <v>2696</v>
      </c>
    </row>
    <row r="273" spans="1:17" ht="14.4" customHeight="1" x14ac:dyDescent="0.3">
      <c r="A273" s="844" t="s">
        <v>5141</v>
      </c>
      <c r="B273" s="846" t="s">
        <v>4614</v>
      </c>
      <c r="C273" s="846" t="s">
        <v>3543</v>
      </c>
      <c r="D273" s="846" t="s">
        <v>5336</v>
      </c>
      <c r="E273" s="846" t="s">
        <v>5337</v>
      </c>
      <c r="F273" s="856">
        <v>7</v>
      </c>
      <c r="G273" s="856">
        <v>36260</v>
      </c>
      <c r="H273" s="856">
        <v>1</v>
      </c>
      <c r="I273" s="856">
        <v>5180</v>
      </c>
      <c r="J273" s="856">
        <v>2</v>
      </c>
      <c r="K273" s="856">
        <v>10366</v>
      </c>
      <c r="L273" s="856">
        <v>0.28587975730832876</v>
      </c>
      <c r="M273" s="856">
        <v>5183</v>
      </c>
      <c r="N273" s="856">
        <v>1</v>
      </c>
      <c r="O273" s="856">
        <v>5188</v>
      </c>
      <c r="P273" s="847">
        <v>0.14307777164920021</v>
      </c>
      <c r="Q273" s="857">
        <v>5188</v>
      </c>
    </row>
    <row r="274" spans="1:17" ht="14.4" customHeight="1" x14ac:dyDescent="0.3">
      <c r="A274" s="844" t="s">
        <v>5141</v>
      </c>
      <c r="B274" s="846" t="s">
        <v>4614</v>
      </c>
      <c r="C274" s="846" t="s">
        <v>3543</v>
      </c>
      <c r="D274" s="846" t="s">
        <v>5338</v>
      </c>
      <c r="E274" s="846" t="s">
        <v>5339</v>
      </c>
      <c r="F274" s="856">
        <v>8</v>
      </c>
      <c r="G274" s="856">
        <v>5264</v>
      </c>
      <c r="H274" s="856">
        <v>1</v>
      </c>
      <c r="I274" s="856">
        <v>658</v>
      </c>
      <c r="J274" s="856">
        <v>12</v>
      </c>
      <c r="K274" s="856">
        <v>7932</v>
      </c>
      <c r="L274" s="856">
        <v>1.506838905775076</v>
      </c>
      <c r="M274" s="856">
        <v>661</v>
      </c>
      <c r="N274" s="856">
        <v>11</v>
      </c>
      <c r="O274" s="856">
        <v>7282</v>
      </c>
      <c r="P274" s="847">
        <v>1.3833586626139818</v>
      </c>
      <c r="Q274" s="857">
        <v>662</v>
      </c>
    </row>
    <row r="275" spans="1:17" ht="14.4" customHeight="1" x14ac:dyDescent="0.3">
      <c r="A275" s="844" t="s">
        <v>5141</v>
      </c>
      <c r="B275" s="846" t="s">
        <v>4614</v>
      </c>
      <c r="C275" s="846" t="s">
        <v>3543</v>
      </c>
      <c r="D275" s="846" t="s">
        <v>5340</v>
      </c>
      <c r="E275" s="846" t="s">
        <v>5341</v>
      </c>
      <c r="F275" s="856">
        <v>2</v>
      </c>
      <c r="G275" s="856">
        <v>4152</v>
      </c>
      <c r="H275" s="856">
        <v>1</v>
      </c>
      <c r="I275" s="856">
        <v>2076</v>
      </c>
      <c r="J275" s="856">
        <v>8</v>
      </c>
      <c r="K275" s="856">
        <v>16638</v>
      </c>
      <c r="L275" s="856">
        <v>4.0072254335260116</v>
      </c>
      <c r="M275" s="856">
        <v>2079.75</v>
      </c>
      <c r="N275" s="856">
        <v>12</v>
      </c>
      <c r="O275" s="856">
        <v>24984</v>
      </c>
      <c r="P275" s="847">
        <v>6.0173410404624281</v>
      </c>
      <c r="Q275" s="857">
        <v>2082</v>
      </c>
    </row>
    <row r="276" spans="1:17" ht="14.4" customHeight="1" x14ac:dyDescent="0.3">
      <c r="A276" s="844" t="s">
        <v>5141</v>
      </c>
      <c r="B276" s="846" t="s">
        <v>4614</v>
      </c>
      <c r="C276" s="846" t="s">
        <v>3543</v>
      </c>
      <c r="D276" s="846" t="s">
        <v>5342</v>
      </c>
      <c r="E276" s="846" t="s">
        <v>5343</v>
      </c>
      <c r="F276" s="856">
        <v>7</v>
      </c>
      <c r="G276" s="856">
        <v>1050</v>
      </c>
      <c r="H276" s="856">
        <v>1</v>
      </c>
      <c r="I276" s="856">
        <v>150</v>
      </c>
      <c r="J276" s="856">
        <v>6</v>
      </c>
      <c r="K276" s="856">
        <v>905</v>
      </c>
      <c r="L276" s="856">
        <v>0.86190476190476195</v>
      </c>
      <c r="M276" s="856">
        <v>150.83333333333334</v>
      </c>
      <c r="N276" s="856">
        <v>11</v>
      </c>
      <c r="O276" s="856">
        <v>1661</v>
      </c>
      <c r="P276" s="847">
        <v>1.5819047619047619</v>
      </c>
      <c r="Q276" s="857">
        <v>151</v>
      </c>
    </row>
    <row r="277" spans="1:17" ht="14.4" customHeight="1" x14ac:dyDescent="0.3">
      <c r="A277" s="844" t="s">
        <v>5141</v>
      </c>
      <c r="B277" s="846" t="s">
        <v>4614</v>
      </c>
      <c r="C277" s="846" t="s">
        <v>3543</v>
      </c>
      <c r="D277" s="846" t="s">
        <v>5344</v>
      </c>
      <c r="E277" s="846" t="s">
        <v>5345</v>
      </c>
      <c r="F277" s="856">
        <v>3</v>
      </c>
      <c r="G277" s="856">
        <v>579</v>
      </c>
      <c r="H277" s="856">
        <v>1</v>
      </c>
      <c r="I277" s="856">
        <v>193</v>
      </c>
      <c r="J277" s="856">
        <v>2</v>
      </c>
      <c r="K277" s="856">
        <v>388</v>
      </c>
      <c r="L277" s="856">
        <v>0.67012089810017272</v>
      </c>
      <c r="M277" s="856">
        <v>194</v>
      </c>
      <c r="N277" s="856">
        <v>4</v>
      </c>
      <c r="O277" s="856">
        <v>780</v>
      </c>
      <c r="P277" s="847">
        <v>1.3471502590673574</v>
      </c>
      <c r="Q277" s="857">
        <v>195</v>
      </c>
    </row>
    <row r="278" spans="1:17" ht="14.4" customHeight="1" x14ac:dyDescent="0.3">
      <c r="A278" s="844" t="s">
        <v>5141</v>
      </c>
      <c r="B278" s="846" t="s">
        <v>4614</v>
      </c>
      <c r="C278" s="846" t="s">
        <v>3543</v>
      </c>
      <c r="D278" s="846" t="s">
        <v>5346</v>
      </c>
      <c r="E278" s="846" t="s">
        <v>5347</v>
      </c>
      <c r="F278" s="856">
        <v>197</v>
      </c>
      <c r="G278" s="856">
        <v>39006</v>
      </c>
      <c r="H278" s="856">
        <v>1</v>
      </c>
      <c r="I278" s="856">
        <v>198</v>
      </c>
      <c r="J278" s="856">
        <v>281</v>
      </c>
      <c r="K278" s="856">
        <v>55865</v>
      </c>
      <c r="L278" s="856">
        <v>1.4322155565810388</v>
      </c>
      <c r="M278" s="856">
        <v>198.80782918149467</v>
      </c>
      <c r="N278" s="856">
        <v>333</v>
      </c>
      <c r="O278" s="856">
        <v>66600</v>
      </c>
      <c r="P278" s="847">
        <v>1.7074296262113522</v>
      </c>
      <c r="Q278" s="857">
        <v>200</v>
      </c>
    </row>
    <row r="279" spans="1:17" ht="14.4" customHeight="1" x14ac:dyDescent="0.3">
      <c r="A279" s="844" t="s">
        <v>5141</v>
      </c>
      <c r="B279" s="846" t="s">
        <v>4614</v>
      </c>
      <c r="C279" s="846" t="s">
        <v>3543</v>
      </c>
      <c r="D279" s="846" t="s">
        <v>5348</v>
      </c>
      <c r="E279" s="846" t="s">
        <v>5349</v>
      </c>
      <c r="F279" s="856">
        <v>37</v>
      </c>
      <c r="G279" s="856">
        <v>15355</v>
      </c>
      <c r="H279" s="856">
        <v>1</v>
      </c>
      <c r="I279" s="856">
        <v>415</v>
      </c>
      <c r="J279" s="856">
        <v>32</v>
      </c>
      <c r="K279" s="856">
        <v>13332</v>
      </c>
      <c r="L279" s="856">
        <v>0.86825138391403456</v>
      </c>
      <c r="M279" s="856">
        <v>416.625</v>
      </c>
      <c r="N279" s="856">
        <v>16</v>
      </c>
      <c r="O279" s="856">
        <v>6688</v>
      </c>
      <c r="P279" s="847">
        <v>0.43555845001628135</v>
      </c>
      <c r="Q279" s="857">
        <v>418</v>
      </c>
    </row>
    <row r="280" spans="1:17" ht="14.4" customHeight="1" x14ac:dyDescent="0.3">
      <c r="A280" s="844" t="s">
        <v>5141</v>
      </c>
      <c r="B280" s="846" t="s">
        <v>4614</v>
      </c>
      <c r="C280" s="846" t="s">
        <v>3543</v>
      </c>
      <c r="D280" s="846" t="s">
        <v>5350</v>
      </c>
      <c r="E280" s="846" t="s">
        <v>5351</v>
      </c>
      <c r="F280" s="856"/>
      <c r="G280" s="856"/>
      <c r="H280" s="856"/>
      <c r="I280" s="856"/>
      <c r="J280" s="856">
        <v>2</v>
      </c>
      <c r="K280" s="856">
        <v>318</v>
      </c>
      <c r="L280" s="856"/>
      <c r="M280" s="856">
        <v>159</v>
      </c>
      <c r="N280" s="856">
        <v>1</v>
      </c>
      <c r="O280" s="856">
        <v>159</v>
      </c>
      <c r="P280" s="847"/>
      <c r="Q280" s="857">
        <v>159</v>
      </c>
    </row>
    <row r="281" spans="1:17" ht="14.4" customHeight="1" x14ac:dyDescent="0.3">
      <c r="A281" s="844" t="s">
        <v>5141</v>
      </c>
      <c r="B281" s="846" t="s">
        <v>4614</v>
      </c>
      <c r="C281" s="846" t="s">
        <v>3543</v>
      </c>
      <c r="D281" s="846" t="s">
        <v>5352</v>
      </c>
      <c r="E281" s="846" t="s">
        <v>5353</v>
      </c>
      <c r="F281" s="856">
        <v>11</v>
      </c>
      <c r="G281" s="856">
        <v>4675</v>
      </c>
      <c r="H281" s="856">
        <v>1</v>
      </c>
      <c r="I281" s="856">
        <v>425</v>
      </c>
      <c r="J281" s="856">
        <v>7</v>
      </c>
      <c r="K281" s="856">
        <v>2989</v>
      </c>
      <c r="L281" s="856">
        <v>0.63935828877005352</v>
      </c>
      <c r="M281" s="856">
        <v>427</v>
      </c>
      <c r="N281" s="856">
        <v>8</v>
      </c>
      <c r="O281" s="856">
        <v>3424</v>
      </c>
      <c r="P281" s="847">
        <v>0.73240641711229948</v>
      </c>
      <c r="Q281" s="857">
        <v>428</v>
      </c>
    </row>
    <row r="282" spans="1:17" ht="14.4" customHeight="1" x14ac:dyDescent="0.3">
      <c r="A282" s="844" t="s">
        <v>5141</v>
      </c>
      <c r="B282" s="846" t="s">
        <v>4614</v>
      </c>
      <c r="C282" s="846" t="s">
        <v>3543</v>
      </c>
      <c r="D282" s="846" t="s">
        <v>5354</v>
      </c>
      <c r="E282" s="846" t="s">
        <v>5355</v>
      </c>
      <c r="F282" s="856">
        <v>105</v>
      </c>
      <c r="G282" s="856">
        <v>222390</v>
      </c>
      <c r="H282" s="856">
        <v>1</v>
      </c>
      <c r="I282" s="856">
        <v>2118</v>
      </c>
      <c r="J282" s="856">
        <v>108</v>
      </c>
      <c r="K282" s="856">
        <v>220524</v>
      </c>
      <c r="L282" s="856">
        <v>0.99160933495211112</v>
      </c>
      <c r="M282" s="856">
        <v>2041.8888888888889</v>
      </c>
      <c r="N282" s="856">
        <v>102</v>
      </c>
      <c r="O282" s="856">
        <v>216546</v>
      </c>
      <c r="P282" s="847">
        <v>0.97372184001079187</v>
      </c>
      <c r="Q282" s="857">
        <v>2123</v>
      </c>
    </row>
    <row r="283" spans="1:17" ht="14.4" customHeight="1" x14ac:dyDescent="0.3">
      <c r="A283" s="844" t="s">
        <v>5141</v>
      </c>
      <c r="B283" s="846" t="s">
        <v>4614</v>
      </c>
      <c r="C283" s="846" t="s">
        <v>3543</v>
      </c>
      <c r="D283" s="846" t="s">
        <v>5356</v>
      </c>
      <c r="E283" s="846" t="s">
        <v>5311</v>
      </c>
      <c r="F283" s="856">
        <v>64</v>
      </c>
      <c r="G283" s="856">
        <v>119296</v>
      </c>
      <c r="H283" s="856">
        <v>1</v>
      </c>
      <c r="I283" s="856">
        <v>1864</v>
      </c>
      <c r="J283" s="856">
        <v>90</v>
      </c>
      <c r="K283" s="856">
        <v>160475</v>
      </c>
      <c r="L283" s="856">
        <v>1.3451834093347639</v>
      </c>
      <c r="M283" s="856">
        <v>1783.0555555555557</v>
      </c>
      <c r="N283" s="856">
        <v>85</v>
      </c>
      <c r="O283" s="856">
        <v>158865</v>
      </c>
      <c r="P283" s="847">
        <v>1.3316875670600858</v>
      </c>
      <c r="Q283" s="857">
        <v>1869</v>
      </c>
    </row>
    <row r="284" spans="1:17" ht="14.4" customHeight="1" x14ac:dyDescent="0.3">
      <c r="A284" s="844" t="s">
        <v>5141</v>
      </c>
      <c r="B284" s="846" t="s">
        <v>4614</v>
      </c>
      <c r="C284" s="846" t="s">
        <v>3543</v>
      </c>
      <c r="D284" s="846" t="s">
        <v>5357</v>
      </c>
      <c r="E284" s="846" t="s">
        <v>5358</v>
      </c>
      <c r="F284" s="856">
        <v>2</v>
      </c>
      <c r="G284" s="856">
        <v>316</v>
      </c>
      <c r="H284" s="856">
        <v>1</v>
      </c>
      <c r="I284" s="856">
        <v>158</v>
      </c>
      <c r="J284" s="856">
        <v>2</v>
      </c>
      <c r="K284" s="856">
        <v>318</v>
      </c>
      <c r="L284" s="856">
        <v>1.0063291139240507</v>
      </c>
      <c r="M284" s="856">
        <v>159</v>
      </c>
      <c r="N284" s="856"/>
      <c r="O284" s="856"/>
      <c r="P284" s="847"/>
      <c r="Q284" s="857"/>
    </row>
    <row r="285" spans="1:17" ht="14.4" customHeight="1" x14ac:dyDescent="0.3">
      <c r="A285" s="844" t="s">
        <v>5141</v>
      </c>
      <c r="B285" s="846" t="s">
        <v>4614</v>
      </c>
      <c r="C285" s="846" t="s">
        <v>3543</v>
      </c>
      <c r="D285" s="846" t="s">
        <v>5359</v>
      </c>
      <c r="E285" s="846" t="s">
        <v>5360</v>
      </c>
      <c r="F285" s="856">
        <v>5</v>
      </c>
      <c r="G285" s="856">
        <v>4560</v>
      </c>
      <c r="H285" s="856">
        <v>1</v>
      </c>
      <c r="I285" s="856">
        <v>912</v>
      </c>
      <c r="J285" s="856">
        <v>5</v>
      </c>
      <c r="K285" s="856">
        <v>4572</v>
      </c>
      <c r="L285" s="856">
        <v>1.0026315789473683</v>
      </c>
      <c r="M285" s="856">
        <v>914.4</v>
      </c>
      <c r="N285" s="856">
        <v>4</v>
      </c>
      <c r="O285" s="856">
        <v>3668</v>
      </c>
      <c r="P285" s="847">
        <v>0.80438596491228065</v>
      </c>
      <c r="Q285" s="857">
        <v>917</v>
      </c>
    </row>
    <row r="286" spans="1:17" ht="14.4" customHeight="1" x14ac:dyDescent="0.3">
      <c r="A286" s="844" t="s">
        <v>5141</v>
      </c>
      <c r="B286" s="846" t="s">
        <v>4614</v>
      </c>
      <c r="C286" s="846" t="s">
        <v>3543</v>
      </c>
      <c r="D286" s="846" t="s">
        <v>5361</v>
      </c>
      <c r="E286" s="846" t="s">
        <v>5362</v>
      </c>
      <c r="F286" s="856">
        <v>38</v>
      </c>
      <c r="G286" s="856">
        <v>318592</v>
      </c>
      <c r="H286" s="856">
        <v>1</v>
      </c>
      <c r="I286" s="856">
        <v>8384</v>
      </c>
      <c r="J286" s="856">
        <v>66</v>
      </c>
      <c r="K286" s="856">
        <v>503502</v>
      </c>
      <c r="L286" s="856">
        <v>1.5803974989955805</v>
      </c>
      <c r="M286" s="856">
        <v>7628.818181818182</v>
      </c>
      <c r="N286" s="856">
        <v>50</v>
      </c>
      <c r="O286" s="856">
        <v>419950</v>
      </c>
      <c r="P286" s="847">
        <v>1.3181435817597429</v>
      </c>
      <c r="Q286" s="857">
        <v>8399</v>
      </c>
    </row>
    <row r="287" spans="1:17" ht="14.4" customHeight="1" x14ac:dyDescent="0.3">
      <c r="A287" s="844" t="s">
        <v>5141</v>
      </c>
      <c r="B287" s="846" t="s">
        <v>4614</v>
      </c>
      <c r="C287" s="846" t="s">
        <v>3543</v>
      </c>
      <c r="D287" s="846" t="s">
        <v>5363</v>
      </c>
      <c r="E287" s="846" t="s">
        <v>5364</v>
      </c>
      <c r="F287" s="856">
        <v>2</v>
      </c>
      <c r="G287" s="856">
        <v>3986</v>
      </c>
      <c r="H287" s="856">
        <v>1</v>
      </c>
      <c r="I287" s="856">
        <v>1993</v>
      </c>
      <c r="J287" s="856">
        <v>4</v>
      </c>
      <c r="K287" s="856">
        <v>8004</v>
      </c>
      <c r="L287" s="856">
        <v>2.0080280983442047</v>
      </c>
      <c r="M287" s="856">
        <v>2001</v>
      </c>
      <c r="N287" s="856">
        <v>2</v>
      </c>
      <c r="O287" s="856">
        <v>4010</v>
      </c>
      <c r="P287" s="847">
        <v>1.0060210737581536</v>
      </c>
      <c r="Q287" s="857">
        <v>2005</v>
      </c>
    </row>
    <row r="288" spans="1:17" ht="14.4" customHeight="1" x14ac:dyDescent="0.3">
      <c r="A288" s="844" t="s">
        <v>5141</v>
      </c>
      <c r="B288" s="846" t="s">
        <v>4614</v>
      </c>
      <c r="C288" s="846" t="s">
        <v>3543</v>
      </c>
      <c r="D288" s="846" t="s">
        <v>5365</v>
      </c>
      <c r="E288" s="846" t="s">
        <v>5366</v>
      </c>
      <c r="F288" s="856">
        <v>2</v>
      </c>
      <c r="G288" s="856">
        <v>11386</v>
      </c>
      <c r="H288" s="856">
        <v>1</v>
      </c>
      <c r="I288" s="856">
        <v>5693</v>
      </c>
      <c r="J288" s="856">
        <v>2</v>
      </c>
      <c r="K288" s="856">
        <v>11386</v>
      </c>
      <c r="L288" s="856">
        <v>1</v>
      </c>
      <c r="M288" s="856">
        <v>5693</v>
      </c>
      <c r="N288" s="856">
        <v>2</v>
      </c>
      <c r="O288" s="856">
        <v>11410</v>
      </c>
      <c r="P288" s="847">
        <v>1.0021078517477604</v>
      </c>
      <c r="Q288" s="857">
        <v>5705</v>
      </c>
    </row>
    <row r="289" spans="1:17" ht="14.4" customHeight="1" x14ac:dyDescent="0.3">
      <c r="A289" s="844" t="s">
        <v>5141</v>
      </c>
      <c r="B289" s="846" t="s">
        <v>4614</v>
      </c>
      <c r="C289" s="846" t="s">
        <v>3543</v>
      </c>
      <c r="D289" s="846" t="s">
        <v>5367</v>
      </c>
      <c r="E289" s="846" t="s">
        <v>5368</v>
      </c>
      <c r="F289" s="856">
        <v>1</v>
      </c>
      <c r="G289" s="856">
        <v>914</v>
      </c>
      <c r="H289" s="856">
        <v>1</v>
      </c>
      <c r="I289" s="856">
        <v>914</v>
      </c>
      <c r="J289" s="856"/>
      <c r="K289" s="856"/>
      <c r="L289" s="856"/>
      <c r="M289" s="856"/>
      <c r="N289" s="856"/>
      <c r="O289" s="856"/>
      <c r="P289" s="847"/>
      <c r="Q289" s="857"/>
    </row>
    <row r="290" spans="1:17" ht="14.4" customHeight="1" x14ac:dyDescent="0.3">
      <c r="A290" s="844" t="s">
        <v>5141</v>
      </c>
      <c r="B290" s="846" t="s">
        <v>4614</v>
      </c>
      <c r="C290" s="846" t="s">
        <v>3543</v>
      </c>
      <c r="D290" s="846" t="s">
        <v>5369</v>
      </c>
      <c r="E290" s="846" t="s">
        <v>5370</v>
      </c>
      <c r="F290" s="856">
        <v>1</v>
      </c>
      <c r="G290" s="856">
        <v>559</v>
      </c>
      <c r="H290" s="856">
        <v>1</v>
      </c>
      <c r="I290" s="856">
        <v>559</v>
      </c>
      <c r="J290" s="856">
        <v>3</v>
      </c>
      <c r="K290" s="856">
        <v>1680</v>
      </c>
      <c r="L290" s="856">
        <v>3.005366726296959</v>
      </c>
      <c r="M290" s="856">
        <v>560</v>
      </c>
      <c r="N290" s="856">
        <v>2</v>
      </c>
      <c r="O290" s="856">
        <v>1126</v>
      </c>
      <c r="P290" s="847">
        <v>2.0143112701252237</v>
      </c>
      <c r="Q290" s="857">
        <v>563</v>
      </c>
    </row>
    <row r="291" spans="1:17" ht="14.4" customHeight="1" x14ac:dyDescent="0.3">
      <c r="A291" s="844" t="s">
        <v>5141</v>
      </c>
      <c r="B291" s="846" t="s">
        <v>4614</v>
      </c>
      <c r="C291" s="846" t="s">
        <v>3543</v>
      </c>
      <c r="D291" s="846" t="s">
        <v>5371</v>
      </c>
      <c r="E291" s="846" t="s">
        <v>5372</v>
      </c>
      <c r="F291" s="856">
        <v>1</v>
      </c>
      <c r="G291" s="856">
        <v>365</v>
      </c>
      <c r="H291" s="856">
        <v>1</v>
      </c>
      <c r="I291" s="856">
        <v>365</v>
      </c>
      <c r="J291" s="856"/>
      <c r="K291" s="856"/>
      <c r="L291" s="856"/>
      <c r="M291" s="856"/>
      <c r="N291" s="856"/>
      <c r="O291" s="856"/>
      <c r="P291" s="847"/>
      <c r="Q291" s="857"/>
    </row>
    <row r="292" spans="1:17" ht="14.4" customHeight="1" x14ac:dyDescent="0.3">
      <c r="A292" s="844" t="s">
        <v>5373</v>
      </c>
      <c r="B292" s="846" t="s">
        <v>5374</v>
      </c>
      <c r="C292" s="846" t="s">
        <v>3543</v>
      </c>
      <c r="D292" s="846" t="s">
        <v>5375</v>
      </c>
      <c r="E292" s="846" t="s">
        <v>5376</v>
      </c>
      <c r="F292" s="856">
        <v>1082</v>
      </c>
      <c r="G292" s="856">
        <v>219646</v>
      </c>
      <c r="H292" s="856">
        <v>1</v>
      </c>
      <c r="I292" s="856">
        <v>203</v>
      </c>
      <c r="J292" s="856">
        <v>1108</v>
      </c>
      <c r="K292" s="856">
        <v>225770</v>
      </c>
      <c r="L292" s="856">
        <v>1.0278812270653688</v>
      </c>
      <c r="M292" s="856">
        <v>203.76353790613717</v>
      </c>
      <c r="N292" s="856">
        <v>1299</v>
      </c>
      <c r="O292" s="856">
        <v>267594</v>
      </c>
      <c r="P292" s="847">
        <v>1.2182967138031195</v>
      </c>
      <c r="Q292" s="857">
        <v>206</v>
      </c>
    </row>
    <row r="293" spans="1:17" ht="14.4" customHeight="1" x14ac:dyDescent="0.3">
      <c r="A293" s="844" t="s">
        <v>5373</v>
      </c>
      <c r="B293" s="846" t="s">
        <v>5374</v>
      </c>
      <c r="C293" s="846" t="s">
        <v>3543</v>
      </c>
      <c r="D293" s="846" t="s">
        <v>5377</v>
      </c>
      <c r="E293" s="846" t="s">
        <v>5376</v>
      </c>
      <c r="F293" s="856"/>
      <c r="G293" s="856"/>
      <c r="H293" s="856"/>
      <c r="I293" s="856"/>
      <c r="J293" s="856">
        <v>4</v>
      </c>
      <c r="K293" s="856">
        <v>339</v>
      </c>
      <c r="L293" s="856"/>
      <c r="M293" s="856">
        <v>84.75</v>
      </c>
      <c r="N293" s="856">
        <v>6</v>
      </c>
      <c r="O293" s="856">
        <v>510</v>
      </c>
      <c r="P293" s="847"/>
      <c r="Q293" s="857">
        <v>85</v>
      </c>
    </row>
    <row r="294" spans="1:17" ht="14.4" customHeight="1" x14ac:dyDescent="0.3">
      <c r="A294" s="844" t="s">
        <v>5373</v>
      </c>
      <c r="B294" s="846" t="s">
        <v>5374</v>
      </c>
      <c r="C294" s="846" t="s">
        <v>3543</v>
      </c>
      <c r="D294" s="846" t="s">
        <v>5378</v>
      </c>
      <c r="E294" s="846" t="s">
        <v>5379</v>
      </c>
      <c r="F294" s="856">
        <v>426</v>
      </c>
      <c r="G294" s="856">
        <v>124392</v>
      </c>
      <c r="H294" s="856">
        <v>1</v>
      </c>
      <c r="I294" s="856">
        <v>292</v>
      </c>
      <c r="J294" s="856">
        <v>371</v>
      </c>
      <c r="K294" s="856">
        <v>108790</v>
      </c>
      <c r="L294" s="856">
        <v>0.8745739275837674</v>
      </c>
      <c r="M294" s="856">
        <v>293.23450134770889</v>
      </c>
      <c r="N294" s="856">
        <v>683</v>
      </c>
      <c r="O294" s="856">
        <v>201485</v>
      </c>
      <c r="P294" s="847">
        <v>1.6197585053701202</v>
      </c>
      <c r="Q294" s="857">
        <v>295</v>
      </c>
    </row>
    <row r="295" spans="1:17" ht="14.4" customHeight="1" x14ac:dyDescent="0.3">
      <c r="A295" s="844" t="s">
        <v>5373</v>
      </c>
      <c r="B295" s="846" t="s">
        <v>5374</v>
      </c>
      <c r="C295" s="846" t="s">
        <v>3543</v>
      </c>
      <c r="D295" s="846" t="s">
        <v>5380</v>
      </c>
      <c r="E295" s="846" t="s">
        <v>5381</v>
      </c>
      <c r="F295" s="856">
        <v>9</v>
      </c>
      <c r="G295" s="856">
        <v>837</v>
      </c>
      <c r="H295" s="856">
        <v>1</v>
      </c>
      <c r="I295" s="856">
        <v>93</v>
      </c>
      <c r="J295" s="856">
        <v>6</v>
      </c>
      <c r="K295" s="856">
        <v>558</v>
      </c>
      <c r="L295" s="856">
        <v>0.66666666666666663</v>
      </c>
      <c r="M295" s="856">
        <v>93</v>
      </c>
      <c r="N295" s="856">
        <v>14</v>
      </c>
      <c r="O295" s="856">
        <v>1330</v>
      </c>
      <c r="P295" s="847">
        <v>1.5890083632019116</v>
      </c>
      <c r="Q295" s="857">
        <v>95</v>
      </c>
    </row>
    <row r="296" spans="1:17" ht="14.4" customHeight="1" x14ac:dyDescent="0.3">
      <c r="A296" s="844" t="s">
        <v>5373</v>
      </c>
      <c r="B296" s="846" t="s">
        <v>5374</v>
      </c>
      <c r="C296" s="846" t="s">
        <v>3543</v>
      </c>
      <c r="D296" s="846" t="s">
        <v>5382</v>
      </c>
      <c r="E296" s="846" t="s">
        <v>5383</v>
      </c>
      <c r="F296" s="856">
        <v>1</v>
      </c>
      <c r="G296" s="856">
        <v>220</v>
      </c>
      <c r="H296" s="856">
        <v>1</v>
      </c>
      <c r="I296" s="856">
        <v>220</v>
      </c>
      <c r="J296" s="856"/>
      <c r="K296" s="856"/>
      <c r="L296" s="856"/>
      <c r="M296" s="856"/>
      <c r="N296" s="856"/>
      <c r="O296" s="856"/>
      <c r="P296" s="847"/>
      <c r="Q296" s="857"/>
    </row>
    <row r="297" spans="1:17" ht="14.4" customHeight="1" x14ac:dyDescent="0.3">
      <c r="A297" s="844" t="s">
        <v>5373</v>
      </c>
      <c r="B297" s="846" t="s">
        <v>5374</v>
      </c>
      <c r="C297" s="846" t="s">
        <v>3543</v>
      </c>
      <c r="D297" s="846" t="s">
        <v>5384</v>
      </c>
      <c r="E297" s="846" t="s">
        <v>5385</v>
      </c>
      <c r="F297" s="856">
        <v>171</v>
      </c>
      <c r="G297" s="856">
        <v>22914</v>
      </c>
      <c r="H297" s="856">
        <v>1</v>
      </c>
      <c r="I297" s="856">
        <v>134</v>
      </c>
      <c r="J297" s="856">
        <v>175</v>
      </c>
      <c r="K297" s="856">
        <v>23574</v>
      </c>
      <c r="L297" s="856">
        <v>1.0288033516627388</v>
      </c>
      <c r="M297" s="856">
        <v>134.70857142857142</v>
      </c>
      <c r="N297" s="856">
        <v>195</v>
      </c>
      <c r="O297" s="856">
        <v>26325</v>
      </c>
      <c r="P297" s="847">
        <v>1.1488609583660645</v>
      </c>
      <c r="Q297" s="857">
        <v>135</v>
      </c>
    </row>
    <row r="298" spans="1:17" ht="14.4" customHeight="1" x14ac:dyDescent="0.3">
      <c r="A298" s="844" t="s">
        <v>5373</v>
      </c>
      <c r="B298" s="846" t="s">
        <v>5374</v>
      </c>
      <c r="C298" s="846" t="s">
        <v>3543</v>
      </c>
      <c r="D298" s="846" t="s">
        <v>5386</v>
      </c>
      <c r="E298" s="846" t="s">
        <v>5385</v>
      </c>
      <c r="F298" s="856">
        <v>1</v>
      </c>
      <c r="G298" s="856">
        <v>175</v>
      </c>
      <c r="H298" s="856">
        <v>1</v>
      </c>
      <c r="I298" s="856">
        <v>175</v>
      </c>
      <c r="J298" s="856">
        <v>2</v>
      </c>
      <c r="K298" s="856">
        <v>352</v>
      </c>
      <c r="L298" s="856">
        <v>2.0114285714285716</v>
      </c>
      <c r="M298" s="856">
        <v>176</v>
      </c>
      <c r="N298" s="856">
        <v>2</v>
      </c>
      <c r="O298" s="856">
        <v>356</v>
      </c>
      <c r="P298" s="847">
        <v>2.0342857142857143</v>
      </c>
      <c r="Q298" s="857">
        <v>178</v>
      </c>
    </row>
    <row r="299" spans="1:17" ht="14.4" customHeight="1" x14ac:dyDescent="0.3">
      <c r="A299" s="844" t="s">
        <v>5373</v>
      </c>
      <c r="B299" s="846" t="s">
        <v>5374</v>
      </c>
      <c r="C299" s="846" t="s">
        <v>3543</v>
      </c>
      <c r="D299" s="846" t="s">
        <v>5387</v>
      </c>
      <c r="E299" s="846" t="s">
        <v>5388</v>
      </c>
      <c r="F299" s="856"/>
      <c r="G299" s="856"/>
      <c r="H299" s="856"/>
      <c r="I299" s="856"/>
      <c r="J299" s="856">
        <v>1</v>
      </c>
      <c r="K299" s="856">
        <v>618</v>
      </c>
      <c r="L299" s="856"/>
      <c r="M299" s="856">
        <v>618</v>
      </c>
      <c r="N299" s="856">
        <v>1</v>
      </c>
      <c r="O299" s="856">
        <v>620</v>
      </c>
      <c r="P299" s="847"/>
      <c r="Q299" s="857">
        <v>620</v>
      </c>
    </row>
    <row r="300" spans="1:17" ht="14.4" customHeight="1" x14ac:dyDescent="0.3">
      <c r="A300" s="844" t="s">
        <v>5373</v>
      </c>
      <c r="B300" s="846" t="s">
        <v>5374</v>
      </c>
      <c r="C300" s="846" t="s">
        <v>3543</v>
      </c>
      <c r="D300" s="846" t="s">
        <v>5389</v>
      </c>
      <c r="E300" s="846" t="s">
        <v>5390</v>
      </c>
      <c r="F300" s="856">
        <v>15</v>
      </c>
      <c r="G300" s="856">
        <v>2385</v>
      </c>
      <c r="H300" s="856">
        <v>1</v>
      </c>
      <c r="I300" s="856">
        <v>159</v>
      </c>
      <c r="J300" s="856">
        <v>19</v>
      </c>
      <c r="K300" s="856">
        <v>3035</v>
      </c>
      <c r="L300" s="856">
        <v>1.2725366876310273</v>
      </c>
      <c r="M300" s="856">
        <v>159.73684210526315</v>
      </c>
      <c r="N300" s="856">
        <v>18</v>
      </c>
      <c r="O300" s="856">
        <v>2898</v>
      </c>
      <c r="P300" s="847">
        <v>1.2150943396226415</v>
      </c>
      <c r="Q300" s="857">
        <v>161</v>
      </c>
    </row>
    <row r="301" spans="1:17" ht="14.4" customHeight="1" x14ac:dyDescent="0.3">
      <c r="A301" s="844" t="s">
        <v>5373</v>
      </c>
      <c r="B301" s="846" t="s">
        <v>5374</v>
      </c>
      <c r="C301" s="846" t="s">
        <v>3543</v>
      </c>
      <c r="D301" s="846" t="s">
        <v>5391</v>
      </c>
      <c r="E301" s="846" t="s">
        <v>5392</v>
      </c>
      <c r="F301" s="856"/>
      <c r="G301" s="856"/>
      <c r="H301" s="856"/>
      <c r="I301" s="856"/>
      <c r="J301" s="856"/>
      <c r="K301" s="856"/>
      <c r="L301" s="856"/>
      <c r="M301" s="856"/>
      <c r="N301" s="856">
        <v>1</v>
      </c>
      <c r="O301" s="856">
        <v>383</v>
      </c>
      <c r="P301" s="847"/>
      <c r="Q301" s="857">
        <v>383</v>
      </c>
    </row>
    <row r="302" spans="1:17" ht="14.4" customHeight="1" x14ac:dyDescent="0.3">
      <c r="A302" s="844" t="s">
        <v>5373</v>
      </c>
      <c r="B302" s="846" t="s">
        <v>5374</v>
      </c>
      <c r="C302" s="846" t="s">
        <v>3543</v>
      </c>
      <c r="D302" s="846" t="s">
        <v>5393</v>
      </c>
      <c r="E302" s="846" t="s">
        <v>5394</v>
      </c>
      <c r="F302" s="856">
        <v>173</v>
      </c>
      <c r="G302" s="856">
        <v>45326</v>
      </c>
      <c r="H302" s="856">
        <v>1</v>
      </c>
      <c r="I302" s="856">
        <v>262</v>
      </c>
      <c r="J302" s="856">
        <v>195</v>
      </c>
      <c r="K302" s="856">
        <v>50995</v>
      </c>
      <c r="L302" s="856">
        <v>1.1250717027754489</v>
      </c>
      <c r="M302" s="856">
        <v>261.5128205128205</v>
      </c>
      <c r="N302" s="856">
        <v>161</v>
      </c>
      <c r="O302" s="856">
        <v>42826</v>
      </c>
      <c r="P302" s="847">
        <v>0.94484401888540792</v>
      </c>
      <c r="Q302" s="857">
        <v>266</v>
      </c>
    </row>
    <row r="303" spans="1:17" ht="14.4" customHeight="1" x14ac:dyDescent="0.3">
      <c r="A303" s="844" t="s">
        <v>5373</v>
      </c>
      <c r="B303" s="846" t="s">
        <v>5374</v>
      </c>
      <c r="C303" s="846" t="s">
        <v>3543</v>
      </c>
      <c r="D303" s="846" t="s">
        <v>5395</v>
      </c>
      <c r="E303" s="846" t="s">
        <v>5396</v>
      </c>
      <c r="F303" s="856">
        <v>220</v>
      </c>
      <c r="G303" s="856">
        <v>31020</v>
      </c>
      <c r="H303" s="856">
        <v>1</v>
      </c>
      <c r="I303" s="856">
        <v>141</v>
      </c>
      <c r="J303" s="856">
        <v>252</v>
      </c>
      <c r="K303" s="856">
        <v>35250</v>
      </c>
      <c r="L303" s="856">
        <v>1.1363636363636365</v>
      </c>
      <c r="M303" s="856">
        <v>139.88095238095238</v>
      </c>
      <c r="N303" s="856">
        <v>300</v>
      </c>
      <c r="O303" s="856">
        <v>42300</v>
      </c>
      <c r="P303" s="847">
        <v>1.3636363636363635</v>
      </c>
      <c r="Q303" s="857">
        <v>141</v>
      </c>
    </row>
    <row r="304" spans="1:17" ht="14.4" customHeight="1" x14ac:dyDescent="0.3">
      <c r="A304" s="844" t="s">
        <v>5373</v>
      </c>
      <c r="B304" s="846" t="s">
        <v>5374</v>
      </c>
      <c r="C304" s="846" t="s">
        <v>3543</v>
      </c>
      <c r="D304" s="846" t="s">
        <v>5397</v>
      </c>
      <c r="E304" s="846" t="s">
        <v>5396</v>
      </c>
      <c r="F304" s="856">
        <v>172</v>
      </c>
      <c r="G304" s="856">
        <v>13416</v>
      </c>
      <c r="H304" s="856">
        <v>1</v>
      </c>
      <c r="I304" s="856">
        <v>78</v>
      </c>
      <c r="J304" s="856">
        <v>175</v>
      </c>
      <c r="K304" s="856">
        <v>13650</v>
      </c>
      <c r="L304" s="856">
        <v>1.0174418604651163</v>
      </c>
      <c r="M304" s="856">
        <v>78</v>
      </c>
      <c r="N304" s="856">
        <v>195</v>
      </c>
      <c r="O304" s="856">
        <v>15210</v>
      </c>
      <c r="P304" s="847">
        <v>1.1337209302325582</v>
      </c>
      <c r="Q304" s="857">
        <v>78</v>
      </c>
    </row>
    <row r="305" spans="1:17" ht="14.4" customHeight="1" x14ac:dyDescent="0.3">
      <c r="A305" s="844" t="s">
        <v>5373</v>
      </c>
      <c r="B305" s="846" t="s">
        <v>5374</v>
      </c>
      <c r="C305" s="846" t="s">
        <v>3543</v>
      </c>
      <c r="D305" s="846" t="s">
        <v>5398</v>
      </c>
      <c r="E305" s="846" t="s">
        <v>5399</v>
      </c>
      <c r="F305" s="856">
        <v>220</v>
      </c>
      <c r="G305" s="856">
        <v>66660</v>
      </c>
      <c r="H305" s="856">
        <v>1</v>
      </c>
      <c r="I305" s="856">
        <v>303</v>
      </c>
      <c r="J305" s="856">
        <v>252</v>
      </c>
      <c r="K305" s="856">
        <v>76338</v>
      </c>
      <c r="L305" s="856">
        <v>1.1451845184518452</v>
      </c>
      <c r="M305" s="856">
        <v>302.92857142857144</v>
      </c>
      <c r="N305" s="856">
        <v>300</v>
      </c>
      <c r="O305" s="856">
        <v>92100</v>
      </c>
      <c r="P305" s="847">
        <v>1.3816381638163817</v>
      </c>
      <c r="Q305" s="857">
        <v>307</v>
      </c>
    </row>
    <row r="306" spans="1:17" ht="14.4" customHeight="1" x14ac:dyDescent="0.3">
      <c r="A306" s="844" t="s">
        <v>5373</v>
      </c>
      <c r="B306" s="846" t="s">
        <v>5374</v>
      </c>
      <c r="C306" s="846" t="s">
        <v>3543</v>
      </c>
      <c r="D306" s="846" t="s">
        <v>5400</v>
      </c>
      <c r="E306" s="846" t="s">
        <v>5401</v>
      </c>
      <c r="F306" s="856"/>
      <c r="G306" s="856"/>
      <c r="H306" s="856"/>
      <c r="I306" s="856"/>
      <c r="J306" s="856"/>
      <c r="K306" s="856"/>
      <c r="L306" s="856"/>
      <c r="M306" s="856"/>
      <c r="N306" s="856">
        <v>1</v>
      </c>
      <c r="O306" s="856">
        <v>487</v>
      </c>
      <c r="P306" s="847"/>
      <c r="Q306" s="857">
        <v>487</v>
      </c>
    </row>
    <row r="307" spans="1:17" ht="14.4" customHeight="1" x14ac:dyDescent="0.3">
      <c r="A307" s="844" t="s">
        <v>5373</v>
      </c>
      <c r="B307" s="846" t="s">
        <v>5374</v>
      </c>
      <c r="C307" s="846" t="s">
        <v>3543</v>
      </c>
      <c r="D307" s="846" t="s">
        <v>5402</v>
      </c>
      <c r="E307" s="846" t="s">
        <v>5403</v>
      </c>
      <c r="F307" s="856">
        <v>32</v>
      </c>
      <c r="G307" s="856">
        <v>5120</v>
      </c>
      <c r="H307" s="856">
        <v>1</v>
      </c>
      <c r="I307" s="856">
        <v>160</v>
      </c>
      <c r="J307" s="856">
        <v>40</v>
      </c>
      <c r="K307" s="856">
        <v>6426</v>
      </c>
      <c r="L307" s="856">
        <v>1.255078125</v>
      </c>
      <c r="M307" s="856">
        <v>160.65</v>
      </c>
      <c r="N307" s="856">
        <v>43</v>
      </c>
      <c r="O307" s="856">
        <v>6923</v>
      </c>
      <c r="P307" s="847">
        <v>1.3521484374999999</v>
      </c>
      <c r="Q307" s="857">
        <v>161</v>
      </c>
    </row>
    <row r="308" spans="1:17" ht="14.4" customHeight="1" x14ac:dyDescent="0.3">
      <c r="A308" s="844" t="s">
        <v>5373</v>
      </c>
      <c r="B308" s="846" t="s">
        <v>5374</v>
      </c>
      <c r="C308" s="846" t="s">
        <v>3543</v>
      </c>
      <c r="D308" s="846" t="s">
        <v>5404</v>
      </c>
      <c r="E308" s="846" t="s">
        <v>5376</v>
      </c>
      <c r="F308" s="856">
        <v>495</v>
      </c>
      <c r="G308" s="856">
        <v>34650</v>
      </c>
      <c r="H308" s="856">
        <v>1</v>
      </c>
      <c r="I308" s="856">
        <v>70</v>
      </c>
      <c r="J308" s="856">
        <v>491</v>
      </c>
      <c r="K308" s="856">
        <v>34721</v>
      </c>
      <c r="L308" s="856">
        <v>1.0020490620490621</v>
      </c>
      <c r="M308" s="856">
        <v>70.714867617107942</v>
      </c>
      <c r="N308" s="856">
        <v>603</v>
      </c>
      <c r="O308" s="856">
        <v>42813</v>
      </c>
      <c r="P308" s="847">
        <v>1.2355844155844156</v>
      </c>
      <c r="Q308" s="857">
        <v>71</v>
      </c>
    </row>
    <row r="309" spans="1:17" ht="14.4" customHeight="1" x14ac:dyDescent="0.3">
      <c r="A309" s="844" t="s">
        <v>5373</v>
      </c>
      <c r="B309" s="846" t="s">
        <v>5374</v>
      </c>
      <c r="C309" s="846" t="s">
        <v>3543</v>
      </c>
      <c r="D309" s="846" t="s">
        <v>5405</v>
      </c>
      <c r="E309" s="846" t="s">
        <v>5406</v>
      </c>
      <c r="F309" s="856">
        <v>4</v>
      </c>
      <c r="G309" s="856">
        <v>864</v>
      </c>
      <c r="H309" s="856">
        <v>1</v>
      </c>
      <c r="I309" s="856">
        <v>216</v>
      </c>
      <c r="J309" s="856">
        <v>4</v>
      </c>
      <c r="K309" s="856">
        <v>873</v>
      </c>
      <c r="L309" s="856">
        <v>1.0104166666666667</v>
      </c>
      <c r="M309" s="856">
        <v>218.25</v>
      </c>
      <c r="N309" s="856">
        <v>6</v>
      </c>
      <c r="O309" s="856">
        <v>1320</v>
      </c>
      <c r="P309" s="847">
        <v>1.5277777777777777</v>
      </c>
      <c r="Q309" s="857">
        <v>220</v>
      </c>
    </row>
    <row r="310" spans="1:17" ht="14.4" customHeight="1" x14ac:dyDescent="0.3">
      <c r="A310" s="844" t="s">
        <v>5373</v>
      </c>
      <c r="B310" s="846" t="s">
        <v>5374</v>
      </c>
      <c r="C310" s="846" t="s">
        <v>3543</v>
      </c>
      <c r="D310" s="846" t="s">
        <v>5407</v>
      </c>
      <c r="E310" s="846" t="s">
        <v>5408</v>
      </c>
      <c r="F310" s="856">
        <v>10</v>
      </c>
      <c r="G310" s="856">
        <v>11890</v>
      </c>
      <c r="H310" s="856">
        <v>1</v>
      </c>
      <c r="I310" s="856">
        <v>1189</v>
      </c>
      <c r="J310" s="856">
        <v>11</v>
      </c>
      <c r="K310" s="856">
        <v>13103</v>
      </c>
      <c r="L310" s="856">
        <v>1.1020185029436502</v>
      </c>
      <c r="M310" s="856">
        <v>1191.1818181818182</v>
      </c>
      <c r="N310" s="856">
        <v>15</v>
      </c>
      <c r="O310" s="856">
        <v>17925</v>
      </c>
      <c r="P310" s="847">
        <v>1.5075693860386881</v>
      </c>
      <c r="Q310" s="857">
        <v>1195</v>
      </c>
    </row>
    <row r="311" spans="1:17" ht="14.4" customHeight="1" x14ac:dyDescent="0.3">
      <c r="A311" s="844" t="s">
        <v>5373</v>
      </c>
      <c r="B311" s="846" t="s">
        <v>5374</v>
      </c>
      <c r="C311" s="846" t="s">
        <v>3543</v>
      </c>
      <c r="D311" s="846" t="s">
        <v>5409</v>
      </c>
      <c r="E311" s="846" t="s">
        <v>5410</v>
      </c>
      <c r="F311" s="856">
        <v>12</v>
      </c>
      <c r="G311" s="856">
        <v>1296</v>
      </c>
      <c r="H311" s="856">
        <v>1</v>
      </c>
      <c r="I311" s="856">
        <v>108</v>
      </c>
      <c r="J311" s="856">
        <v>9</v>
      </c>
      <c r="K311" s="856">
        <v>977</v>
      </c>
      <c r="L311" s="856">
        <v>0.75385802469135799</v>
      </c>
      <c r="M311" s="856">
        <v>108.55555555555556</v>
      </c>
      <c r="N311" s="856">
        <v>16</v>
      </c>
      <c r="O311" s="856">
        <v>1760</v>
      </c>
      <c r="P311" s="847">
        <v>1.3580246913580247</v>
      </c>
      <c r="Q311" s="857">
        <v>110</v>
      </c>
    </row>
    <row r="312" spans="1:17" ht="14.4" customHeight="1" x14ac:dyDescent="0.3">
      <c r="A312" s="844" t="s">
        <v>5373</v>
      </c>
      <c r="B312" s="846" t="s">
        <v>5374</v>
      </c>
      <c r="C312" s="846" t="s">
        <v>3543</v>
      </c>
      <c r="D312" s="846" t="s">
        <v>5411</v>
      </c>
      <c r="E312" s="846" t="s">
        <v>5412</v>
      </c>
      <c r="F312" s="856">
        <v>2</v>
      </c>
      <c r="G312" s="856">
        <v>638</v>
      </c>
      <c r="H312" s="856">
        <v>1</v>
      </c>
      <c r="I312" s="856">
        <v>319</v>
      </c>
      <c r="J312" s="856">
        <v>1</v>
      </c>
      <c r="K312" s="856">
        <v>322</v>
      </c>
      <c r="L312" s="856">
        <v>0.50470219435736674</v>
      </c>
      <c r="M312" s="856">
        <v>322</v>
      </c>
      <c r="N312" s="856">
        <v>1</v>
      </c>
      <c r="O312" s="856">
        <v>323</v>
      </c>
      <c r="P312" s="847">
        <v>0.50626959247648906</v>
      </c>
      <c r="Q312" s="857">
        <v>323</v>
      </c>
    </row>
    <row r="313" spans="1:17" ht="14.4" customHeight="1" x14ac:dyDescent="0.3">
      <c r="A313" s="844" t="s">
        <v>5373</v>
      </c>
      <c r="B313" s="846" t="s">
        <v>5374</v>
      </c>
      <c r="C313" s="846" t="s">
        <v>3543</v>
      </c>
      <c r="D313" s="846" t="s">
        <v>5413</v>
      </c>
      <c r="E313" s="846" t="s">
        <v>5414</v>
      </c>
      <c r="F313" s="856"/>
      <c r="G313" s="856"/>
      <c r="H313" s="856"/>
      <c r="I313" s="856"/>
      <c r="J313" s="856">
        <v>1</v>
      </c>
      <c r="K313" s="856">
        <v>144</v>
      </c>
      <c r="L313" s="856"/>
      <c r="M313" s="856">
        <v>144</v>
      </c>
      <c r="N313" s="856"/>
      <c r="O313" s="856"/>
      <c r="P313" s="847"/>
      <c r="Q313" s="857"/>
    </row>
    <row r="314" spans="1:17" ht="14.4" customHeight="1" x14ac:dyDescent="0.3">
      <c r="A314" s="844" t="s">
        <v>5373</v>
      </c>
      <c r="B314" s="846" t="s">
        <v>5374</v>
      </c>
      <c r="C314" s="846" t="s">
        <v>3543</v>
      </c>
      <c r="D314" s="846" t="s">
        <v>5415</v>
      </c>
      <c r="E314" s="846" t="s">
        <v>5416</v>
      </c>
      <c r="F314" s="856">
        <v>2</v>
      </c>
      <c r="G314" s="856">
        <v>2040</v>
      </c>
      <c r="H314" s="856">
        <v>1</v>
      </c>
      <c r="I314" s="856">
        <v>1020</v>
      </c>
      <c r="J314" s="856">
        <v>2</v>
      </c>
      <c r="K314" s="856">
        <v>2049</v>
      </c>
      <c r="L314" s="856">
        <v>1.0044117647058823</v>
      </c>
      <c r="M314" s="856">
        <v>1024.5</v>
      </c>
      <c r="N314" s="856"/>
      <c r="O314" s="856"/>
      <c r="P314" s="847"/>
      <c r="Q314" s="857"/>
    </row>
    <row r="315" spans="1:17" ht="14.4" customHeight="1" x14ac:dyDescent="0.3">
      <c r="A315" s="844" t="s">
        <v>5373</v>
      </c>
      <c r="B315" s="846" t="s">
        <v>5374</v>
      </c>
      <c r="C315" s="846" t="s">
        <v>3543</v>
      </c>
      <c r="D315" s="846" t="s">
        <v>5417</v>
      </c>
      <c r="E315" s="846" t="s">
        <v>5418</v>
      </c>
      <c r="F315" s="856"/>
      <c r="G315" s="856"/>
      <c r="H315" s="856"/>
      <c r="I315" s="856"/>
      <c r="J315" s="856">
        <v>1</v>
      </c>
      <c r="K315" s="856">
        <v>291</v>
      </c>
      <c r="L315" s="856"/>
      <c r="M315" s="856">
        <v>291</v>
      </c>
      <c r="N315" s="856">
        <v>1</v>
      </c>
      <c r="O315" s="856">
        <v>294</v>
      </c>
      <c r="P315" s="847"/>
      <c r="Q315" s="857">
        <v>294</v>
      </c>
    </row>
    <row r="316" spans="1:17" ht="14.4" customHeight="1" x14ac:dyDescent="0.3">
      <c r="A316" s="844" t="s">
        <v>5419</v>
      </c>
      <c r="B316" s="846" t="s">
        <v>5420</v>
      </c>
      <c r="C316" s="846" t="s">
        <v>3543</v>
      </c>
      <c r="D316" s="846" t="s">
        <v>5421</v>
      </c>
      <c r="E316" s="846" t="s">
        <v>5422</v>
      </c>
      <c r="F316" s="856">
        <v>806</v>
      </c>
      <c r="G316" s="856">
        <v>42718</v>
      </c>
      <c r="H316" s="856">
        <v>1</v>
      </c>
      <c r="I316" s="856">
        <v>53</v>
      </c>
      <c r="J316" s="856">
        <v>904</v>
      </c>
      <c r="K316" s="856">
        <v>47938</v>
      </c>
      <c r="L316" s="856">
        <v>1.1221967320567443</v>
      </c>
      <c r="M316" s="856">
        <v>53.028761061946902</v>
      </c>
      <c r="N316" s="856">
        <v>826</v>
      </c>
      <c r="O316" s="856">
        <v>44604</v>
      </c>
      <c r="P316" s="847">
        <v>1.0441500070228007</v>
      </c>
      <c r="Q316" s="857">
        <v>54</v>
      </c>
    </row>
    <row r="317" spans="1:17" ht="14.4" customHeight="1" x14ac:dyDescent="0.3">
      <c r="A317" s="844" t="s">
        <v>5419</v>
      </c>
      <c r="B317" s="846" t="s">
        <v>5420</v>
      </c>
      <c r="C317" s="846" t="s">
        <v>3543</v>
      </c>
      <c r="D317" s="846" t="s">
        <v>5423</v>
      </c>
      <c r="E317" s="846" t="s">
        <v>5424</v>
      </c>
      <c r="F317" s="856">
        <v>1448</v>
      </c>
      <c r="G317" s="856">
        <v>175208</v>
      </c>
      <c r="H317" s="856">
        <v>1</v>
      </c>
      <c r="I317" s="856">
        <v>121</v>
      </c>
      <c r="J317" s="856">
        <v>1510</v>
      </c>
      <c r="K317" s="856">
        <v>183401</v>
      </c>
      <c r="L317" s="856">
        <v>1.0467615633989316</v>
      </c>
      <c r="M317" s="856">
        <v>121.45761589403973</v>
      </c>
      <c r="N317" s="856">
        <v>1234</v>
      </c>
      <c r="O317" s="856">
        <v>151782</v>
      </c>
      <c r="P317" s="847">
        <v>0.86629605954066025</v>
      </c>
      <c r="Q317" s="857">
        <v>123</v>
      </c>
    </row>
    <row r="318" spans="1:17" ht="14.4" customHeight="1" x14ac:dyDescent="0.3">
      <c r="A318" s="844" t="s">
        <v>5419</v>
      </c>
      <c r="B318" s="846" t="s">
        <v>5420</v>
      </c>
      <c r="C318" s="846" t="s">
        <v>3543</v>
      </c>
      <c r="D318" s="846" t="s">
        <v>5425</v>
      </c>
      <c r="E318" s="846" t="s">
        <v>5426</v>
      </c>
      <c r="F318" s="856">
        <v>110</v>
      </c>
      <c r="G318" s="856">
        <v>19140</v>
      </c>
      <c r="H318" s="856">
        <v>1</v>
      </c>
      <c r="I318" s="856">
        <v>174</v>
      </c>
      <c r="J318" s="856">
        <v>102</v>
      </c>
      <c r="K318" s="856">
        <v>17904</v>
      </c>
      <c r="L318" s="856">
        <v>0.93542319749216296</v>
      </c>
      <c r="M318" s="856">
        <v>175.52941176470588</v>
      </c>
      <c r="N318" s="856">
        <v>73</v>
      </c>
      <c r="O318" s="856">
        <v>12921</v>
      </c>
      <c r="P318" s="847">
        <v>0.67507836990595615</v>
      </c>
      <c r="Q318" s="857">
        <v>177</v>
      </c>
    </row>
    <row r="319" spans="1:17" ht="14.4" customHeight="1" x14ac:dyDescent="0.3">
      <c r="A319" s="844" t="s">
        <v>5419</v>
      </c>
      <c r="B319" s="846" t="s">
        <v>5420</v>
      </c>
      <c r="C319" s="846" t="s">
        <v>3543</v>
      </c>
      <c r="D319" s="846" t="s">
        <v>5427</v>
      </c>
      <c r="E319" s="846" t="s">
        <v>5428</v>
      </c>
      <c r="F319" s="856">
        <v>163</v>
      </c>
      <c r="G319" s="856">
        <v>61940</v>
      </c>
      <c r="H319" s="856">
        <v>1</v>
      </c>
      <c r="I319" s="856">
        <v>380</v>
      </c>
      <c r="J319" s="856">
        <v>188</v>
      </c>
      <c r="K319" s="856">
        <v>71845</v>
      </c>
      <c r="L319" s="856">
        <v>1.1599128188569583</v>
      </c>
      <c r="M319" s="856">
        <v>382.15425531914894</v>
      </c>
      <c r="N319" s="856">
        <v>164</v>
      </c>
      <c r="O319" s="856">
        <v>62976</v>
      </c>
      <c r="P319" s="847">
        <v>1.0167258637391023</v>
      </c>
      <c r="Q319" s="857">
        <v>384</v>
      </c>
    </row>
    <row r="320" spans="1:17" ht="14.4" customHeight="1" x14ac:dyDescent="0.3">
      <c r="A320" s="844" t="s">
        <v>5419</v>
      </c>
      <c r="B320" s="846" t="s">
        <v>5420</v>
      </c>
      <c r="C320" s="846" t="s">
        <v>3543</v>
      </c>
      <c r="D320" s="846" t="s">
        <v>5429</v>
      </c>
      <c r="E320" s="846" t="s">
        <v>5430</v>
      </c>
      <c r="F320" s="856">
        <v>97</v>
      </c>
      <c r="G320" s="856">
        <v>16296</v>
      </c>
      <c r="H320" s="856">
        <v>1</v>
      </c>
      <c r="I320" s="856">
        <v>168</v>
      </c>
      <c r="J320" s="856">
        <v>132</v>
      </c>
      <c r="K320" s="856">
        <v>22533</v>
      </c>
      <c r="L320" s="856">
        <v>1.3827319587628866</v>
      </c>
      <c r="M320" s="856">
        <v>170.70454545454547</v>
      </c>
      <c r="N320" s="856">
        <v>87</v>
      </c>
      <c r="O320" s="856">
        <v>14964</v>
      </c>
      <c r="P320" s="847">
        <v>0.91826215022091306</v>
      </c>
      <c r="Q320" s="857">
        <v>172</v>
      </c>
    </row>
    <row r="321" spans="1:17" ht="14.4" customHeight="1" x14ac:dyDescent="0.3">
      <c r="A321" s="844" t="s">
        <v>5419</v>
      </c>
      <c r="B321" s="846" t="s">
        <v>5420</v>
      </c>
      <c r="C321" s="846" t="s">
        <v>3543</v>
      </c>
      <c r="D321" s="846" t="s">
        <v>5431</v>
      </c>
      <c r="E321" s="846" t="s">
        <v>5432</v>
      </c>
      <c r="F321" s="856">
        <v>101</v>
      </c>
      <c r="G321" s="856">
        <v>31916</v>
      </c>
      <c r="H321" s="856">
        <v>1</v>
      </c>
      <c r="I321" s="856">
        <v>316</v>
      </c>
      <c r="J321" s="856">
        <v>96</v>
      </c>
      <c r="K321" s="856">
        <v>30684</v>
      </c>
      <c r="L321" s="856">
        <v>0.96139867151272085</v>
      </c>
      <c r="M321" s="856">
        <v>319.625</v>
      </c>
      <c r="N321" s="856">
        <v>81</v>
      </c>
      <c r="O321" s="856">
        <v>26082</v>
      </c>
      <c r="P321" s="847">
        <v>0.817207670134102</v>
      </c>
      <c r="Q321" s="857">
        <v>322</v>
      </c>
    </row>
    <row r="322" spans="1:17" ht="14.4" customHeight="1" x14ac:dyDescent="0.3">
      <c r="A322" s="844" t="s">
        <v>5419</v>
      </c>
      <c r="B322" s="846" t="s">
        <v>5420</v>
      </c>
      <c r="C322" s="846" t="s">
        <v>3543</v>
      </c>
      <c r="D322" s="846" t="s">
        <v>5433</v>
      </c>
      <c r="E322" s="846" t="s">
        <v>5434</v>
      </c>
      <c r="F322" s="856"/>
      <c r="G322" s="856"/>
      <c r="H322" s="856"/>
      <c r="I322" s="856"/>
      <c r="J322" s="856"/>
      <c r="K322" s="856"/>
      <c r="L322" s="856"/>
      <c r="M322" s="856"/>
      <c r="N322" s="856">
        <v>1</v>
      </c>
      <c r="O322" s="856">
        <v>439</v>
      </c>
      <c r="P322" s="847"/>
      <c r="Q322" s="857">
        <v>439</v>
      </c>
    </row>
    <row r="323" spans="1:17" ht="14.4" customHeight="1" x14ac:dyDescent="0.3">
      <c r="A323" s="844" t="s">
        <v>5419</v>
      </c>
      <c r="B323" s="846" t="s">
        <v>5420</v>
      </c>
      <c r="C323" s="846" t="s">
        <v>3543</v>
      </c>
      <c r="D323" s="846" t="s">
        <v>5435</v>
      </c>
      <c r="E323" s="846" t="s">
        <v>5436</v>
      </c>
      <c r="F323" s="856">
        <v>491</v>
      </c>
      <c r="G323" s="856">
        <v>165958</v>
      </c>
      <c r="H323" s="856">
        <v>1</v>
      </c>
      <c r="I323" s="856">
        <v>338</v>
      </c>
      <c r="J323" s="856">
        <v>681</v>
      </c>
      <c r="K323" s="856">
        <v>231242</v>
      </c>
      <c r="L323" s="856">
        <v>1.3933766374624905</v>
      </c>
      <c r="M323" s="856">
        <v>339.5624082232012</v>
      </c>
      <c r="N323" s="856">
        <v>435</v>
      </c>
      <c r="O323" s="856">
        <v>148335</v>
      </c>
      <c r="P323" s="847">
        <v>0.89381048217018766</v>
      </c>
      <c r="Q323" s="857">
        <v>341</v>
      </c>
    </row>
    <row r="324" spans="1:17" ht="14.4" customHeight="1" x14ac:dyDescent="0.3">
      <c r="A324" s="844" t="s">
        <v>5419</v>
      </c>
      <c r="B324" s="846" t="s">
        <v>5420</v>
      </c>
      <c r="C324" s="846" t="s">
        <v>3543</v>
      </c>
      <c r="D324" s="846" t="s">
        <v>5437</v>
      </c>
      <c r="E324" s="846" t="s">
        <v>5438</v>
      </c>
      <c r="F324" s="856"/>
      <c r="G324" s="856"/>
      <c r="H324" s="856"/>
      <c r="I324" s="856"/>
      <c r="J324" s="856"/>
      <c r="K324" s="856"/>
      <c r="L324" s="856"/>
      <c r="M324" s="856"/>
      <c r="N324" s="856">
        <v>1</v>
      </c>
      <c r="O324" s="856">
        <v>1598</v>
      </c>
      <c r="P324" s="847"/>
      <c r="Q324" s="857">
        <v>1598</v>
      </c>
    </row>
    <row r="325" spans="1:17" ht="14.4" customHeight="1" x14ac:dyDescent="0.3">
      <c r="A325" s="844" t="s">
        <v>5419</v>
      </c>
      <c r="B325" s="846" t="s">
        <v>5420</v>
      </c>
      <c r="C325" s="846" t="s">
        <v>3543</v>
      </c>
      <c r="D325" s="846" t="s">
        <v>5439</v>
      </c>
      <c r="E325" s="846" t="s">
        <v>5440</v>
      </c>
      <c r="F325" s="856">
        <v>80</v>
      </c>
      <c r="G325" s="856">
        <v>8640</v>
      </c>
      <c r="H325" s="856">
        <v>1</v>
      </c>
      <c r="I325" s="856">
        <v>108</v>
      </c>
      <c r="J325" s="856">
        <v>82</v>
      </c>
      <c r="K325" s="856">
        <v>8916</v>
      </c>
      <c r="L325" s="856">
        <v>1.0319444444444446</v>
      </c>
      <c r="M325" s="856">
        <v>108.73170731707317</v>
      </c>
      <c r="N325" s="856">
        <v>73</v>
      </c>
      <c r="O325" s="856">
        <v>7957</v>
      </c>
      <c r="P325" s="847">
        <v>0.92094907407407411</v>
      </c>
      <c r="Q325" s="857">
        <v>109</v>
      </c>
    </row>
    <row r="326" spans="1:17" ht="14.4" customHeight="1" x14ac:dyDescent="0.3">
      <c r="A326" s="844" t="s">
        <v>5419</v>
      </c>
      <c r="B326" s="846" t="s">
        <v>5420</v>
      </c>
      <c r="C326" s="846" t="s">
        <v>3543</v>
      </c>
      <c r="D326" s="846" t="s">
        <v>5441</v>
      </c>
      <c r="E326" s="846" t="s">
        <v>5442</v>
      </c>
      <c r="F326" s="856">
        <v>7</v>
      </c>
      <c r="G326" s="856">
        <v>2555</v>
      </c>
      <c r="H326" s="856">
        <v>1</v>
      </c>
      <c r="I326" s="856">
        <v>365</v>
      </c>
      <c r="J326" s="856">
        <v>5</v>
      </c>
      <c r="K326" s="856">
        <v>1865</v>
      </c>
      <c r="L326" s="856">
        <v>0.72994129158512722</v>
      </c>
      <c r="M326" s="856">
        <v>373</v>
      </c>
      <c r="N326" s="856">
        <v>5</v>
      </c>
      <c r="O326" s="856">
        <v>1880</v>
      </c>
      <c r="P326" s="847">
        <v>0.735812133072407</v>
      </c>
      <c r="Q326" s="857">
        <v>376</v>
      </c>
    </row>
    <row r="327" spans="1:17" ht="14.4" customHeight="1" x14ac:dyDescent="0.3">
      <c r="A327" s="844" t="s">
        <v>5419</v>
      </c>
      <c r="B327" s="846" t="s">
        <v>5420</v>
      </c>
      <c r="C327" s="846" t="s">
        <v>3543</v>
      </c>
      <c r="D327" s="846" t="s">
        <v>5443</v>
      </c>
      <c r="E327" s="846" t="s">
        <v>5444</v>
      </c>
      <c r="F327" s="856">
        <v>56</v>
      </c>
      <c r="G327" s="856">
        <v>2072</v>
      </c>
      <c r="H327" s="856">
        <v>1</v>
      </c>
      <c r="I327" s="856">
        <v>37</v>
      </c>
      <c r="J327" s="856">
        <v>59</v>
      </c>
      <c r="K327" s="856">
        <v>2183</v>
      </c>
      <c r="L327" s="856">
        <v>1.0535714285714286</v>
      </c>
      <c r="M327" s="856">
        <v>37</v>
      </c>
      <c r="N327" s="856">
        <v>51</v>
      </c>
      <c r="O327" s="856">
        <v>1887</v>
      </c>
      <c r="P327" s="847">
        <v>0.9107142857142857</v>
      </c>
      <c r="Q327" s="857">
        <v>37</v>
      </c>
    </row>
    <row r="328" spans="1:17" ht="14.4" customHeight="1" x14ac:dyDescent="0.3">
      <c r="A328" s="844" t="s">
        <v>5419</v>
      </c>
      <c r="B328" s="846" t="s">
        <v>5420</v>
      </c>
      <c r="C328" s="846" t="s">
        <v>3543</v>
      </c>
      <c r="D328" s="846" t="s">
        <v>5445</v>
      </c>
      <c r="E328" s="846" t="s">
        <v>5446</v>
      </c>
      <c r="F328" s="856">
        <v>7</v>
      </c>
      <c r="G328" s="856">
        <v>4648</v>
      </c>
      <c r="H328" s="856">
        <v>1</v>
      </c>
      <c r="I328" s="856">
        <v>664</v>
      </c>
      <c r="J328" s="856">
        <v>3</v>
      </c>
      <c r="K328" s="856">
        <v>2016</v>
      </c>
      <c r="L328" s="856">
        <v>0.43373493975903615</v>
      </c>
      <c r="M328" s="856">
        <v>672</v>
      </c>
      <c r="N328" s="856">
        <v>6</v>
      </c>
      <c r="O328" s="856">
        <v>4056</v>
      </c>
      <c r="P328" s="847">
        <v>0.87263339070567991</v>
      </c>
      <c r="Q328" s="857">
        <v>676</v>
      </c>
    </row>
    <row r="329" spans="1:17" ht="14.4" customHeight="1" x14ac:dyDescent="0.3">
      <c r="A329" s="844" t="s">
        <v>5419</v>
      </c>
      <c r="B329" s="846" t="s">
        <v>5420</v>
      </c>
      <c r="C329" s="846" t="s">
        <v>3543</v>
      </c>
      <c r="D329" s="846" t="s">
        <v>5447</v>
      </c>
      <c r="E329" s="846" t="s">
        <v>5448</v>
      </c>
      <c r="F329" s="856">
        <v>1</v>
      </c>
      <c r="G329" s="856">
        <v>136</v>
      </c>
      <c r="H329" s="856">
        <v>1</v>
      </c>
      <c r="I329" s="856">
        <v>136</v>
      </c>
      <c r="J329" s="856">
        <v>2</v>
      </c>
      <c r="K329" s="856">
        <v>273</v>
      </c>
      <c r="L329" s="856">
        <v>2.0073529411764706</v>
      </c>
      <c r="M329" s="856">
        <v>136.5</v>
      </c>
      <c r="N329" s="856">
        <v>1</v>
      </c>
      <c r="O329" s="856">
        <v>138</v>
      </c>
      <c r="P329" s="847">
        <v>1.0147058823529411</v>
      </c>
      <c r="Q329" s="857">
        <v>138</v>
      </c>
    </row>
    <row r="330" spans="1:17" ht="14.4" customHeight="1" x14ac:dyDescent="0.3">
      <c r="A330" s="844" t="s">
        <v>5419</v>
      </c>
      <c r="B330" s="846" t="s">
        <v>5420</v>
      </c>
      <c r="C330" s="846" t="s">
        <v>3543</v>
      </c>
      <c r="D330" s="846" t="s">
        <v>5449</v>
      </c>
      <c r="E330" s="846" t="s">
        <v>5450</v>
      </c>
      <c r="F330" s="856">
        <v>706</v>
      </c>
      <c r="G330" s="856">
        <v>198386</v>
      </c>
      <c r="H330" s="856">
        <v>1</v>
      </c>
      <c r="I330" s="856">
        <v>281</v>
      </c>
      <c r="J330" s="856">
        <v>767</v>
      </c>
      <c r="K330" s="856">
        <v>217318</v>
      </c>
      <c r="L330" s="856">
        <v>1.095430121077092</v>
      </c>
      <c r="M330" s="856">
        <v>283.33507170795309</v>
      </c>
      <c r="N330" s="856">
        <v>687</v>
      </c>
      <c r="O330" s="856">
        <v>195795</v>
      </c>
      <c r="P330" s="847">
        <v>0.9869396025929249</v>
      </c>
      <c r="Q330" s="857">
        <v>285</v>
      </c>
    </row>
    <row r="331" spans="1:17" ht="14.4" customHeight="1" x14ac:dyDescent="0.3">
      <c r="A331" s="844" t="s">
        <v>5419</v>
      </c>
      <c r="B331" s="846" t="s">
        <v>5420</v>
      </c>
      <c r="C331" s="846" t="s">
        <v>3543</v>
      </c>
      <c r="D331" s="846" t="s">
        <v>5451</v>
      </c>
      <c r="E331" s="846" t="s">
        <v>5452</v>
      </c>
      <c r="F331" s="856">
        <v>455</v>
      </c>
      <c r="G331" s="856">
        <v>207480</v>
      </c>
      <c r="H331" s="856">
        <v>1</v>
      </c>
      <c r="I331" s="856">
        <v>456</v>
      </c>
      <c r="J331" s="856">
        <v>496</v>
      </c>
      <c r="K331" s="856">
        <v>227628</v>
      </c>
      <c r="L331" s="856">
        <v>1.0971081550028918</v>
      </c>
      <c r="M331" s="856">
        <v>458.92741935483872</v>
      </c>
      <c r="N331" s="856">
        <v>395</v>
      </c>
      <c r="O331" s="856">
        <v>182490</v>
      </c>
      <c r="P331" s="847">
        <v>0.87955465587044535</v>
      </c>
      <c r="Q331" s="857">
        <v>462</v>
      </c>
    </row>
    <row r="332" spans="1:17" ht="14.4" customHeight="1" x14ac:dyDescent="0.3">
      <c r="A332" s="844" t="s">
        <v>5419</v>
      </c>
      <c r="B332" s="846" t="s">
        <v>5420</v>
      </c>
      <c r="C332" s="846" t="s">
        <v>3543</v>
      </c>
      <c r="D332" s="846" t="s">
        <v>5453</v>
      </c>
      <c r="E332" s="846" t="s">
        <v>5454</v>
      </c>
      <c r="F332" s="856">
        <v>1050</v>
      </c>
      <c r="G332" s="856">
        <v>365400</v>
      </c>
      <c r="H332" s="856">
        <v>1</v>
      </c>
      <c r="I332" s="856">
        <v>348</v>
      </c>
      <c r="J332" s="856">
        <v>1099</v>
      </c>
      <c r="K332" s="856">
        <v>385428</v>
      </c>
      <c r="L332" s="856">
        <v>1.0548111658456487</v>
      </c>
      <c r="M332" s="856">
        <v>350.70791628753415</v>
      </c>
      <c r="N332" s="856">
        <v>903</v>
      </c>
      <c r="O332" s="856">
        <v>321468</v>
      </c>
      <c r="P332" s="847">
        <v>0.87977011494252877</v>
      </c>
      <c r="Q332" s="857">
        <v>356</v>
      </c>
    </row>
    <row r="333" spans="1:17" ht="14.4" customHeight="1" x14ac:dyDescent="0.3">
      <c r="A333" s="844" t="s">
        <v>5419</v>
      </c>
      <c r="B333" s="846" t="s">
        <v>5420</v>
      </c>
      <c r="C333" s="846" t="s">
        <v>3543</v>
      </c>
      <c r="D333" s="846" t="s">
        <v>5455</v>
      </c>
      <c r="E333" s="846" t="s">
        <v>5456</v>
      </c>
      <c r="F333" s="856"/>
      <c r="G333" s="856"/>
      <c r="H333" s="856"/>
      <c r="I333" s="856"/>
      <c r="J333" s="856">
        <v>1</v>
      </c>
      <c r="K333" s="856">
        <v>2907</v>
      </c>
      <c r="L333" s="856"/>
      <c r="M333" s="856">
        <v>2907</v>
      </c>
      <c r="N333" s="856"/>
      <c r="O333" s="856"/>
      <c r="P333" s="847"/>
      <c r="Q333" s="857"/>
    </row>
    <row r="334" spans="1:17" ht="14.4" customHeight="1" x14ac:dyDescent="0.3">
      <c r="A334" s="844" t="s">
        <v>5419</v>
      </c>
      <c r="B334" s="846" t="s">
        <v>5420</v>
      </c>
      <c r="C334" s="846" t="s">
        <v>3543</v>
      </c>
      <c r="D334" s="846" t="s">
        <v>5457</v>
      </c>
      <c r="E334" s="846" t="s">
        <v>5458</v>
      </c>
      <c r="F334" s="856"/>
      <c r="G334" s="856"/>
      <c r="H334" s="856"/>
      <c r="I334" s="856"/>
      <c r="J334" s="856"/>
      <c r="K334" s="856"/>
      <c r="L334" s="856"/>
      <c r="M334" s="856"/>
      <c r="N334" s="856">
        <v>1</v>
      </c>
      <c r="O334" s="856">
        <v>12792</v>
      </c>
      <c r="P334" s="847"/>
      <c r="Q334" s="857">
        <v>12792</v>
      </c>
    </row>
    <row r="335" spans="1:17" ht="14.4" customHeight="1" x14ac:dyDescent="0.3">
      <c r="A335" s="844" t="s">
        <v>5419</v>
      </c>
      <c r="B335" s="846" t="s">
        <v>5420</v>
      </c>
      <c r="C335" s="846" t="s">
        <v>3543</v>
      </c>
      <c r="D335" s="846" t="s">
        <v>5459</v>
      </c>
      <c r="E335" s="846" t="s">
        <v>5460</v>
      </c>
      <c r="F335" s="856">
        <v>6</v>
      </c>
      <c r="G335" s="856">
        <v>618</v>
      </c>
      <c r="H335" s="856">
        <v>1</v>
      </c>
      <c r="I335" s="856">
        <v>103</v>
      </c>
      <c r="J335" s="856">
        <v>5</v>
      </c>
      <c r="K335" s="856">
        <v>520</v>
      </c>
      <c r="L335" s="856">
        <v>0.84142394822006472</v>
      </c>
      <c r="M335" s="856">
        <v>104</v>
      </c>
      <c r="N335" s="856">
        <v>10</v>
      </c>
      <c r="O335" s="856">
        <v>1050</v>
      </c>
      <c r="P335" s="847">
        <v>1.6990291262135921</v>
      </c>
      <c r="Q335" s="857">
        <v>105</v>
      </c>
    </row>
    <row r="336" spans="1:17" ht="14.4" customHeight="1" x14ac:dyDescent="0.3">
      <c r="A336" s="844" t="s">
        <v>5419</v>
      </c>
      <c r="B336" s="846" t="s">
        <v>5420</v>
      </c>
      <c r="C336" s="846" t="s">
        <v>3543</v>
      </c>
      <c r="D336" s="846" t="s">
        <v>5461</v>
      </c>
      <c r="E336" s="846" t="s">
        <v>5462</v>
      </c>
      <c r="F336" s="856">
        <v>55</v>
      </c>
      <c r="G336" s="856">
        <v>6325</v>
      </c>
      <c r="H336" s="856">
        <v>1</v>
      </c>
      <c r="I336" s="856">
        <v>115</v>
      </c>
      <c r="J336" s="856">
        <v>42</v>
      </c>
      <c r="K336" s="856">
        <v>4866</v>
      </c>
      <c r="L336" s="856">
        <v>0.7693280632411067</v>
      </c>
      <c r="M336" s="856">
        <v>115.85714285714286</v>
      </c>
      <c r="N336" s="856">
        <v>28</v>
      </c>
      <c r="O336" s="856">
        <v>3276</v>
      </c>
      <c r="P336" s="847">
        <v>0.51794466403162054</v>
      </c>
      <c r="Q336" s="857">
        <v>117</v>
      </c>
    </row>
    <row r="337" spans="1:17" ht="14.4" customHeight="1" x14ac:dyDescent="0.3">
      <c r="A337" s="844" t="s">
        <v>5419</v>
      </c>
      <c r="B337" s="846" t="s">
        <v>5420</v>
      </c>
      <c r="C337" s="846" t="s">
        <v>3543</v>
      </c>
      <c r="D337" s="846" t="s">
        <v>5463</v>
      </c>
      <c r="E337" s="846" t="s">
        <v>5464</v>
      </c>
      <c r="F337" s="856">
        <v>86</v>
      </c>
      <c r="G337" s="856">
        <v>39302</v>
      </c>
      <c r="H337" s="856">
        <v>1</v>
      </c>
      <c r="I337" s="856">
        <v>457</v>
      </c>
      <c r="J337" s="856">
        <v>93</v>
      </c>
      <c r="K337" s="856">
        <v>42785</v>
      </c>
      <c r="L337" s="856">
        <v>1.0886214442013129</v>
      </c>
      <c r="M337" s="856">
        <v>460.05376344086022</v>
      </c>
      <c r="N337" s="856">
        <v>85</v>
      </c>
      <c r="O337" s="856">
        <v>39355</v>
      </c>
      <c r="P337" s="847">
        <v>1.0013485318813291</v>
      </c>
      <c r="Q337" s="857">
        <v>463</v>
      </c>
    </row>
    <row r="338" spans="1:17" ht="14.4" customHeight="1" x14ac:dyDescent="0.3">
      <c r="A338" s="844" t="s">
        <v>5419</v>
      </c>
      <c r="B338" s="846" t="s">
        <v>5420</v>
      </c>
      <c r="C338" s="846" t="s">
        <v>3543</v>
      </c>
      <c r="D338" s="846" t="s">
        <v>5016</v>
      </c>
      <c r="E338" s="846" t="s">
        <v>5017</v>
      </c>
      <c r="F338" s="856">
        <v>1</v>
      </c>
      <c r="G338" s="856">
        <v>1245</v>
      </c>
      <c r="H338" s="856">
        <v>1</v>
      </c>
      <c r="I338" s="856">
        <v>1245</v>
      </c>
      <c r="J338" s="856">
        <v>2</v>
      </c>
      <c r="K338" s="856">
        <v>2522</v>
      </c>
      <c r="L338" s="856">
        <v>2.02570281124498</v>
      </c>
      <c r="M338" s="856">
        <v>1261</v>
      </c>
      <c r="N338" s="856">
        <v>4</v>
      </c>
      <c r="O338" s="856">
        <v>5072</v>
      </c>
      <c r="P338" s="847">
        <v>4.0738955823293175</v>
      </c>
      <c r="Q338" s="857">
        <v>1268</v>
      </c>
    </row>
    <row r="339" spans="1:17" ht="14.4" customHeight="1" x14ac:dyDescent="0.3">
      <c r="A339" s="844" t="s">
        <v>5419</v>
      </c>
      <c r="B339" s="846" t="s">
        <v>5420</v>
      </c>
      <c r="C339" s="846" t="s">
        <v>3543</v>
      </c>
      <c r="D339" s="846" t="s">
        <v>5465</v>
      </c>
      <c r="E339" s="846" t="s">
        <v>5466</v>
      </c>
      <c r="F339" s="856">
        <v>26</v>
      </c>
      <c r="G339" s="856">
        <v>11154</v>
      </c>
      <c r="H339" s="856">
        <v>1</v>
      </c>
      <c r="I339" s="856">
        <v>429</v>
      </c>
      <c r="J339" s="856">
        <v>27</v>
      </c>
      <c r="K339" s="856">
        <v>11718</v>
      </c>
      <c r="L339" s="856">
        <v>1.050564819795589</v>
      </c>
      <c r="M339" s="856">
        <v>434</v>
      </c>
      <c r="N339" s="856">
        <v>16</v>
      </c>
      <c r="O339" s="856">
        <v>6992</v>
      </c>
      <c r="P339" s="847">
        <v>0.62686031916801144</v>
      </c>
      <c r="Q339" s="857">
        <v>437</v>
      </c>
    </row>
    <row r="340" spans="1:17" ht="14.4" customHeight="1" x14ac:dyDescent="0.3">
      <c r="A340" s="844" t="s">
        <v>5419</v>
      </c>
      <c r="B340" s="846" t="s">
        <v>5420</v>
      </c>
      <c r="C340" s="846" t="s">
        <v>3543</v>
      </c>
      <c r="D340" s="846" t="s">
        <v>5467</v>
      </c>
      <c r="E340" s="846" t="s">
        <v>5468</v>
      </c>
      <c r="F340" s="856">
        <v>52</v>
      </c>
      <c r="G340" s="856">
        <v>2756</v>
      </c>
      <c r="H340" s="856">
        <v>1</v>
      </c>
      <c r="I340" s="856">
        <v>53</v>
      </c>
      <c r="J340" s="856">
        <v>124</v>
      </c>
      <c r="K340" s="856">
        <v>6680</v>
      </c>
      <c r="L340" s="856">
        <v>2.4238026124818579</v>
      </c>
      <c r="M340" s="856">
        <v>53.87096774193548</v>
      </c>
      <c r="N340" s="856">
        <v>30</v>
      </c>
      <c r="O340" s="856">
        <v>1620</v>
      </c>
      <c r="P340" s="847">
        <v>0.58780841799709727</v>
      </c>
      <c r="Q340" s="857">
        <v>54</v>
      </c>
    </row>
    <row r="341" spans="1:17" ht="14.4" customHeight="1" x14ac:dyDescent="0.3">
      <c r="A341" s="844" t="s">
        <v>5419</v>
      </c>
      <c r="B341" s="846" t="s">
        <v>5420</v>
      </c>
      <c r="C341" s="846" t="s">
        <v>3543</v>
      </c>
      <c r="D341" s="846" t="s">
        <v>5469</v>
      </c>
      <c r="E341" s="846" t="s">
        <v>5470</v>
      </c>
      <c r="F341" s="856">
        <v>1</v>
      </c>
      <c r="G341" s="856">
        <v>2164</v>
      </c>
      <c r="H341" s="856">
        <v>1</v>
      </c>
      <c r="I341" s="856">
        <v>2164</v>
      </c>
      <c r="J341" s="856">
        <v>2</v>
      </c>
      <c r="K341" s="856">
        <v>4334</v>
      </c>
      <c r="L341" s="856">
        <v>2.0027726432532349</v>
      </c>
      <c r="M341" s="856">
        <v>2167</v>
      </c>
      <c r="N341" s="856">
        <v>1</v>
      </c>
      <c r="O341" s="856">
        <v>2172</v>
      </c>
      <c r="P341" s="847">
        <v>1.0036968576709797</v>
      </c>
      <c r="Q341" s="857">
        <v>2172</v>
      </c>
    </row>
    <row r="342" spans="1:17" ht="14.4" customHeight="1" x14ac:dyDescent="0.3">
      <c r="A342" s="844" t="s">
        <v>5419</v>
      </c>
      <c r="B342" s="846" t="s">
        <v>5420</v>
      </c>
      <c r="C342" s="846" t="s">
        <v>3543</v>
      </c>
      <c r="D342" s="846" t="s">
        <v>5471</v>
      </c>
      <c r="E342" s="846" t="s">
        <v>5472</v>
      </c>
      <c r="F342" s="856">
        <v>5963</v>
      </c>
      <c r="G342" s="856">
        <v>983895</v>
      </c>
      <c r="H342" s="856">
        <v>1</v>
      </c>
      <c r="I342" s="856">
        <v>165</v>
      </c>
      <c r="J342" s="856">
        <v>6203</v>
      </c>
      <c r="K342" s="856">
        <v>1037454</v>
      </c>
      <c r="L342" s="856">
        <v>1.054435686734865</v>
      </c>
      <c r="M342" s="856">
        <v>167.2503627277124</v>
      </c>
      <c r="N342" s="856">
        <v>5271</v>
      </c>
      <c r="O342" s="856">
        <v>890799</v>
      </c>
      <c r="P342" s="847">
        <v>0.9053801472718126</v>
      </c>
      <c r="Q342" s="857">
        <v>169</v>
      </c>
    </row>
    <row r="343" spans="1:17" ht="14.4" customHeight="1" x14ac:dyDescent="0.3">
      <c r="A343" s="844" t="s">
        <v>5419</v>
      </c>
      <c r="B343" s="846" t="s">
        <v>5420</v>
      </c>
      <c r="C343" s="846" t="s">
        <v>3543</v>
      </c>
      <c r="D343" s="846" t="s">
        <v>5473</v>
      </c>
      <c r="E343" s="846" t="s">
        <v>5474</v>
      </c>
      <c r="F343" s="856">
        <v>18</v>
      </c>
      <c r="G343" s="856">
        <v>1422</v>
      </c>
      <c r="H343" s="856">
        <v>1</v>
      </c>
      <c r="I343" s="856">
        <v>79</v>
      </c>
      <c r="J343" s="856">
        <v>10</v>
      </c>
      <c r="K343" s="856">
        <v>800</v>
      </c>
      <c r="L343" s="856">
        <v>0.56258790436005623</v>
      </c>
      <c r="M343" s="856">
        <v>80</v>
      </c>
      <c r="N343" s="856">
        <v>23</v>
      </c>
      <c r="O343" s="856">
        <v>1863</v>
      </c>
      <c r="P343" s="847">
        <v>1.3101265822784811</v>
      </c>
      <c r="Q343" s="857">
        <v>81</v>
      </c>
    </row>
    <row r="344" spans="1:17" ht="14.4" customHeight="1" x14ac:dyDescent="0.3">
      <c r="A344" s="844" t="s">
        <v>5419</v>
      </c>
      <c r="B344" s="846" t="s">
        <v>5420</v>
      </c>
      <c r="C344" s="846" t="s">
        <v>3543</v>
      </c>
      <c r="D344" s="846" t="s">
        <v>5475</v>
      </c>
      <c r="E344" s="846" t="s">
        <v>5476</v>
      </c>
      <c r="F344" s="856">
        <v>3</v>
      </c>
      <c r="G344" s="856">
        <v>492</v>
      </c>
      <c r="H344" s="856">
        <v>1</v>
      </c>
      <c r="I344" s="856">
        <v>164</v>
      </c>
      <c r="J344" s="856">
        <v>2</v>
      </c>
      <c r="K344" s="856">
        <v>330</v>
      </c>
      <c r="L344" s="856">
        <v>0.67073170731707321</v>
      </c>
      <c r="M344" s="856">
        <v>165</v>
      </c>
      <c r="N344" s="856">
        <v>2</v>
      </c>
      <c r="O344" s="856">
        <v>332</v>
      </c>
      <c r="P344" s="847">
        <v>0.67479674796747968</v>
      </c>
      <c r="Q344" s="857">
        <v>166</v>
      </c>
    </row>
    <row r="345" spans="1:17" ht="14.4" customHeight="1" x14ac:dyDescent="0.3">
      <c r="A345" s="844" t="s">
        <v>5419</v>
      </c>
      <c r="B345" s="846" t="s">
        <v>5420</v>
      </c>
      <c r="C345" s="846" t="s">
        <v>3543</v>
      </c>
      <c r="D345" s="846" t="s">
        <v>5477</v>
      </c>
      <c r="E345" s="846" t="s">
        <v>5478</v>
      </c>
      <c r="F345" s="856">
        <v>36</v>
      </c>
      <c r="G345" s="856">
        <v>5760</v>
      </c>
      <c r="H345" s="856">
        <v>1</v>
      </c>
      <c r="I345" s="856">
        <v>160</v>
      </c>
      <c r="J345" s="856">
        <v>41</v>
      </c>
      <c r="K345" s="856">
        <v>6622</v>
      </c>
      <c r="L345" s="856">
        <v>1.1496527777777779</v>
      </c>
      <c r="M345" s="856">
        <v>161.51219512195121</v>
      </c>
      <c r="N345" s="856">
        <v>12</v>
      </c>
      <c r="O345" s="856">
        <v>1956</v>
      </c>
      <c r="P345" s="847">
        <v>0.33958333333333335</v>
      </c>
      <c r="Q345" s="857">
        <v>163</v>
      </c>
    </row>
    <row r="346" spans="1:17" ht="14.4" customHeight="1" x14ac:dyDescent="0.3">
      <c r="A346" s="844" t="s">
        <v>5419</v>
      </c>
      <c r="B346" s="846" t="s">
        <v>5420</v>
      </c>
      <c r="C346" s="846" t="s">
        <v>3543</v>
      </c>
      <c r="D346" s="846" t="s">
        <v>5479</v>
      </c>
      <c r="E346" s="846" t="s">
        <v>5480</v>
      </c>
      <c r="F346" s="856"/>
      <c r="G346" s="856"/>
      <c r="H346" s="856"/>
      <c r="I346" s="856"/>
      <c r="J346" s="856">
        <v>1</v>
      </c>
      <c r="K346" s="856">
        <v>28</v>
      </c>
      <c r="L346" s="856"/>
      <c r="M346" s="856">
        <v>28</v>
      </c>
      <c r="N346" s="856"/>
      <c r="O346" s="856"/>
      <c r="P346" s="847"/>
      <c r="Q346" s="857"/>
    </row>
    <row r="347" spans="1:17" ht="14.4" customHeight="1" x14ac:dyDescent="0.3">
      <c r="A347" s="844" t="s">
        <v>5419</v>
      </c>
      <c r="B347" s="846" t="s">
        <v>5420</v>
      </c>
      <c r="C347" s="846" t="s">
        <v>3543</v>
      </c>
      <c r="D347" s="846" t="s">
        <v>5096</v>
      </c>
      <c r="E347" s="846" t="s">
        <v>5097</v>
      </c>
      <c r="F347" s="856">
        <v>3</v>
      </c>
      <c r="G347" s="856">
        <v>3006</v>
      </c>
      <c r="H347" s="856">
        <v>1</v>
      </c>
      <c r="I347" s="856">
        <v>1002</v>
      </c>
      <c r="J347" s="856">
        <v>12</v>
      </c>
      <c r="K347" s="856">
        <v>12072</v>
      </c>
      <c r="L347" s="856">
        <v>4.0159680638722559</v>
      </c>
      <c r="M347" s="856">
        <v>1006</v>
      </c>
      <c r="N347" s="856">
        <v>5</v>
      </c>
      <c r="O347" s="856">
        <v>5040</v>
      </c>
      <c r="P347" s="847">
        <v>1.6766467065868262</v>
      </c>
      <c r="Q347" s="857">
        <v>1008</v>
      </c>
    </row>
    <row r="348" spans="1:17" ht="14.4" customHeight="1" x14ac:dyDescent="0.3">
      <c r="A348" s="844" t="s">
        <v>5419</v>
      </c>
      <c r="B348" s="846" t="s">
        <v>5420</v>
      </c>
      <c r="C348" s="846" t="s">
        <v>3543</v>
      </c>
      <c r="D348" s="846" t="s">
        <v>5481</v>
      </c>
      <c r="E348" s="846" t="s">
        <v>5482</v>
      </c>
      <c r="F348" s="856">
        <v>3</v>
      </c>
      <c r="G348" s="856">
        <v>501</v>
      </c>
      <c r="H348" s="856">
        <v>1</v>
      </c>
      <c r="I348" s="856">
        <v>167</v>
      </c>
      <c r="J348" s="856">
        <v>1</v>
      </c>
      <c r="K348" s="856">
        <v>169</v>
      </c>
      <c r="L348" s="856">
        <v>0.33732534930139718</v>
      </c>
      <c r="M348" s="856">
        <v>169</v>
      </c>
      <c r="N348" s="856">
        <v>3</v>
      </c>
      <c r="O348" s="856">
        <v>510</v>
      </c>
      <c r="P348" s="847">
        <v>1.0179640718562875</v>
      </c>
      <c r="Q348" s="857">
        <v>170</v>
      </c>
    </row>
    <row r="349" spans="1:17" ht="14.4" customHeight="1" x14ac:dyDescent="0.3">
      <c r="A349" s="844" t="s">
        <v>5419</v>
      </c>
      <c r="B349" s="846" t="s">
        <v>5420</v>
      </c>
      <c r="C349" s="846" t="s">
        <v>3543</v>
      </c>
      <c r="D349" s="846" t="s">
        <v>5114</v>
      </c>
      <c r="E349" s="846" t="s">
        <v>5115</v>
      </c>
      <c r="F349" s="856">
        <v>6</v>
      </c>
      <c r="G349" s="856">
        <v>13398</v>
      </c>
      <c r="H349" s="856">
        <v>1</v>
      </c>
      <c r="I349" s="856">
        <v>2233</v>
      </c>
      <c r="J349" s="856">
        <v>22</v>
      </c>
      <c r="K349" s="856">
        <v>49588</v>
      </c>
      <c r="L349" s="856">
        <v>3.7011494252873565</v>
      </c>
      <c r="M349" s="856">
        <v>2254</v>
      </c>
      <c r="N349" s="856">
        <v>16</v>
      </c>
      <c r="O349" s="856">
        <v>36224</v>
      </c>
      <c r="P349" s="847">
        <v>2.7036871174802211</v>
      </c>
      <c r="Q349" s="857">
        <v>2264</v>
      </c>
    </row>
    <row r="350" spans="1:17" ht="14.4" customHeight="1" x14ac:dyDescent="0.3">
      <c r="A350" s="844" t="s">
        <v>5419</v>
      </c>
      <c r="B350" s="846" t="s">
        <v>5420</v>
      </c>
      <c r="C350" s="846" t="s">
        <v>3543</v>
      </c>
      <c r="D350" s="846" t="s">
        <v>5483</v>
      </c>
      <c r="E350" s="846" t="s">
        <v>5484</v>
      </c>
      <c r="F350" s="856">
        <v>6</v>
      </c>
      <c r="G350" s="856">
        <v>1458</v>
      </c>
      <c r="H350" s="856">
        <v>1</v>
      </c>
      <c r="I350" s="856">
        <v>243</v>
      </c>
      <c r="J350" s="856">
        <v>4</v>
      </c>
      <c r="K350" s="856">
        <v>984</v>
      </c>
      <c r="L350" s="856">
        <v>0.67489711934156382</v>
      </c>
      <c r="M350" s="856">
        <v>246</v>
      </c>
      <c r="N350" s="856">
        <v>5</v>
      </c>
      <c r="O350" s="856">
        <v>1235</v>
      </c>
      <c r="P350" s="847">
        <v>0.84705075445816191</v>
      </c>
      <c r="Q350" s="857">
        <v>247</v>
      </c>
    </row>
    <row r="351" spans="1:17" ht="14.4" customHeight="1" x14ac:dyDescent="0.3">
      <c r="A351" s="844" t="s">
        <v>5419</v>
      </c>
      <c r="B351" s="846" t="s">
        <v>5420</v>
      </c>
      <c r="C351" s="846" t="s">
        <v>3543</v>
      </c>
      <c r="D351" s="846" t="s">
        <v>5485</v>
      </c>
      <c r="E351" s="846" t="s">
        <v>5486</v>
      </c>
      <c r="F351" s="856">
        <v>6</v>
      </c>
      <c r="G351" s="856">
        <v>11958</v>
      </c>
      <c r="H351" s="856">
        <v>1</v>
      </c>
      <c r="I351" s="856">
        <v>1993</v>
      </c>
      <c r="J351" s="856">
        <v>14</v>
      </c>
      <c r="K351" s="856">
        <v>28019</v>
      </c>
      <c r="L351" s="856">
        <v>2.3431175781903328</v>
      </c>
      <c r="M351" s="856">
        <v>2001.3571428571429</v>
      </c>
      <c r="N351" s="856">
        <v>8</v>
      </c>
      <c r="O351" s="856">
        <v>16096</v>
      </c>
      <c r="P351" s="847">
        <v>1.3460444890449907</v>
      </c>
      <c r="Q351" s="857">
        <v>2012</v>
      </c>
    </row>
    <row r="352" spans="1:17" ht="14.4" customHeight="1" x14ac:dyDescent="0.3">
      <c r="A352" s="844" t="s">
        <v>5419</v>
      </c>
      <c r="B352" s="846" t="s">
        <v>5420</v>
      </c>
      <c r="C352" s="846" t="s">
        <v>3543</v>
      </c>
      <c r="D352" s="846" t="s">
        <v>5487</v>
      </c>
      <c r="E352" s="846" t="s">
        <v>5488</v>
      </c>
      <c r="F352" s="856">
        <v>106</v>
      </c>
      <c r="G352" s="856">
        <v>23638</v>
      </c>
      <c r="H352" s="856">
        <v>1</v>
      </c>
      <c r="I352" s="856">
        <v>223</v>
      </c>
      <c r="J352" s="856">
        <v>106</v>
      </c>
      <c r="K352" s="856">
        <v>23802</v>
      </c>
      <c r="L352" s="856">
        <v>1.006937981216685</v>
      </c>
      <c r="M352" s="856">
        <v>224.54716981132074</v>
      </c>
      <c r="N352" s="856">
        <v>102</v>
      </c>
      <c r="O352" s="856">
        <v>23052</v>
      </c>
      <c r="P352" s="847">
        <v>0.97520940857940608</v>
      </c>
      <c r="Q352" s="857">
        <v>226</v>
      </c>
    </row>
    <row r="353" spans="1:17" ht="14.4" customHeight="1" x14ac:dyDescent="0.3">
      <c r="A353" s="844" t="s">
        <v>5419</v>
      </c>
      <c r="B353" s="846" t="s">
        <v>5420</v>
      </c>
      <c r="C353" s="846" t="s">
        <v>3543</v>
      </c>
      <c r="D353" s="846" t="s">
        <v>5489</v>
      </c>
      <c r="E353" s="846" t="s">
        <v>5490</v>
      </c>
      <c r="F353" s="856">
        <v>17</v>
      </c>
      <c r="G353" s="856">
        <v>6868</v>
      </c>
      <c r="H353" s="856">
        <v>1</v>
      </c>
      <c r="I353" s="856">
        <v>404</v>
      </c>
      <c r="J353" s="856">
        <v>21</v>
      </c>
      <c r="K353" s="856">
        <v>8664</v>
      </c>
      <c r="L353" s="856">
        <v>1.2615026208503204</v>
      </c>
      <c r="M353" s="856">
        <v>412.57142857142856</v>
      </c>
      <c r="N353" s="856">
        <v>2</v>
      </c>
      <c r="O353" s="856">
        <v>836</v>
      </c>
      <c r="P353" s="847">
        <v>0.12172393709959231</v>
      </c>
      <c r="Q353" s="857">
        <v>418</v>
      </c>
    </row>
    <row r="354" spans="1:17" ht="14.4" customHeight="1" x14ac:dyDescent="0.3">
      <c r="A354" s="844" t="s">
        <v>5419</v>
      </c>
      <c r="B354" s="846" t="s">
        <v>5420</v>
      </c>
      <c r="C354" s="846" t="s">
        <v>3543</v>
      </c>
      <c r="D354" s="846" t="s">
        <v>5491</v>
      </c>
      <c r="E354" s="846" t="s">
        <v>5492</v>
      </c>
      <c r="F354" s="856"/>
      <c r="G354" s="856"/>
      <c r="H354" s="856"/>
      <c r="I354" s="856"/>
      <c r="J354" s="856">
        <v>34</v>
      </c>
      <c r="K354" s="856">
        <v>35228</v>
      </c>
      <c r="L354" s="856"/>
      <c r="M354" s="856">
        <v>1036.1176470588234</v>
      </c>
      <c r="N354" s="856">
        <v>218</v>
      </c>
      <c r="O354" s="856">
        <v>227810</v>
      </c>
      <c r="P354" s="847"/>
      <c r="Q354" s="857">
        <v>1045</v>
      </c>
    </row>
    <row r="355" spans="1:17" ht="14.4" customHeight="1" x14ac:dyDescent="0.3">
      <c r="A355" s="844" t="s">
        <v>5419</v>
      </c>
      <c r="B355" s="846" t="s">
        <v>5420</v>
      </c>
      <c r="C355" s="846" t="s">
        <v>3543</v>
      </c>
      <c r="D355" s="846" t="s">
        <v>5493</v>
      </c>
      <c r="E355" s="846" t="s">
        <v>5494</v>
      </c>
      <c r="F355" s="856">
        <v>1</v>
      </c>
      <c r="G355" s="856">
        <v>266</v>
      </c>
      <c r="H355" s="856">
        <v>1</v>
      </c>
      <c r="I355" s="856">
        <v>266</v>
      </c>
      <c r="J355" s="856">
        <v>3</v>
      </c>
      <c r="K355" s="856">
        <v>802</v>
      </c>
      <c r="L355" s="856">
        <v>3.0150375939849625</v>
      </c>
      <c r="M355" s="856">
        <v>267.33333333333331</v>
      </c>
      <c r="N355" s="856">
        <v>1</v>
      </c>
      <c r="O355" s="856">
        <v>269</v>
      </c>
      <c r="P355" s="847">
        <v>1.0112781954887218</v>
      </c>
      <c r="Q355" s="857">
        <v>269</v>
      </c>
    </row>
    <row r="356" spans="1:17" ht="14.4" customHeight="1" x14ac:dyDescent="0.3">
      <c r="A356" s="844" t="s">
        <v>5419</v>
      </c>
      <c r="B356" s="846" t="s">
        <v>5420</v>
      </c>
      <c r="C356" s="846" t="s">
        <v>3543</v>
      </c>
      <c r="D356" s="846" t="s">
        <v>5495</v>
      </c>
      <c r="E356" s="846" t="s">
        <v>5496</v>
      </c>
      <c r="F356" s="856">
        <v>1</v>
      </c>
      <c r="G356" s="856">
        <v>225</v>
      </c>
      <c r="H356" s="856">
        <v>1</v>
      </c>
      <c r="I356" s="856">
        <v>225</v>
      </c>
      <c r="J356" s="856"/>
      <c r="K356" s="856"/>
      <c r="L356" s="856"/>
      <c r="M356" s="856"/>
      <c r="N356" s="856"/>
      <c r="O356" s="856"/>
      <c r="P356" s="847"/>
      <c r="Q356" s="857"/>
    </row>
    <row r="357" spans="1:17" ht="14.4" customHeight="1" x14ac:dyDescent="0.3">
      <c r="A357" s="844" t="s">
        <v>5497</v>
      </c>
      <c r="B357" s="846" t="s">
        <v>5498</v>
      </c>
      <c r="C357" s="846" t="s">
        <v>3543</v>
      </c>
      <c r="D357" s="846" t="s">
        <v>5499</v>
      </c>
      <c r="E357" s="846" t="s">
        <v>5500</v>
      </c>
      <c r="F357" s="856">
        <v>2066</v>
      </c>
      <c r="G357" s="856">
        <v>328494</v>
      </c>
      <c r="H357" s="856">
        <v>1</v>
      </c>
      <c r="I357" s="856">
        <v>159</v>
      </c>
      <c r="J357" s="856">
        <v>2070</v>
      </c>
      <c r="K357" s="856">
        <v>330087</v>
      </c>
      <c r="L357" s="856">
        <v>1.0048494036420756</v>
      </c>
      <c r="M357" s="856">
        <v>159.46231884057971</v>
      </c>
      <c r="N357" s="856">
        <v>2240</v>
      </c>
      <c r="O357" s="856">
        <v>360640</v>
      </c>
      <c r="P357" s="847">
        <v>1.0978587127923189</v>
      </c>
      <c r="Q357" s="857">
        <v>161</v>
      </c>
    </row>
    <row r="358" spans="1:17" ht="14.4" customHeight="1" x14ac:dyDescent="0.3">
      <c r="A358" s="844" t="s">
        <v>5497</v>
      </c>
      <c r="B358" s="846" t="s">
        <v>5498</v>
      </c>
      <c r="C358" s="846" t="s">
        <v>3543</v>
      </c>
      <c r="D358" s="846" t="s">
        <v>5501</v>
      </c>
      <c r="E358" s="846" t="s">
        <v>5502</v>
      </c>
      <c r="F358" s="856">
        <v>12</v>
      </c>
      <c r="G358" s="856">
        <v>13980</v>
      </c>
      <c r="H358" s="856">
        <v>1</v>
      </c>
      <c r="I358" s="856">
        <v>1165</v>
      </c>
      <c r="J358" s="856">
        <v>4</v>
      </c>
      <c r="K358" s="856">
        <v>4672</v>
      </c>
      <c r="L358" s="856">
        <v>0.33419170243204577</v>
      </c>
      <c r="M358" s="856">
        <v>1168</v>
      </c>
      <c r="N358" s="856">
        <v>25</v>
      </c>
      <c r="O358" s="856">
        <v>29225</v>
      </c>
      <c r="P358" s="847">
        <v>2.090486409155937</v>
      </c>
      <c r="Q358" s="857">
        <v>1169</v>
      </c>
    </row>
    <row r="359" spans="1:17" ht="14.4" customHeight="1" x14ac:dyDescent="0.3">
      <c r="A359" s="844" t="s">
        <v>5497</v>
      </c>
      <c r="B359" s="846" t="s">
        <v>5498</v>
      </c>
      <c r="C359" s="846" t="s">
        <v>3543</v>
      </c>
      <c r="D359" s="846" t="s">
        <v>5503</v>
      </c>
      <c r="E359" s="846" t="s">
        <v>5504</v>
      </c>
      <c r="F359" s="856">
        <v>371</v>
      </c>
      <c r="G359" s="856">
        <v>14469</v>
      </c>
      <c r="H359" s="856">
        <v>1</v>
      </c>
      <c r="I359" s="856">
        <v>39</v>
      </c>
      <c r="J359" s="856">
        <v>282</v>
      </c>
      <c r="K359" s="856">
        <v>11178</v>
      </c>
      <c r="L359" s="856">
        <v>0.77254820651047063</v>
      </c>
      <c r="M359" s="856">
        <v>39.638297872340424</v>
      </c>
      <c r="N359" s="856">
        <v>184</v>
      </c>
      <c r="O359" s="856">
        <v>7360</v>
      </c>
      <c r="P359" s="847">
        <v>0.50867371622088609</v>
      </c>
      <c r="Q359" s="857">
        <v>40</v>
      </c>
    </row>
    <row r="360" spans="1:17" ht="14.4" customHeight="1" x14ac:dyDescent="0.3">
      <c r="A360" s="844" t="s">
        <v>5497</v>
      </c>
      <c r="B360" s="846" t="s">
        <v>5498</v>
      </c>
      <c r="C360" s="846" t="s">
        <v>3543</v>
      </c>
      <c r="D360" s="846" t="s">
        <v>5391</v>
      </c>
      <c r="E360" s="846" t="s">
        <v>5392</v>
      </c>
      <c r="F360" s="856">
        <v>6</v>
      </c>
      <c r="G360" s="856">
        <v>2292</v>
      </c>
      <c r="H360" s="856">
        <v>1</v>
      </c>
      <c r="I360" s="856">
        <v>382</v>
      </c>
      <c r="J360" s="856">
        <v>42</v>
      </c>
      <c r="K360" s="856">
        <v>12248</v>
      </c>
      <c r="L360" s="856">
        <v>5.3438045375218151</v>
      </c>
      <c r="M360" s="856">
        <v>291.61904761904759</v>
      </c>
      <c r="N360" s="856">
        <v>24</v>
      </c>
      <c r="O360" s="856">
        <v>9192</v>
      </c>
      <c r="P360" s="847">
        <v>4.010471204188482</v>
      </c>
      <c r="Q360" s="857">
        <v>383</v>
      </c>
    </row>
    <row r="361" spans="1:17" ht="14.4" customHeight="1" x14ac:dyDescent="0.3">
      <c r="A361" s="844" t="s">
        <v>5497</v>
      </c>
      <c r="B361" s="846" t="s">
        <v>5498</v>
      </c>
      <c r="C361" s="846" t="s">
        <v>3543</v>
      </c>
      <c r="D361" s="846" t="s">
        <v>5505</v>
      </c>
      <c r="E361" s="846" t="s">
        <v>5506</v>
      </c>
      <c r="F361" s="856">
        <v>28</v>
      </c>
      <c r="G361" s="856">
        <v>1036</v>
      </c>
      <c r="H361" s="856">
        <v>1</v>
      </c>
      <c r="I361" s="856">
        <v>37</v>
      </c>
      <c r="J361" s="856">
        <v>11</v>
      </c>
      <c r="K361" s="856">
        <v>407</v>
      </c>
      <c r="L361" s="856">
        <v>0.39285714285714285</v>
      </c>
      <c r="M361" s="856">
        <v>37</v>
      </c>
      <c r="N361" s="856">
        <v>79</v>
      </c>
      <c r="O361" s="856">
        <v>2923</v>
      </c>
      <c r="P361" s="847">
        <v>2.8214285714285716</v>
      </c>
      <c r="Q361" s="857">
        <v>37</v>
      </c>
    </row>
    <row r="362" spans="1:17" ht="14.4" customHeight="1" x14ac:dyDescent="0.3">
      <c r="A362" s="844" t="s">
        <v>5497</v>
      </c>
      <c r="B362" s="846" t="s">
        <v>5498</v>
      </c>
      <c r="C362" s="846" t="s">
        <v>3543</v>
      </c>
      <c r="D362" s="846" t="s">
        <v>5507</v>
      </c>
      <c r="E362" s="846" t="s">
        <v>5508</v>
      </c>
      <c r="F362" s="856">
        <v>3</v>
      </c>
      <c r="G362" s="856">
        <v>1332</v>
      </c>
      <c r="H362" s="856">
        <v>1</v>
      </c>
      <c r="I362" s="856">
        <v>444</v>
      </c>
      <c r="J362" s="856">
        <v>45</v>
      </c>
      <c r="K362" s="856">
        <v>12006</v>
      </c>
      <c r="L362" s="856">
        <v>9.013513513513514</v>
      </c>
      <c r="M362" s="856">
        <v>266.8</v>
      </c>
      <c r="N362" s="856">
        <v>15</v>
      </c>
      <c r="O362" s="856">
        <v>6675</v>
      </c>
      <c r="P362" s="847">
        <v>5.0112612612612617</v>
      </c>
      <c r="Q362" s="857">
        <v>445</v>
      </c>
    </row>
    <row r="363" spans="1:17" ht="14.4" customHeight="1" x14ac:dyDescent="0.3">
      <c r="A363" s="844" t="s">
        <v>5497</v>
      </c>
      <c r="B363" s="846" t="s">
        <v>5498</v>
      </c>
      <c r="C363" s="846" t="s">
        <v>3543</v>
      </c>
      <c r="D363" s="846" t="s">
        <v>5509</v>
      </c>
      <c r="E363" s="846" t="s">
        <v>5510</v>
      </c>
      <c r="F363" s="856">
        <v>2</v>
      </c>
      <c r="G363" s="856">
        <v>82</v>
      </c>
      <c r="H363" s="856">
        <v>1</v>
      </c>
      <c r="I363" s="856">
        <v>41</v>
      </c>
      <c r="J363" s="856">
        <v>13</v>
      </c>
      <c r="K363" s="856">
        <v>287</v>
      </c>
      <c r="L363" s="856">
        <v>3.5</v>
      </c>
      <c r="M363" s="856">
        <v>22.076923076923077</v>
      </c>
      <c r="N363" s="856">
        <v>2</v>
      </c>
      <c r="O363" s="856">
        <v>82</v>
      </c>
      <c r="P363" s="847">
        <v>1</v>
      </c>
      <c r="Q363" s="857">
        <v>41</v>
      </c>
    </row>
    <row r="364" spans="1:17" ht="14.4" customHeight="1" x14ac:dyDescent="0.3">
      <c r="A364" s="844" t="s">
        <v>5497</v>
      </c>
      <c r="B364" s="846" t="s">
        <v>5498</v>
      </c>
      <c r="C364" s="846" t="s">
        <v>3543</v>
      </c>
      <c r="D364" s="846" t="s">
        <v>5511</v>
      </c>
      <c r="E364" s="846" t="s">
        <v>5512</v>
      </c>
      <c r="F364" s="856">
        <v>8</v>
      </c>
      <c r="G364" s="856">
        <v>3920</v>
      </c>
      <c r="H364" s="856">
        <v>1</v>
      </c>
      <c r="I364" s="856">
        <v>490</v>
      </c>
      <c r="J364" s="856">
        <v>41</v>
      </c>
      <c r="K364" s="856">
        <v>17176</v>
      </c>
      <c r="L364" s="856">
        <v>4.3816326530612244</v>
      </c>
      <c r="M364" s="856">
        <v>418.92682926829269</v>
      </c>
      <c r="N364" s="856">
        <v>31</v>
      </c>
      <c r="O364" s="856">
        <v>15221</v>
      </c>
      <c r="P364" s="847">
        <v>3.8829081632653062</v>
      </c>
      <c r="Q364" s="857">
        <v>491</v>
      </c>
    </row>
    <row r="365" spans="1:17" ht="14.4" customHeight="1" x14ac:dyDescent="0.3">
      <c r="A365" s="844" t="s">
        <v>5497</v>
      </c>
      <c r="B365" s="846" t="s">
        <v>5498</v>
      </c>
      <c r="C365" s="846" t="s">
        <v>3543</v>
      </c>
      <c r="D365" s="846" t="s">
        <v>5513</v>
      </c>
      <c r="E365" s="846" t="s">
        <v>5514</v>
      </c>
      <c r="F365" s="856">
        <v>54</v>
      </c>
      <c r="G365" s="856">
        <v>1674</v>
      </c>
      <c r="H365" s="856">
        <v>1</v>
      </c>
      <c r="I365" s="856">
        <v>31</v>
      </c>
      <c r="J365" s="856">
        <v>34</v>
      </c>
      <c r="K365" s="856">
        <v>1054</v>
      </c>
      <c r="L365" s="856">
        <v>0.62962962962962965</v>
      </c>
      <c r="M365" s="856">
        <v>31</v>
      </c>
      <c r="N365" s="856">
        <v>36</v>
      </c>
      <c r="O365" s="856">
        <v>1116</v>
      </c>
      <c r="P365" s="847">
        <v>0.66666666666666663</v>
      </c>
      <c r="Q365" s="857">
        <v>31</v>
      </c>
    </row>
    <row r="366" spans="1:17" ht="14.4" customHeight="1" x14ac:dyDescent="0.3">
      <c r="A366" s="844" t="s">
        <v>5497</v>
      </c>
      <c r="B366" s="846" t="s">
        <v>5498</v>
      </c>
      <c r="C366" s="846" t="s">
        <v>3543</v>
      </c>
      <c r="D366" s="846" t="s">
        <v>5515</v>
      </c>
      <c r="E366" s="846" t="s">
        <v>5516</v>
      </c>
      <c r="F366" s="856">
        <v>6</v>
      </c>
      <c r="G366" s="856">
        <v>1230</v>
      </c>
      <c r="H366" s="856">
        <v>1</v>
      </c>
      <c r="I366" s="856">
        <v>205</v>
      </c>
      <c r="J366" s="856">
        <v>5</v>
      </c>
      <c r="K366" s="856">
        <v>1030</v>
      </c>
      <c r="L366" s="856">
        <v>0.83739837398373984</v>
      </c>
      <c r="M366" s="856">
        <v>206</v>
      </c>
      <c r="N366" s="856">
        <v>7</v>
      </c>
      <c r="O366" s="856">
        <v>1449</v>
      </c>
      <c r="P366" s="847">
        <v>1.1780487804878048</v>
      </c>
      <c r="Q366" s="857">
        <v>207</v>
      </c>
    </row>
    <row r="367" spans="1:17" ht="14.4" customHeight="1" x14ac:dyDescent="0.3">
      <c r="A367" s="844" t="s">
        <v>5497</v>
      </c>
      <c r="B367" s="846" t="s">
        <v>5498</v>
      </c>
      <c r="C367" s="846" t="s">
        <v>3543</v>
      </c>
      <c r="D367" s="846" t="s">
        <v>5517</v>
      </c>
      <c r="E367" s="846" t="s">
        <v>5518</v>
      </c>
      <c r="F367" s="856">
        <v>6</v>
      </c>
      <c r="G367" s="856">
        <v>2262</v>
      </c>
      <c r="H367" s="856">
        <v>1</v>
      </c>
      <c r="I367" s="856">
        <v>377</v>
      </c>
      <c r="J367" s="856">
        <v>5</v>
      </c>
      <c r="K367" s="856">
        <v>1895</v>
      </c>
      <c r="L367" s="856">
        <v>0.83775419982316535</v>
      </c>
      <c r="M367" s="856">
        <v>379</v>
      </c>
      <c r="N367" s="856">
        <v>7</v>
      </c>
      <c r="O367" s="856">
        <v>2660</v>
      </c>
      <c r="P367" s="847">
        <v>1.1759504862953138</v>
      </c>
      <c r="Q367" s="857">
        <v>380</v>
      </c>
    </row>
    <row r="368" spans="1:17" ht="14.4" customHeight="1" x14ac:dyDescent="0.3">
      <c r="A368" s="844" t="s">
        <v>5497</v>
      </c>
      <c r="B368" s="846" t="s">
        <v>5498</v>
      </c>
      <c r="C368" s="846" t="s">
        <v>3543</v>
      </c>
      <c r="D368" s="846" t="s">
        <v>5519</v>
      </c>
      <c r="E368" s="846" t="s">
        <v>5520</v>
      </c>
      <c r="F368" s="856">
        <v>1</v>
      </c>
      <c r="G368" s="856">
        <v>231</v>
      </c>
      <c r="H368" s="856">
        <v>1</v>
      </c>
      <c r="I368" s="856">
        <v>231</v>
      </c>
      <c r="J368" s="856"/>
      <c r="K368" s="856"/>
      <c r="L368" s="856"/>
      <c r="M368" s="856"/>
      <c r="N368" s="856">
        <v>2</v>
      </c>
      <c r="O368" s="856">
        <v>468</v>
      </c>
      <c r="P368" s="847">
        <v>2.0259740259740258</v>
      </c>
      <c r="Q368" s="857">
        <v>234</v>
      </c>
    </row>
    <row r="369" spans="1:17" ht="14.4" customHeight="1" x14ac:dyDescent="0.3">
      <c r="A369" s="844" t="s">
        <v>5497</v>
      </c>
      <c r="B369" s="846" t="s">
        <v>5498</v>
      </c>
      <c r="C369" s="846" t="s">
        <v>3543</v>
      </c>
      <c r="D369" s="846" t="s">
        <v>5521</v>
      </c>
      <c r="E369" s="846" t="s">
        <v>5522</v>
      </c>
      <c r="F369" s="856">
        <v>1554</v>
      </c>
      <c r="G369" s="856">
        <v>175602</v>
      </c>
      <c r="H369" s="856">
        <v>1</v>
      </c>
      <c r="I369" s="856">
        <v>113</v>
      </c>
      <c r="J369" s="856">
        <v>1518</v>
      </c>
      <c r="K369" s="856">
        <v>173956</v>
      </c>
      <c r="L369" s="856">
        <v>0.9906265304495393</v>
      </c>
      <c r="M369" s="856">
        <v>114.59552042160738</v>
      </c>
      <c r="N369" s="856">
        <v>1610</v>
      </c>
      <c r="O369" s="856">
        <v>186760</v>
      </c>
      <c r="P369" s="847">
        <v>1.0635414175237183</v>
      </c>
      <c r="Q369" s="857">
        <v>116</v>
      </c>
    </row>
    <row r="370" spans="1:17" ht="14.4" customHeight="1" x14ac:dyDescent="0.3">
      <c r="A370" s="844" t="s">
        <v>5497</v>
      </c>
      <c r="B370" s="846" t="s">
        <v>5498</v>
      </c>
      <c r="C370" s="846" t="s">
        <v>3543</v>
      </c>
      <c r="D370" s="846" t="s">
        <v>5523</v>
      </c>
      <c r="E370" s="846" t="s">
        <v>5524</v>
      </c>
      <c r="F370" s="856">
        <v>862</v>
      </c>
      <c r="G370" s="856">
        <v>72408</v>
      </c>
      <c r="H370" s="856">
        <v>1</v>
      </c>
      <c r="I370" s="856">
        <v>84</v>
      </c>
      <c r="J370" s="856">
        <v>915</v>
      </c>
      <c r="K370" s="856">
        <v>76734</v>
      </c>
      <c r="L370" s="856">
        <v>1.0597447795823667</v>
      </c>
      <c r="M370" s="856">
        <v>83.862295081967218</v>
      </c>
      <c r="N370" s="856">
        <v>946</v>
      </c>
      <c r="O370" s="856">
        <v>80410</v>
      </c>
      <c r="P370" s="847">
        <v>1.1105126505358525</v>
      </c>
      <c r="Q370" s="857">
        <v>85</v>
      </c>
    </row>
    <row r="371" spans="1:17" ht="14.4" customHeight="1" x14ac:dyDescent="0.3">
      <c r="A371" s="844" t="s">
        <v>5497</v>
      </c>
      <c r="B371" s="846" t="s">
        <v>5498</v>
      </c>
      <c r="C371" s="846" t="s">
        <v>3543</v>
      </c>
      <c r="D371" s="846" t="s">
        <v>5525</v>
      </c>
      <c r="E371" s="846" t="s">
        <v>5526</v>
      </c>
      <c r="F371" s="856">
        <v>6</v>
      </c>
      <c r="G371" s="856">
        <v>576</v>
      </c>
      <c r="H371" s="856">
        <v>1</v>
      </c>
      <c r="I371" s="856">
        <v>96</v>
      </c>
      <c r="J371" s="856">
        <v>6</v>
      </c>
      <c r="K371" s="856">
        <v>582</v>
      </c>
      <c r="L371" s="856">
        <v>1.0104166666666667</v>
      </c>
      <c r="M371" s="856">
        <v>97</v>
      </c>
      <c r="N371" s="856">
        <v>6</v>
      </c>
      <c r="O371" s="856">
        <v>588</v>
      </c>
      <c r="P371" s="847">
        <v>1.0208333333333333</v>
      </c>
      <c r="Q371" s="857">
        <v>98</v>
      </c>
    </row>
    <row r="372" spans="1:17" ht="14.4" customHeight="1" x14ac:dyDescent="0.3">
      <c r="A372" s="844" t="s">
        <v>5497</v>
      </c>
      <c r="B372" s="846" t="s">
        <v>5498</v>
      </c>
      <c r="C372" s="846" t="s">
        <v>3543</v>
      </c>
      <c r="D372" s="846" t="s">
        <v>5527</v>
      </c>
      <c r="E372" s="846" t="s">
        <v>5528</v>
      </c>
      <c r="F372" s="856">
        <v>106</v>
      </c>
      <c r="G372" s="856">
        <v>2226</v>
      </c>
      <c r="H372" s="856">
        <v>1</v>
      </c>
      <c r="I372" s="856">
        <v>21</v>
      </c>
      <c r="J372" s="856">
        <v>170</v>
      </c>
      <c r="K372" s="856">
        <v>3570</v>
      </c>
      <c r="L372" s="856">
        <v>1.6037735849056605</v>
      </c>
      <c r="M372" s="856">
        <v>21</v>
      </c>
      <c r="N372" s="856">
        <v>223</v>
      </c>
      <c r="O372" s="856">
        <v>4683</v>
      </c>
      <c r="P372" s="847">
        <v>2.1037735849056602</v>
      </c>
      <c r="Q372" s="857">
        <v>21</v>
      </c>
    </row>
    <row r="373" spans="1:17" ht="14.4" customHeight="1" x14ac:dyDescent="0.3">
      <c r="A373" s="844" t="s">
        <v>5497</v>
      </c>
      <c r="B373" s="846" t="s">
        <v>5498</v>
      </c>
      <c r="C373" s="846" t="s">
        <v>3543</v>
      </c>
      <c r="D373" s="846" t="s">
        <v>5400</v>
      </c>
      <c r="E373" s="846" t="s">
        <v>5401</v>
      </c>
      <c r="F373" s="856">
        <v>133</v>
      </c>
      <c r="G373" s="856">
        <v>64638</v>
      </c>
      <c r="H373" s="856">
        <v>1</v>
      </c>
      <c r="I373" s="856">
        <v>486</v>
      </c>
      <c r="J373" s="856">
        <v>138</v>
      </c>
      <c r="K373" s="856">
        <v>61341</v>
      </c>
      <c r="L373" s="856">
        <v>0.94899285250162446</v>
      </c>
      <c r="M373" s="856">
        <v>444.5</v>
      </c>
      <c r="N373" s="856">
        <v>176</v>
      </c>
      <c r="O373" s="856">
        <v>85712</v>
      </c>
      <c r="P373" s="847">
        <v>1.3260311272007179</v>
      </c>
      <c r="Q373" s="857">
        <v>487</v>
      </c>
    </row>
    <row r="374" spans="1:17" ht="14.4" customHeight="1" x14ac:dyDescent="0.3">
      <c r="A374" s="844" t="s">
        <v>5497</v>
      </c>
      <c r="B374" s="846" t="s">
        <v>5498</v>
      </c>
      <c r="C374" s="846" t="s">
        <v>3543</v>
      </c>
      <c r="D374" s="846" t="s">
        <v>5529</v>
      </c>
      <c r="E374" s="846" t="s">
        <v>5530</v>
      </c>
      <c r="F374" s="856">
        <v>201</v>
      </c>
      <c r="G374" s="856">
        <v>8040</v>
      </c>
      <c r="H374" s="856">
        <v>1</v>
      </c>
      <c r="I374" s="856">
        <v>40</v>
      </c>
      <c r="J374" s="856">
        <v>230</v>
      </c>
      <c r="K374" s="856">
        <v>9385</v>
      </c>
      <c r="L374" s="856">
        <v>1.1672885572139304</v>
      </c>
      <c r="M374" s="856">
        <v>40.804347826086953</v>
      </c>
      <c r="N374" s="856">
        <v>279</v>
      </c>
      <c r="O374" s="856">
        <v>11439</v>
      </c>
      <c r="P374" s="847">
        <v>1.4227611940298508</v>
      </c>
      <c r="Q374" s="857">
        <v>41</v>
      </c>
    </row>
    <row r="375" spans="1:17" ht="14.4" customHeight="1" x14ac:dyDescent="0.3">
      <c r="A375" s="844" t="s">
        <v>5497</v>
      </c>
      <c r="B375" s="846" t="s">
        <v>5498</v>
      </c>
      <c r="C375" s="846" t="s">
        <v>3543</v>
      </c>
      <c r="D375" s="846" t="s">
        <v>5531</v>
      </c>
      <c r="E375" s="846" t="s">
        <v>5532</v>
      </c>
      <c r="F375" s="856"/>
      <c r="G375" s="856"/>
      <c r="H375" s="856"/>
      <c r="I375" s="856"/>
      <c r="J375" s="856">
        <v>1</v>
      </c>
      <c r="K375" s="856">
        <v>2059</v>
      </c>
      <c r="L375" s="856"/>
      <c r="M375" s="856">
        <v>2059</v>
      </c>
      <c r="N375" s="856">
        <v>1</v>
      </c>
      <c r="O375" s="856">
        <v>2072</v>
      </c>
      <c r="P375" s="847"/>
      <c r="Q375" s="857">
        <v>2072</v>
      </c>
    </row>
    <row r="376" spans="1:17" ht="14.4" customHeight="1" x14ac:dyDescent="0.3">
      <c r="A376" s="844" t="s">
        <v>5497</v>
      </c>
      <c r="B376" s="846" t="s">
        <v>5498</v>
      </c>
      <c r="C376" s="846" t="s">
        <v>3543</v>
      </c>
      <c r="D376" s="846" t="s">
        <v>5533</v>
      </c>
      <c r="E376" s="846" t="s">
        <v>5534</v>
      </c>
      <c r="F376" s="856">
        <v>9</v>
      </c>
      <c r="G376" s="856">
        <v>5436</v>
      </c>
      <c r="H376" s="856">
        <v>1</v>
      </c>
      <c r="I376" s="856">
        <v>604</v>
      </c>
      <c r="J376" s="856">
        <v>32</v>
      </c>
      <c r="K376" s="856">
        <v>19397</v>
      </c>
      <c r="L376" s="856">
        <v>3.5682487122884474</v>
      </c>
      <c r="M376" s="856">
        <v>606.15625</v>
      </c>
      <c r="N376" s="856">
        <v>29</v>
      </c>
      <c r="O376" s="856">
        <v>17632</v>
      </c>
      <c r="P376" s="847">
        <v>3.2435614422369388</v>
      </c>
      <c r="Q376" s="857">
        <v>608</v>
      </c>
    </row>
    <row r="377" spans="1:17" ht="14.4" customHeight="1" x14ac:dyDescent="0.3">
      <c r="A377" s="844" t="s">
        <v>5497</v>
      </c>
      <c r="B377" s="846" t="s">
        <v>5498</v>
      </c>
      <c r="C377" s="846" t="s">
        <v>3543</v>
      </c>
      <c r="D377" s="846" t="s">
        <v>5535</v>
      </c>
      <c r="E377" s="846" t="s">
        <v>5536</v>
      </c>
      <c r="F377" s="856"/>
      <c r="G377" s="856"/>
      <c r="H377" s="856"/>
      <c r="I377" s="856"/>
      <c r="J377" s="856">
        <v>1</v>
      </c>
      <c r="K377" s="856">
        <v>962</v>
      </c>
      <c r="L377" s="856"/>
      <c r="M377" s="856">
        <v>962</v>
      </c>
      <c r="N377" s="856">
        <v>2</v>
      </c>
      <c r="O377" s="856">
        <v>1924</v>
      </c>
      <c r="P377" s="847"/>
      <c r="Q377" s="857">
        <v>962</v>
      </c>
    </row>
    <row r="378" spans="1:17" ht="14.4" customHeight="1" x14ac:dyDescent="0.3">
      <c r="A378" s="844" t="s">
        <v>5497</v>
      </c>
      <c r="B378" s="846" t="s">
        <v>5498</v>
      </c>
      <c r="C378" s="846" t="s">
        <v>3543</v>
      </c>
      <c r="D378" s="846" t="s">
        <v>5537</v>
      </c>
      <c r="E378" s="846" t="s">
        <v>5538</v>
      </c>
      <c r="F378" s="856">
        <v>1</v>
      </c>
      <c r="G378" s="856">
        <v>245</v>
      </c>
      <c r="H378" s="856">
        <v>1</v>
      </c>
      <c r="I378" s="856">
        <v>245</v>
      </c>
      <c r="J378" s="856"/>
      <c r="K378" s="856"/>
      <c r="L378" s="856"/>
      <c r="M378" s="856"/>
      <c r="N378" s="856">
        <v>2</v>
      </c>
      <c r="O378" s="856">
        <v>496</v>
      </c>
      <c r="P378" s="847">
        <v>2.0244897959183672</v>
      </c>
      <c r="Q378" s="857">
        <v>248</v>
      </c>
    </row>
    <row r="379" spans="1:17" ht="14.4" customHeight="1" x14ac:dyDescent="0.3">
      <c r="A379" s="844" t="s">
        <v>5497</v>
      </c>
      <c r="B379" s="846" t="s">
        <v>5498</v>
      </c>
      <c r="C379" s="846" t="s">
        <v>3543</v>
      </c>
      <c r="D379" s="846" t="s">
        <v>5539</v>
      </c>
      <c r="E379" s="846" t="s">
        <v>5540</v>
      </c>
      <c r="F379" s="856"/>
      <c r="G379" s="856"/>
      <c r="H379" s="856"/>
      <c r="I379" s="856"/>
      <c r="J379" s="856"/>
      <c r="K379" s="856"/>
      <c r="L379" s="856"/>
      <c r="M379" s="856"/>
      <c r="N379" s="856">
        <v>1</v>
      </c>
      <c r="O379" s="856">
        <v>27</v>
      </c>
      <c r="P379" s="847"/>
      <c r="Q379" s="857">
        <v>27</v>
      </c>
    </row>
    <row r="380" spans="1:17" ht="14.4" customHeight="1" x14ac:dyDescent="0.3">
      <c r="A380" s="844" t="s">
        <v>5497</v>
      </c>
      <c r="B380" s="846" t="s">
        <v>5498</v>
      </c>
      <c r="C380" s="846" t="s">
        <v>3543</v>
      </c>
      <c r="D380" s="846" t="s">
        <v>5541</v>
      </c>
      <c r="E380" s="846" t="s">
        <v>5542</v>
      </c>
      <c r="F380" s="856">
        <v>1</v>
      </c>
      <c r="G380" s="856">
        <v>327</v>
      </c>
      <c r="H380" s="856">
        <v>1</v>
      </c>
      <c r="I380" s="856">
        <v>327</v>
      </c>
      <c r="J380" s="856">
        <v>1</v>
      </c>
      <c r="K380" s="856">
        <v>328</v>
      </c>
      <c r="L380" s="856">
        <v>1.0030581039755351</v>
      </c>
      <c r="M380" s="856">
        <v>328</v>
      </c>
      <c r="N380" s="856">
        <v>1</v>
      </c>
      <c r="O380" s="856">
        <v>328</v>
      </c>
      <c r="P380" s="847">
        <v>1.0030581039755351</v>
      </c>
      <c r="Q380" s="857">
        <v>328</v>
      </c>
    </row>
    <row r="381" spans="1:17" ht="14.4" customHeight="1" x14ac:dyDescent="0.3">
      <c r="A381" s="844" t="s">
        <v>5543</v>
      </c>
      <c r="B381" s="846" t="s">
        <v>5138</v>
      </c>
      <c r="C381" s="846" t="s">
        <v>3543</v>
      </c>
      <c r="D381" s="846" t="s">
        <v>5544</v>
      </c>
      <c r="E381" s="846" t="s">
        <v>5545</v>
      </c>
      <c r="F381" s="856"/>
      <c r="G381" s="856"/>
      <c r="H381" s="856"/>
      <c r="I381" s="856"/>
      <c r="J381" s="856"/>
      <c r="K381" s="856"/>
      <c r="L381" s="856"/>
      <c r="M381" s="856"/>
      <c r="N381" s="856">
        <v>1</v>
      </c>
      <c r="O381" s="856">
        <v>1184</v>
      </c>
      <c r="P381" s="847"/>
      <c r="Q381" s="857">
        <v>1184</v>
      </c>
    </row>
    <row r="382" spans="1:17" ht="14.4" customHeight="1" x14ac:dyDescent="0.3">
      <c r="A382" s="844" t="s">
        <v>5543</v>
      </c>
      <c r="B382" s="846" t="s">
        <v>5138</v>
      </c>
      <c r="C382" s="846" t="s">
        <v>3543</v>
      </c>
      <c r="D382" s="846" t="s">
        <v>5546</v>
      </c>
      <c r="E382" s="846" t="s">
        <v>5547</v>
      </c>
      <c r="F382" s="856"/>
      <c r="G382" s="856"/>
      <c r="H382" s="856"/>
      <c r="I382" s="856"/>
      <c r="J382" s="856"/>
      <c r="K382" s="856"/>
      <c r="L382" s="856"/>
      <c r="M382" s="856"/>
      <c r="N382" s="856">
        <v>1</v>
      </c>
      <c r="O382" s="856">
        <v>1043</v>
      </c>
      <c r="P382" s="847"/>
      <c r="Q382" s="857">
        <v>1043</v>
      </c>
    </row>
    <row r="383" spans="1:17" ht="14.4" customHeight="1" x14ac:dyDescent="0.3">
      <c r="A383" s="844" t="s">
        <v>5543</v>
      </c>
      <c r="B383" s="846" t="s">
        <v>5138</v>
      </c>
      <c r="C383" s="846" t="s">
        <v>3543</v>
      </c>
      <c r="D383" s="846" t="s">
        <v>5548</v>
      </c>
      <c r="E383" s="846" t="s">
        <v>5549</v>
      </c>
      <c r="F383" s="856">
        <v>2</v>
      </c>
      <c r="G383" s="856">
        <v>1652</v>
      </c>
      <c r="H383" s="856">
        <v>1</v>
      </c>
      <c r="I383" s="856">
        <v>826</v>
      </c>
      <c r="J383" s="856">
        <v>2</v>
      </c>
      <c r="K383" s="856">
        <v>1660</v>
      </c>
      <c r="L383" s="856">
        <v>1.0048426150121066</v>
      </c>
      <c r="M383" s="856">
        <v>830</v>
      </c>
      <c r="N383" s="856">
        <v>1</v>
      </c>
      <c r="O383" s="856">
        <v>831</v>
      </c>
      <c r="P383" s="847">
        <v>0.50302663438256656</v>
      </c>
      <c r="Q383" s="857">
        <v>831</v>
      </c>
    </row>
    <row r="384" spans="1:17" ht="14.4" customHeight="1" x14ac:dyDescent="0.3">
      <c r="A384" s="844" t="s">
        <v>5543</v>
      </c>
      <c r="B384" s="846" t="s">
        <v>5138</v>
      </c>
      <c r="C384" s="846" t="s">
        <v>3543</v>
      </c>
      <c r="D384" s="846" t="s">
        <v>5550</v>
      </c>
      <c r="E384" s="846" t="s">
        <v>5551</v>
      </c>
      <c r="F384" s="856"/>
      <c r="G384" s="856"/>
      <c r="H384" s="856"/>
      <c r="I384" s="856"/>
      <c r="J384" s="856"/>
      <c r="K384" s="856"/>
      <c r="L384" s="856"/>
      <c r="M384" s="856"/>
      <c r="N384" s="856">
        <v>1</v>
      </c>
      <c r="O384" s="856">
        <v>812</v>
      </c>
      <c r="P384" s="847"/>
      <c r="Q384" s="857">
        <v>812</v>
      </c>
    </row>
    <row r="385" spans="1:17" ht="14.4" customHeight="1" x14ac:dyDescent="0.3">
      <c r="A385" s="844" t="s">
        <v>5543</v>
      </c>
      <c r="B385" s="846" t="s">
        <v>5138</v>
      </c>
      <c r="C385" s="846" t="s">
        <v>3543</v>
      </c>
      <c r="D385" s="846" t="s">
        <v>5552</v>
      </c>
      <c r="E385" s="846" t="s">
        <v>5553</v>
      </c>
      <c r="F385" s="856"/>
      <c r="G385" s="856"/>
      <c r="H385" s="856"/>
      <c r="I385" s="856"/>
      <c r="J385" s="856"/>
      <c r="K385" s="856"/>
      <c r="L385" s="856"/>
      <c r="M385" s="856"/>
      <c r="N385" s="856">
        <v>1</v>
      </c>
      <c r="O385" s="856">
        <v>812</v>
      </c>
      <c r="P385" s="847"/>
      <c r="Q385" s="857">
        <v>812</v>
      </c>
    </row>
    <row r="386" spans="1:17" ht="14.4" customHeight="1" x14ac:dyDescent="0.3">
      <c r="A386" s="844" t="s">
        <v>5543</v>
      </c>
      <c r="B386" s="846" t="s">
        <v>5138</v>
      </c>
      <c r="C386" s="846" t="s">
        <v>3543</v>
      </c>
      <c r="D386" s="846" t="s">
        <v>4976</v>
      </c>
      <c r="E386" s="846" t="s">
        <v>4977</v>
      </c>
      <c r="F386" s="856">
        <v>40</v>
      </c>
      <c r="G386" s="856">
        <v>6640</v>
      </c>
      <c r="H386" s="856">
        <v>1</v>
      </c>
      <c r="I386" s="856">
        <v>166</v>
      </c>
      <c r="J386" s="856">
        <v>17</v>
      </c>
      <c r="K386" s="856">
        <v>2833</v>
      </c>
      <c r="L386" s="856">
        <v>0.42665662650602409</v>
      </c>
      <c r="M386" s="856">
        <v>166.64705882352942</v>
      </c>
      <c r="N386" s="856">
        <v>9</v>
      </c>
      <c r="O386" s="856">
        <v>1503</v>
      </c>
      <c r="P386" s="847">
        <v>0.22635542168674699</v>
      </c>
      <c r="Q386" s="857">
        <v>167</v>
      </c>
    </row>
    <row r="387" spans="1:17" ht="14.4" customHeight="1" x14ac:dyDescent="0.3">
      <c r="A387" s="844" t="s">
        <v>5543</v>
      </c>
      <c r="B387" s="846" t="s">
        <v>5138</v>
      </c>
      <c r="C387" s="846" t="s">
        <v>3543</v>
      </c>
      <c r="D387" s="846" t="s">
        <v>5554</v>
      </c>
      <c r="E387" s="846" t="s">
        <v>5555</v>
      </c>
      <c r="F387" s="856">
        <v>43</v>
      </c>
      <c r="G387" s="856">
        <v>7396</v>
      </c>
      <c r="H387" s="856">
        <v>1</v>
      </c>
      <c r="I387" s="856">
        <v>172</v>
      </c>
      <c r="J387" s="856">
        <v>17</v>
      </c>
      <c r="K387" s="856">
        <v>2935</v>
      </c>
      <c r="L387" s="856">
        <v>0.39683612763656029</v>
      </c>
      <c r="M387" s="856">
        <v>172.64705882352942</v>
      </c>
      <c r="N387" s="856">
        <v>8</v>
      </c>
      <c r="O387" s="856">
        <v>1384</v>
      </c>
      <c r="P387" s="847">
        <v>0.18712817739318552</v>
      </c>
      <c r="Q387" s="857">
        <v>173</v>
      </c>
    </row>
    <row r="388" spans="1:17" ht="14.4" customHeight="1" x14ac:dyDescent="0.3">
      <c r="A388" s="844" t="s">
        <v>5543</v>
      </c>
      <c r="B388" s="846" t="s">
        <v>5138</v>
      </c>
      <c r="C388" s="846" t="s">
        <v>3543</v>
      </c>
      <c r="D388" s="846" t="s">
        <v>5556</v>
      </c>
      <c r="E388" s="846" t="s">
        <v>5557</v>
      </c>
      <c r="F388" s="856">
        <v>128</v>
      </c>
      <c r="G388" s="856">
        <v>44544</v>
      </c>
      <c r="H388" s="856">
        <v>1</v>
      </c>
      <c r="I388" s="856">
        <v>348</v>
      </c>
      <c r="J388" s="856">
        <v>48</v>
      </c>
      <c r="K388" s="856">
        <v>16734</v>
      </c>
      <c r="L388" s="856">
        <v>0.37567349137931033</v>
      </c>
      <c r="M388" s="856">
        <v>348.625</v>
      </c>
      <c r="N388" s="856">
        <v>18</v>
      </c>
      <c r="O388" s="856">
        <v>6282</v>
      </c>
      <c r="P388" s="847">
        <v>0.14102909482758622</v>
      </c>
      <c r="Q388" s="857">
        <v>349</v>
      </c>
    </row>
    <row r="389" spans="1:17" ht="14.4" customHeight="1" x14ac:dyDescent="0.3">
      <c r="A389" s="844" t="s">
        <v>5543</v>
      </c>
      <c r="B389" s="846" t="s">
        <v>5138</v>
      </c>
      <c r="C389" s="846" t="s">
        <v>3543</v>
      </c>
      <c r="D389" s="846" t="s">
        <v>5018</v>
      </c>
      <c r="E389" s="846" t="s">
        <v>5019</v>
      </c>
      <c r="F389" s="856"/>
      <c r="G389" s="856"/>
      <c r="H389" s="856"/>
      <c r="I389" s="856"/>
      <c r="J389" s="856">
        <v>1</v>
      </c>
      <c r="K389" s="856">
        <v>147</v>
      </c>
      <c r="L389" s="856"/>
      <c r="M389" s="856">
        <v>147</v>
      </c>
      <c r="N389" s="856"/>
      <c r="O389" s="856"/>
      <c r="P389" s="847"/>
      <c r="Q389" s="857"/>
    </row>
    <row r="390" spans="1:17" ht="14.4" customHeight="1" x14ac:dyDescent="0.3">
      <c r="A390" s="844" t="s">
        <v>5543</v>
      </c>
      <c r="B390" s="846" t="s">
        <v>5138</v>
      </c>
      <c r="C390" s="846" t="s">
        <v>3543</v>
      </c>
      <c r="D390" s="846" t="s">
        <v>5558</v>
      </c>
      <c r="E390" s="846" t="s">
        <v>5559</v>
      </c>
      <c r="F390" s="856">
        <v>40</v>
      </c>
      <c r="G390" s="856">
        <v>1520</v>
      </c>
      <c r="H390" s="856">
        <v>1</v>
      </c>
      <c r="I390" s="856">
        <v>38</v>
      </c>
      <c r="J390" s="856">
        <v>16</v>
      </c>
      <c r="K390" s="856">
        <v>619</v>
      </c>
      <c r="L390" s="856">
        <v>0.40723684210526317</v>
      </c>
      <c r="M390" s="856">
        <v>38.6875</v>
      </c>
      <c r="N390" s="856">
        <v>8</v>
      </c>
      <c r="O390" s="856">
        <v>312</v>
      </c>
      <c r="P390" s="847">
        <v>0.20526315789473684</v>
      </c>
      <c r="Q390" s="857">
        <v>39</v>
      </c>
    </row>
    <row r="391" spans="1:17" ht="14.4" customHeight="1" x14ac:dyDescent="0.3">
      <c r="A391" s="844" t="s">
        <v>5543</v>
      </c>
      <c r="B391" s="846" t="s">
        <v>5138</v>
      </c>
      <c r="C391" s="846" t="s">
        <v>3543</v>
      </c>
      <c r="D391" s="846" t="s">
        <v>5560</v>
      </c>
      <c r="E391" s="846" t="s">
        <v>5561</v>
      </c>
      <c r="F391" s="856"/>
      <c r="G391" s="856"/>
      <c r="H391" s="856"/>
      <c r="I391" s="856"/>
      <c r="J391" s="856">
        <v>1</v>
      </c>
      <c r="K391" s="856">
        <v>5000</v>
      </c>
      <c r="L391" s="856"/>
      <c r="M391" s="856">
        <v>5000</v>
      </c>
      <c r="N391" s="856"/>
      <c r="O391" s="856"/>
      <c r="P391" s="847"/>
      <c r="Q391" s="857"/>
    </row>
    <row r="392" spans="1:17" ht="14.4" customHeight="1" x14ac:dyDescent="0.3">
      <c r="A392" s="844" t="s">
        <v>5543</v>
      </c>
      <c r="B392" s="846" t="s">
        <v>5138</v>
      </c>
      <c r="C392" s="846" t="s">
        <v>3543</v>
      </c>
      <c r="D392" s="846" t="s">
        <v>5058</v>
      </c>
      <c r="E392" s="846" t="s">
        <v>5059</v>
      </c>
      <c r="F392" s="856">
        <v>40</v>
      </c>
      <c r="G392" s="856">
        <v>6760</v>
      </c>
      <c r="H392" s="856">
        <v>1</v>
      </c>
      <c r="I392" s="856">
        <v>169</v>
      </c>
      <c r="J392" s="856">
        <v>17</v>
      </c>
      <c r="K392" s="856">
        <v>2884</v>
      </c>
      <c r="L392" s="856">
        <v>0.42662721893491123</v>
      </c>
      <c r="M392" s="856">
        <v>169.64705882352942</v>
      </c>
      <c r="N392" s="856">
        <v>10</v>
      </c>
      <c r="O392" s="856">
        <v>1700</v>
      </c>
      <c r="P392" s="847">
        <v>0.25147928994082841</v>
      </c>
      <c r="Q392" s="857">
        <v>170</v>
      </c>
    </row>
    <row r="393" spans="1:17" ht="14.4" customHeight="1" x14ac:dyDescent="0.3">
      <c r="A393" s="844" t="s">
        <v>5543</v>
      </c>
      <c r="B393" s="846" t="s">
        <v>5138</v>
      </c>
      <c r="C393" s="846" t="s">
        <v>3543</v>
      </c>
      <c r="D393" s="846" t="s">
        <v>5562</v>
      </c>
      <c r="E393" s="846" t="s">
        <v>5563</v>
      </c>
      <c r="F393" s="856">
        <v>3</v>
      </c>
      <c r="G393" s="856">
        <v>1041</v>
      </c>
      <c r="H393" s="856">
        <v>1</v>
      </c>
      <c r="I393" s="856">
        <v>347</v>
      </c>
      <c r="J393" s="856"/>
      <c r="K393" s="856"/>
      <c r="L393" s="856"/>
      <c r="M393" s="856"/>
      <c r="N393" s="856">
        <v>2</v>
      </c>
      <c r="O393" s="856">
        <v>696</v>
      </c>
      <c r="P393" s="847">
        <v>0.66858789625360227</v>
      </c>
      <c r="Q393" s="857">
        <v>348</v>
      </c>
    </row>
    <row r="394" spans="1:17" ht="14.4" customHeight="1" x14ac:dyDescent="0.3">
      <c r="A394" s="844" t="s">
        <v>5543</v>
      </c>
      <c r="B394" s="846" t="s">
        <v>5138</v>
      </c>
      <c r="C394" s="846" t="s">
        <v>3543</v>
      </c>
      <c r="D394" s="846" t="s">
        <v>5076</v>
      </c>
      <c r="E394" s="846" t="s">
        <v>5077</v>
      </c>
      <c r="F394" s="856">
        <v>40</v>
      </c>
      <c r="G394" s="856">
        <v>6880</v>
      </c>
      <c r="H394" s="856">
        <v>1</v>
      </c>
      <c r="I394" s="856">
        <v>172</v>
      </c>
      <c r="J394" s="856">
        <v>17</v>
      </c>
      <c r="K394" s="856">
        <v>2935</v>
      </c>
      <c r="L394" s="856">
        <v>0.42659883720930231</v>
      </c>
      <c r="M394" s="856">
        <v>172.64705882352942</v>
      </c>
      <c r="N394" s="856">
        <v>9</v>
      </c>
      <c r="O394" s="856">
        <v>1557</v>
      </c>
      <c r="P394" s="847">
        <v>0.22630813953488371</v>
      </c>
      <c r="Q394" s="857">
        <v>173</v>
      </c>
    </row>
    <row r="395" spans="1:17" ht="14.4" customHeight="1" x14ac:dyDescent="0.3">
      <c r="A395" s="844" t="s">
        <v>5543</v>
      </c>
      <c r="B395" s="846" t="s">
        <v>5138</v>
      </c>
      <c r="C395" s="846" t="s">
        <v>3543</v>
      </c>
      <c r="D395" s="846" t="s">
        <v>5564</v>
      </c>
      <c r="E395" s="846" t="s">
        <v>5565</v>
      </c>
      <c r="F395" s="856"/>
      <c r="G395" s="856"/>
      <c r="H395" s="856"/>
      <c r="I395" s="856"/>
      <c r="J395" s="856"/>
      <c r="K395" s="856"/>
      <c r="L395" s="856"/>
      <c r="M395" s="856"/>
      <c r="N395" s="856">
        <v>1</v>
      </c>
      <c r="O395" s="856">
        <v>812</v>
      </c>
      <c r="P395" s="847"/>
      <c r="Q395" s="857">
        <v>812</v>
      </c>
    </row>
    <row r="396" spans="1:17" ht="14.4" customHeight="1" x14ac:dyDescent="0.3">
      <c r="A396" s="844" t="s">
        <v>5543</v>
      </c>
      <c r="B396" s="846" t="s">
        <v>5138</v>
      </c>
      <c r="C396" s="846" t="s">
        <v>3543</v>
      </c>
      <c r="D396" s="846" t="s">
        <v>5566</v>
      </c>
      <c r="E396" s="846" t="s">
        <v>5567</v>
      </c>
      <c r="F396" s="856">
        <v>42</v>
      </c>
      <c r="G396" s="856">
        <v>6972</v>
      </c>
      <c r="H396" s="856">
        <v>1</v>
      </c>
      <c r="I396" s="856">
        <v>166</v>
      </c>
      <c r="J396" s="856">
        <v>17</v>
      </c>
      <c r="K396" s="856">
        <v>2833</v>
      </c>
      <c r="L396" s="856">
        <v>0.40633964429145153</v>
      </c>
      <c r="M396" s="856">
        <v>166.64705882352942</v>
      </c>
      <c r="N396" s="856">
        <v>8</v>
      </c>
      <c r="O396" s="856">
        <v>1336</v>
      </c>
      <c r="P396" s="847">
        <v>0.19162363740676994</v>
      </c>
      <c r="Q396" s="857">
        <v>167</v>
      </c>
    </row>
    <row r="397" spans="1:17" ht="14.4" customHeight="1" x14ac:dyDescent="0.3">
      <c r="A397" s="844" t="s">
        <v>5543</v>
      </c>
      <c r="B397" s="846" t="s">
        <v>5138</v>
      </c>
      <c r="C397" s="846" t="s">
        <v>3543</v>
      </c>
      <c r="D397" s="846" t="s">
        <v>5568</v>
      </c>
      <c r="E397" s="846" t="s">
        <v>5569</v>
      </c>
      <c r="F397" s="856"/>
      <c r="G397" s="856"/>
      <c r="H397" s="856"/>
      <c r="I397" s="856"/>
      <c r="J397" s="856"/>
      <c r="K397" s="856"/>
      <c r="L397" s="856"/>
      <c r="M397" s="856"/>
      <c r="N397" s="856">
        <v>1</v>
      </c>
      <c r="O397" s="856">
        <v>812</v>
      </c>
      <c r="P397" s="847"/>
      <c r="Q397" s="857">
        <v>812</v>
      </c>
    </row>
    <row r="398" spans="1:17" ht="14.4" customHeight="1" x14ac:dyDescent="0.3">
      <c r="A398" s="844" t="s">
        <v>5543</v>
      </c>
      <c r="B398" s="846" t="s">
        <v>5138</v>
      </c>
      <c r="C398" s="846" t="s">
        <v>3543</v>
      </c>
      <c r="D398" s="846" t="s">
        <v>5570</v>
      </c>
      <c r="E398" s="846" t="s">
        <v>5571</v>
      </c>
      <c r="F398" s="856"/>
      <c r="G398" s="856"/>
      <c r="H398" s="856"/>
      <c r="I398" s="856"/>
      <c r="J398" s="856"/>
      <c r="K398" s="856"/>
      <c r="L398" s="856"/>
      <c r="M398" s="856"/>
      <c r="N398" s="856">
        <v>1</v>
      </c>
      <c r="O398" s="856">
        <v>328</v>
      </c>
      <c r="P398" s="847"/>
      <c r="Q398" s="857">
        <v>328</v>
      </c>
    </row>
    <row r="399" spans="1:17" ht="14.4" customHeight="1" x14ac:dyDescent="0.3">
      <c r="A399" s="844" t="s">
        <v>513</v>
      </c>
      <c r="B399" s="846" t="s">
        <v>4614</v>
      </c>
      <c r="C399" s="846" t="s">
        <v>3543</v>
      </c>
      <c r="D399" s="846" t="s">
        <v>4615</v>
      </c>
      <c r="E399" s="846" t="s">
        <v>4616</v>
      </c>
      <c r="F399" s="856">
        <v>1</v>
      </c>
      <c r="G399" s="856">
        <v>1114</v>
      </c>
      <c r="H399" s="856">
        <v>1</v>
      </c>
      <c r="I399" s="856">
        <v>1114</v>
      </c>
      <c r="J399" s="856"/>
      <c r="K399" s="856"/>
      <c r="L399" s="856"/>
      <c r="M399" s="856"/>
      <c r="N399" s="856"/>
      <c r="O399" s="856"/>
      <c r="P399" s="847"/>
      <c r="Q399" s="857"/>
    </row>
    <row r="400" spans="1:17" ht="14.4" customHeight="1" x14ac:dyDescent="0.3">
      <c r="A400" s="844" t="s">
        <v>513</v>
      </c>
      <c r="B400" s="846" t="s">
        <v>4614</v>
      </c>
      <c r="C400" s="846" t="s">
        <v>3543</v>
      </c>
      <c r="D400" s="846" t="s">
        <v>4617</v>
      </c>
      <c r="E400" s="846" t="s">
        <v>4618</v>
      </c>
      <c r="F400" s="856"/>
      <c r="G400" s="856"/>
      <c r="H400" s="856"/>
      <c r="I400" s="856"/>
      <c r="J400" s="856"/>
      <c r="K400" s="856"/>
      <c r="L400" s="856"/>
      <c r="M400" s="856"/>
      <c r="N400" s="856">
        <v>1</v>
      </c>
      <c r="O400" s="856">
        <v>259</v>
      </c>
      <c r="P400" s="847"/>
      <c r="Q400" s="857">
        <v>259</v>
      </c>
    </row>
    <row r="401" spans="1:17" ht="14.4" customHeight="1" x14ac:dyDescent="0.3">
      <c r="A401" s="844" t="s">
        <v>513</v>
      </c>
      <c r="B401" s="846" t="s">
        <v>4614</v>
      </c>
      <c r="C401" s="846" t="s">
        <v>3543</v>
      </c>
      <c r="D401" s="846" t="s">
        <v>4619</v>
      </c>
      <c r="E401" s="846" t="s">
        <v>4620</v>
      </c>
      <c r="F401" s="856">
        <v>2</v>
      </c>
      <c r="G401" s="856">
        <v>652</v>
      </c>
      <c r="H401" s="856">
        <v>1</v>
      </c>
      <c r="I401" s="856">
        <v>326</v>
      </c>
      <c r="J401" s="856"/>
      <c r="K401" s="856"/>
      <c r="L401" s="856"/>
      <c r="M401" s="856"/>
      <c r="N401" s="856"/>
      <c r="O401" s="856"/>
      <c r="P401" s="847"/>
      <c r="Q401" s="857"/>
    </row>
    <row r="402" spans="1:17" ht="14.4" customHeight="1" x14ac:dyDescent="0.3">
      <c r="A402" s="844" t="s">
        <v>513</v>
      </c>
      <c r="B402" s="846" t="s">
        <v>4614</v>
      </c>
      <c r="C402" s="846" t="s">
        <v>3543</v>
      </c>
      <c r="D402" s="846" t="s">
        <v>4621</v>
      </c>
      <c r="E402" s="846" t="s">
        <v>4622</v>
      </c>
      <c r="F402" s="856">
        <v>1</v>
      </c>
      <c r="G402" s="856">
        <v>278</v>
      </c>
      <c r="H402" s="856">
        <v>1</v>
      </c>
      <c r="I402" s="856">
        <v>278</v>
      </c>
      <c r="J402" s="856"/>
      <c r="K402" s="856"/>
      <c r="L402" s="856"/>
      <c r="M402" s="856"/>
      <c r="N402" s="856"/>
      <c r="O402" s="856"/>
      <c r="P402" s="847"/>
      <c r="Q402" s="857"/>
    </row>
    <row r="403" spans="1:17" ht="14.4" customHeight="1" x14ac:dyDescent="0.3">
      <c r="A403" s="844" t="s">
        <v>513</v>
      </c>
      <c r="B403" s="846" t="s">
        <v>4614</v>
      </c>
      <c r="C403" s="846" t="s">
        <v>3543</v>
      </c>
      <c r="D403" s="846" t="s">
        <v>4623</v>
      </c>
      <c r="E403" s="846" t="s">
        <v>4624</v>
      </c>
      <c r="F403" s="856">
        <v>1</v>
      </c>
      <c r="G403" s="856">
        <v>742</v>
      </c>
      <c r="H403" s="856">
        <v>1</v>
      </c>
      <c r="I403" s="856">
        <v>742</v>
      </c>
      <c r="J403" s="856"/>
      <c r="K403" s="856"/>
      <c r="L403" s="856"/>
      <c r="M403" s="856"/>
      <c r="N403" s="856"/>
      <c r="O403" s="856"/>
      <c r="P403" s="847"/>
      <c r="Q403" s="857"/>
    </row>
    <row r="404" spans="1:17" ht="14.4" customHeight="1" x14ac:dyDescent="0.3">
      <c r="A404" s="844" t="s">
        <v>513</v>
      </c>
      <c r="B404" s="846" t="s">
        <v>4614</v>
      </c>
      <c r="C404" s="846" t="s">
        <v>3543</v>
      </c>
      <c r="D404" s="846" t="s">
        <v>4625</v>
      </c>
      <c r="E404" s="846" t="s">
        <v>4626</v>
      </c>
      <c r="F404" s="856">
        <v>2</v>
      </c>
      <c r="G404" s="856">
        <v>11144</v>
      </c>
      <c r="H404" s="856">
        <v>1</v>
      </c>
      <c r="I404" s="856">
        <v>5572</v>
      </c>
      <c r="J404" s="856"/>
      <c r="K404" s="856"/>
      <c r="L404" s="856"/>
      <c r="M404" s="856"/>
      <c r="N404" s="856"/>
      <c r="O404" s="856"/>
      <c r="P404" s="847"/>
      <c r="Q404" s="857"/>
    </row>
    <row r="405" spans="1:17" ht="14.4" customHeight="1" x14ac:dyDescent="0.3">
      <c r="A405" s="844" t="s">
        <v>5572</v>
      </c>
      <c r="B405" s="846" t="s">
        <v>5573</v>
      </c>
      <c r="C405" s="846" t="s">
        <v>3543</v>
      </c>
      <c r="D405" s="846" t="s">
        <v>5574</v>
      </c>
      <c r="E405" s="846" t="s">
        <v>5575</v>
      </c>
      <c r="F405" s="856">
        <v>15</v>
      </c>
      <c r="G405" s="856">
        <v>7455</v>
      </c>
      <c r="H405" s="856">
        <v>1</v>
      </c>
      <c r="I405" s="856">
        <v>497</v>
      </c>
      <c r="J405" s="856">
        <v>20</v>
      </c>
      <c r="K405" s="856">
        <v>9996</v>
      </c>
      <c r="L405" s="856">
        <v>1.3408450704225352</v>
      </c>
      <c r="M405" s="856">
        <v>499.8</v>
      </c>
      <c r="N405" s="856">
        <v>15</v>
      </c>
      <c r="O405" s="856">
        <v>7545</v>
      </c>
      <c r="P405" s="847">
        <v>1.012072434607646</v>
      </c>
      <c r="Q405" s="857">
        <v>503</v>
      </c>
    </row>
    <row r="406" spans="1:17" ht="14.4" customHeight="1" x14ac:dyDescent="0.3">
      <c r="A406" s="844" t="s">
        <v>5572</v>
      </c>
      <c r="B406" s="846" t="s">
        <v>5573</v>
      </c>
      <c r="C406" s="846" t="s">
        <v>3543</v>
      </c>
      <c r="D406" s="846" t="s">
        <v>5576</v>
      </c>
      <c r="E406" s="846" t="s">
        <v>5577</v>
      </c>
      <c r="F406" s="856">
        <v>12</v>
      </c>
      <c r="G406" s="856">
        <v>75084</v>
      </c>
      <c r="H406" s="856">
        <v>1</v>
      </c>
      <c r="I406" s="856">
        <v>6257</v>
      </c>
      <c r="J406" s="856">
        <v>17</v>
      </c>
      <c r="K406" s="856">
        <v>106597</v>
      </c>
      <c r="L406" s="856">
        <v>1.4197032656757764</v>
      </c>
      <c r="M406" s="856">
        <v>6270.411764705882</v>
      </c>
      <c r="N406" s="856">
        <v>14</v>
      </c>
      <c r="O406" s="856">
        <v>87976</v>
      </c>
      <c r="P406" s="847">
        <v>1.1717010281817697</v>
      </c>
      <c r="Q406" s="857">
        <v>6284</v>
      </c>
    </row>
    <row r="407" spans="1:17" ht="14.4" customHeight="1" x14ac:dyDescent="0.3">
      <c r="A407" s="844" t="s">
        <v>5572</v>
      </c>
      <c r="B407" s="846" t="s">
        <v>5573</v>
      </c>
      <c r="C407" s="846" t="s">
        <v>3543</v>
      </c>
      <c r="D407" s="846" t="s">
        <v>5016</v>
      </c>
      <c r="E407" s="846" t="s">
        <v>5017</v>
      </c>
      <c r="F407" s="856">
        <v>15</v>
      </c>
      <c r="G407" s="856">
        <v>18675</v>
      </c>
      <c r="H407" s="856">
        <v>1</v>
      </c>
      <c r="I407" s="856">
        <v>1245</v>
      </c>
      <c r="J407" s="856">
        <v>20</v>
      </c>
      <c r="K407" s="856">
        <v>25124</v>
      </c>
      <c r="L407" s="856">
        <v>1.3453279785809906</v>
      </c>
      <c r="M407" s="856">
        <v>1256.2</v>
      </c>
      <c r="N407" s="856">
        <v>13</v>
      </c>
      <c r="O407" s="856">
        <v>16484</v>
      </c>
      <c r="P407" s="847">
        <v>0.88267737617135211</v>
      </c>
      <c r="Q407" s="857">
        <v>1268</v>
      </c>
    </row>
    <row r="408" spans="1:17" ht="14.4" customHeight="1" x14ac:dyDescent="0.3">
      <c r="A408" s="844" t="s">
        <v>5572</v>
      </c>
      <c r="B408" s="846" t="s">
        <v>5573</v>
      </c>
      <c r="C408" s="846" t="s">
        <v>3543</v>
      </c>
      <c r="D408" s="846" t="s">
        <v>5475</v>
      </c>
      <c r="E408" s="846" t="s">
        <v>5476</v>
      </c>
      <c r="F408" s="856">
        <v>15</v>
      </c>
      <c r="G408" s="856">
        <v>2460</v>
      </c>
      <c r="H408" s="856">
        <v>1</v>
      </c>
      <c r="I408" s="856">
        <v>164</v>
      </c>
      <c r="J408" s="856">
        <v>19</v>
      </c>
      <c r="K408" s="856">
        <v>3130</v>
      </c>
      <c r="L408" s="856">
        <v>1.2723577235772359</v>
      </c>
      <c r="M408" s="856">
        <v>164.73684210526315</v>
      </c>
      <c r="N408" s="856">
        <v>12</v>
      </c>
      <c r="O408" s="856">
        <v>1992</v>
      </c>
      <c r="P408" s="847">
        <v>0.80975609756097566</v>
      </c>
      <c r="Q408" s="857">
        <v>166</v>
      </c>
    </row>
    <row r="409" spans="1:17" ht="14.4" customHeight="1" thickBot="1" x14ac:dyDescent="0.35">
      <c r="A409" s="849" t="s">
        <v>5572</v>
      </c>
      <c r="B409" s="851" t="s">
        <v>5573</v>
      </c>
      <c r="C409" s="851" t="s">
        <v>3543</v>
      </c>
      <c r="D409" s="851" t="s">
        <v>5481</v>
      </c>
      <c r="E409" s="851" t="s">
        <v>5482</v>
      </c>
      <c r="F409" s="858"/>
      <c r="G409" s="858"/>
      <c r="H409" s="858"/>
      <c r="I409" s="858"/>
      <c r="J409" s="858">
        <v>1</v>
      </c>
      <c r="K409" s="858">
        <v>167</v>
      </c>
      <c r="L409" s="858"/>
      <c r="M409" s="858">
        <v>167</v>
      </c>
      <c r="N409" s="858">
        <v>3</v>
      </c>
      <c r="O409" s="858">
        <v>510</v>
      </c>
      <c r="P409" s="852"/>
      <c r="Q409" s="859">
        <v>170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7" t="s">
        <v>162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</row>
    <row r="2" spans="1:14" ht="14.4" customHeight="1" thickBot="1" x14ac:dyDescent="0.35">
      <c r="A2" s="360" t="s">
        <v>306</v>
      </c>
      <c r="B2" s="178"/>
      <c r="C2" s="178"/>
      <c r="D2" s="178"/>
      <c r="E2" s="178"/>
      <c r="F2" s="178"/>
      <c r="G2" s="428"/>
      <c r="H2" s="428"/>
      <c r="I2" s="428"/>
      <c r="J2" s="178"/>
      <c r="K2" s="428"/>
      <c r="L2" s="428"/>
      <c r="M2" s="428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3581</v>
      </c>
      <c r="D3" s="182">
        <f>SUBTOTAL(9,D6:D1048576)</f>
        <v>3518</v>
      </c>
      <c r="E3" s="182">
        <f>SUBTOTAL(9,E6:E1048576)</f>
        <v>3421</v>
      </c>
      <c r="F3" s="183">
        <f>IF(OR(E3=0,C3=0),"",E3/C3)</f>
        <v>0.95531974308852274</v>
      </c>
      <c r="G3" s="429">
        <f>SUBTOTAL(9,G6:G1048576)</f>
        <v>41667.490799999985</v>
      </c>
      <c r="H3" s="430">
        <f>SUBTOTAL(9,H6:H1048576)</f>
        <v>37642.960999999988</v>
      </c>
      <c r="I3" s="430">
        <f>SUBTOTAL(9,I6:I1048576)</f>
        <v>39037.286900000014</v>
      </c>
      <c r="J3" s="183">
        <f>IF(OR(I3=0,G3=0),"",I3/G3)</f>
        <v>0.93687635493520116</v>
      </c>
      <c r="K3" s="429">
        <f>SUBTOTAL(9,K6:K1048576)</f>
        <v>9301</v>
      </c>
      <c r="L3" s="430">
        <f>SUBTOTAL(9,L6:L1048576)</f>
        <v>7932</v>
      </c>
      <c r="M3" s="430">
        <f>SUBTOTAL(9,M6:M1048576)</f>
        <v>8495</v>
      </c>
      <c r="N3" s="184">
        <f>IF(OR(M3=0,E3=0),"",M3/E3)</f>
        <v>2.4831920491084478</v>
      </c>
    </row>
    <row r="4" spans="1:14" ht="14.4" customHeight="1" x14ac:dyDescent="0.3">
      <c r="A4" s="559" t="s">
        <v>77</v>
      </c>
      <c r="B4" s="560" t="s">
        <v>11</v>
      </c>
      <c r="C4" s="561" t="s">
        <v>78</v>
      </c>
      <c r="D4" s="561"/>
      <c r="E4" s="561"/>
      <c r="F4" s="562"/>
      <c r="G4" s="563" t="s">
        <v>14</v>
      </c>
      <c r="H4" s="561"/>
      <c r="I4" s="561"/>
      <c r="J4" s="562"/>
      <c r="K4" s="563" t="s">
        <v>79</v>
      </c>
      <c r="L4" s="561"/>
      <c r="M4" s="561"/>
      <c r="N4" s="564"/>
    </row>
    <row r="5" spans="1:14" ht="14.4" customHeight="1" thickBot="1" x14ac:dyDescent="0.35">
      <c r="A5" s="860"/>
      <c r="B5" s="861"/>
      <c r="C5" s="868">
        <v>2013</v>
      </c>
      <c r="D5" s="868">
        <v>2014</v>
      </c>
      <c r="E5" s="868">
        <v>2015</v>
      </c>
      <c r="F5" s="869" t="s">
        <v>2</v>
      </c>
      <c r="G5" s="879">
        <v>2013</v>
      </c>
      <c r="H5" s="868">
        <v>2014</v>
      </c>
      <c r="I5" s="868">
        <v>2015</v>
      </c>
      <c r="J5" s="869" t="s">
        <v>2</v>
      </c>
      <c r="K5" s="879">
        <v>2013</v>
      </c>
      <c r="L5" s="868">
        <v>2014</v>
      </c>
      <c r="M5" s="868">
        <v>2015</v>
      </c>
      <c r="N5" s="880" t="s">
        <v>80</v>
      </c>
    </row>
    <row r="6" spans="1:14" ht="14.4" customHeight="1" x14ac:dyDescent="0.3">
      <c r="A6" s="862" t="s">
        <v>4359</v>
      </c>
      <c r="B6" s="865" t="s">
        <v>5579</v>
      </c>
      <c r="C6" s="870">
        <v>22</v>
      </c>
      <c r="D6" s="871">
        <v>9</v>
      </c>
      <c r="E6" s="871">
        <v>6</v>
      </c>
      <c r="F6" s="876">
        <v>0.27272727272727271</v>
      </c>
      <c r="G6" s="870">
        <v>632.92680000000007</v>
      </c>
      <c r="H6" s="871">
        <v>258.9246</v>
      </c>
      <c r="I6" s="871">
        <v>172.6164</v>
      </c>
      <c r="J6" s="876">
        <v>0.27272727272727271</v>
      </c>
      <c r="K6" s="870">
        <v>242</v>
      </c>
      <c r="L6" s="871">
        <v>99</v>
      </c>
      <c r="M6" s="871">
        <v>66</v>
      </c>
      <c r="N6" s="881">
        <v>11000</v>
      </c>
    </row>
    <row r="7" spans="1:14" ht="14.4" customHeight="1" x14ac:dyDescent="0.3">
      <c r="A7" s="863" t="s">
        <v>4398</v>
      </c>
      <c r="B7" s="866" t="s">
        <v>5579</v>
      </c>
      <c r="C7" s="872">
        <v>140</v>
      </c>
      <c r="D7" s="873">
        <v>69</v>
      </c>
      <c r="E7" s="873">
        <v>140</v>
      </c>
      <c r="F7" s="877">
        <v>1</v>
      </c>
      <c r="G7" s="872">
        <v>3523.7159999999994</v>
      </c>
      <c r="H7" s="873">
        <v>1484.9945999999993</v>
      </c>
      <c r="I7" s="873">
        <v>3523.7160000000003</v>
      </c>
      <c r="J7" s="877">
        <v>1.0000000000000002</v>
      </c>
      <c r="K7" s="872">
        <v>1260</v>
      </c>
      <c r="L7" s="873">
        <v>621</v>
      </c>
      <c r="M7" s="873">
        <v>1260</v>
      </c>
      <c r="N7" s="882">
        <v>9000</v>
      </c>
    </row>
    <row r="8" spans="1:14" ht="14.4" customHeight="1" x14ac:dyDescent="0.3">
      <c r="A8" s="863" t="s">
        <v>4393</v>
      </c>
      <c r="B8" s="866" t="s">
        <v>5579</v>
      </c>
      <c r="C8" s="872">
        <v>290</v>
      </c>
      <c r="D8" s="873">
        <v>177</v>
      </c>
      <c r="E8" s="873">
        <v>214</v>
      </c>
      <c r="F8" s="877">
        <v>0.73793103448275865</v>
      </c>
      <c r="G8" s="872">
        <v>6255.1205999999993</v>
      </c>
      <c r="H8" s="873">
        <v>3647.6252000000004</v>
      </c>
      <c r="I8" s="873">
        <v>4615.8516</v>
      </c>
      <c r="J8" s="877">
        <v>0.73793167153323957</v>
      </c>
      <c r="K8" s="872">
        <v>2030</v>
      </c>
      <c r="L8" s="873">
        <v>1239</v>
      </c>
      <c r="M8" s="873">
        <v>1498</v>
      </c>
      <c r="N8" s="882">
        <v>7000</v>
      </c>
    </row>
    <row r="9" spans="1:14" ht="14.4" customHeight="1" x14ac:dyDescent="0.3">
      <c r="A9" s="863" t="s">
        <v>4361</v>
      </c>
      <c r="B9" s="866" t="s">
        <v>5579</v>
      </c>
      <c r="C9" s="872">
        <v>2660</v>
      </c>
      <c r="D9" s="873">
        <v>2740</v>
      </c>
      <c r="E9" s="873">
        <v>2634</v>
      </c>
      <c r="F9" s="877">
        <v>0.99022556390977445</v>
      </c>
      <c r="G9" s="872">
        <v>28481.054399999994</v>
      </c>
      <c r="H9" s="873">
        <v>29173.82339999999</v>
      </c>
      <c r="I9" s="873">
        <v>28211.356100000008</v>
      </c>
      <c r="J9" s="877">
        <v>0.99053060690056527</v>
      </c>
      <c r="K9" s="872">
        <v>5320</v>
      </c>
      <c r="L9" s="873">
        <v>5480</v>
      </c>
      <c r="M9" s="873">
        <v>5268</v>
      </c>
      <c r="N9" s="882">
        <v>2000</v>
      </c>
    </row>
    <row r="10" spans="1:14" ht="14.4" customHeight="1" x14ac:dyDescent="0.3">
      <c r="A10" s="863" t="s">
        <v>4395</v>
      </c>
      <c r="B10" s="866" t="s">
        <v>5579</v>
      </c>
      <c r="C10" s="872">
        <v>429</v>
      </c>
      <c r="D10" s="873">
        <v>463</v>
      </c>
      <c r="E10" s="873">
        <v>379</v>
      </c>
      <c r="F10" s="877">
        <v>0.8834498834498834</v>
      </c>
      <c r="G10" s="872">
        <v>2577.5387999999984</v>
      </c>
      <c r="H10" s="873">
        <v>2781.8891999999983</v>
      </c>
      <c r="I10" s="873">
        <v>2277.1836000000003</v>
      </c>
      <c r="J10" s="877">
        <v>0.88347209361116186</v>
      </c>
      <c r="K10" s="872">
        <v>429</v>
      </c>
      <c r="L10" s="873">
        <v>463</v>
      </c>
      <c r="M10" s="873">
        <v>379</v>
      </c>
      <c r="N10" s="882">
        <v>1000</v>
      </c>
    </row>
    <row r="11" spans="1:14" ht="14.4" customHeight="1" thickBot="1" x14ac:dyDescent="0.35">
      <c r="A11" s="864" t="s">
        <v>4389</v>
      </c>
      <c r="B11" s="867" t="s">
        <v>5579</v>
      </c>
      <c r="C11" s="874">
        <v>40</v>
      </c>
      <c r="D11" s="875">
        <v>60</v>
      </c>
      <c r="E11" s="875">
        <v>48</v>
      </c>
      <c r="F11" s="878">
        <v>1.2</v>
      </c>
      <c r="G11" s="874">
        <v>197.13419999999996</v>
      </c>
      <c r="H11" s="875">
        <v>295.70400000000001</v>
      </c>
      <c r="I11" s="875">
        <v>236.56319999999997</v>
      </c>
      <c r="J11" s="878">
        <v>1.2000109570028945</v>
      </c>
      <c r="K11" s="874">
        <v>20</v>
      </c>
      <c r="L11" s="875">
        <v>30</v>
      </c>
      <c r="M11" s="875">
        <v>24</v>
      </c>
      <c r="N11" s="883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1" t="s">
        <v>157</v>
      </c>
      <c r="B1" s="451"/>
      <c r="C1" s="451"/>
      <c r="D1" s="451"/>
      <c r="E1" s="451"/>
      <c r="F1" s="451"/>
      <c r="G1" s="452"/>
      <c r="H1" s="452"/>
    </row>
    <row r="2" spans="1:8" ht="14.4" customHeight="1" thickBot="1" x14ac:dyDescent="0.35">
      <c r="A2" s="360" t="s">
        <v>306</v>
      </c>
      <c r="B2" s="208"/>
      <c r="C2" s="208"/>
      <c r="D2" s="208"/>
      <c r="E2" s="208"/>
      <c r="F2" s="208"/>
    </row>
    <row r="3" spans="1:8" ht="14.4" customHeight="1" x14ac:dyDescent="0.3">
      <c r="A3" s="453"/>
      <c r="B3" s="204">
        <v>2013</v>
      </c>
      <c r="C3" s="44">
        <v>2014</v>
      </c>
      <c r="D3" s="11"/>
      <c r="E3" s="457">
        <v>2015</v>
      </c>
      <c r="F3" s="458"/>
      <c r="G3" s="458"/>
      <c r="H3" s="459"/>
    </row>
    <row r="4" spans="1:8" ht="14.4" customHeight="1" thickBot="1" x14ac:dyDescent="0.35">
      <c r="A4" s="454"/>
      <c r="B4" s="455" t="s">
        <v>81</v>
      </c>
      <c r="C4" s="456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7492.7530600000027</v>
      </c>
      <c r="C5" s="33">
        <v>7775.2173500000008</v>
      </c>
      <c r="D5" s="12"/>
      <c r="E5" s="214">
        <v>8899.9275200000029</v>
      </c>
      <c r="F5" s="32">
        <v>8278.6965014616198</v>
      </c>
      <c r="G5" s="213">
        <f>E5-F5</f>
        <v>621.23101853838307</v>
      </c>
      <c r="H5" s="219">
        <f>IF(F5&lt;0.00000001,"",E5/F5)</f>
        <v>1.0750397140937229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3318.5625300000015</v>
      </c>
      <c r="C6" s="35">
        <v>3164.5926400000008</v>
      </c>
      <c r="D6" s="12"/>
      <c r="E6" s="215">
        <v>3984.1931200000013</v>
      </c>
      <c r="F6" s="34">
        <v>3909.3694227553406</v>
      </c>
      <c r="G6" s="216">
        <f>E6-F6</f>
        <v>74.823697244660707</v>
      </c>
      <c r="H6" s="220">
        <f>IF(F6&lt;0.00000001,"",E6/F6)</f>
        <v>1.0191395821559184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32314.100530000018</v>
      </c>
      <c r="C7" s="35">
        <v>32925.689940000011</v>
      </c>
      <c r="D7" s="12"/>
      <c r="E7" s="215">
        <v>36337.680040000007</v>
      </c>
      <c r="F7" s="34">
        <v>33265.998952201597</v>
      </c>
      <c r="G7" s="216">
        <f>E7-F7</f>
        <v>3071.6810877984099</v>
      </c>
      <c r="H7" s="220">
        <f>IF(F7&lt;0.00000001,"",E7/F7)</f>
        <v>1.0923369561879674</v>
      </c>
    </row>
    <row r="8" spans="1:8" ht="14.4" customHeight="1" thickBot="1" x14ac:dyDescent="0.35">
      <c r="A8" s="1" t="s">
        <v>84</v>
      </c>
      <c r="B8" s="15">
        <v>7824.9511399999992</v>
      </c>
      <c r="C8" s="37">
        <v>8455.0757100000046</v>
      </c>
      <c r="D8" s="12"/>
      <c r="E8" s="217">
        <v>8862.1590500000057</v>
      </c>
      <c r="F8" s="36">
        <v>7870.8581733778447</v>
      </c>
      <c r="G8" s="218">
        <f>E8-F8</f>
        <v>991.30087662216101</v>
      </c>
      <c r="H8" s="221">
        <f>IF(F8&lt;0.00000001,"",E8/F8)</f>
        <v>1.125945717072518</v>
      </c>
    </row>
    <row r="9" spans="1:8" ht="14.4" customHeight="1" thickBot="1" x14ac:dyDescent="0.35">
      <c r="A9" s="2" t="s">
        <v>85</v>
      </c>
      <c r="B9" s="3">
        <v>50950.367260000021</v>
      </c>
      <c r="C9" s="39">
        <v>52320.575640000017</v>
      </c>
      <c r="D9" s="12"/>
      <c r="E9" s="3">
        <v>58083.959730000017</v>
      </c>
      <c r="F9" s="38">
        <v>53324.923049796402</v>
      </c>
      <c r="G9" s="38">
        <f>E9-F9</f>
        <v>4759.0366802036151</v>
      </c>
      <c r="H9" s="222">
        <f>IF(F9&lt;0.00000001,"",E9/F9)</f>
        <v>1.0892460112086704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11703.359999999999</v>
      </c>
      <c r="C12" s="37">
        <f>IF(ISERROR(VLOOKUP("Celkem",CaseMix!A:D,3,0)),0,VLOOKUP("Celkem",CaseMix!A:D,3,0)*30)</f>
        <v>19201.77</v>
      </c>
      <c r="D12" s="12"/>
      <c r="E12" s="217">
        <f>IF(ISERROR(VLOOKUP("Celkem",CaseMix!A:D,4,0)),0,VLOOKUP("Celkem",CaseMix!A:D,4,0)*30)</f>
        <v>13635.9</v>
      </c>
      <c r="F12" s="36">
        <f>B12</f>
        <v>11703.359999999999</v>
      </c>
      <c r="G12" s="218">
        <f>E12-F12</f>
        <v>1932.5400000000009</v>
      </c>
      <c r="H12" s="221">
        <f>IF(F12&lt;0.00000001,"",E12/F12)</f>
        <v>1.165126937905012</v>
      </c>
    </row>
    <row r="13" spans="1:8" ht="14.4" customHeight="1" thickBot="1" x14ac:dyDescent="0.35">
      <c r="A13" s="4" t="s">
        <v>88</v>
      </c>
      <c r="B13" s="9">
        <f>SUM(B11:B12)</f>
        <v>11703.359999999999</v>
      </c>
      <c r="C13" s="41">
        <f>SUM(C11:C12)</f>
        <v>19201.77</v>
      </c>
      <c r="D13" s="12"/>
      <c r="E13" s="9">
        <f>SUM(E11:E12)</f>
        <v>13635.9</v>
      </c>
      <c r="F13" s="40">
        <f>SUM(F11:F12)</f>
        <v>11703.359999999999</v>
      </c>
      <c r="G13" s="40">
        <f>E13-F13</f>
        <v>1932.5400000000009</v>
      </c>
      <c r="H13" s="223">
        <f>IF(F13&lt;0.00000001,"",E13/F13)</f>
        <v>1.165126937905012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0.22970119018529708</v>
      </c>
      <c r="C15" s="43">
        <f>IF(C9=0,"",C13/C9)</f>
        <v>0.3670022694727369</v>
      </c>
      <c r="D15" s="12"/>
      <c r="E15" s="10">
        <f>IF(E9=0,"",E13/E9)</f>
        <v>0.23476188716102872</v>
      </c>
      <c r="F15" s="42">
        <f>IF(F9=0,"",F13/F9)</f>
        <v>0.21947260925385775</v>
      </c>
      <c r="G15" s="42">
        <f>IF(ISERROR(F15-E15),"",E15-F15)</f>
        <v>1.5289277907170967E-2</v>
      </c>
      <c r="H15" s="224">
        <f>IF(ISERROR(F15-E15),"",IF(F15&lt;0.00000001,"",E15/F15))</f>
        <v>1.0696637177602708</v>
      </c>
    </row>
    <row r="17" spans="1:8" ht="14.4" customHeight="1" x14ac:dyDescent="0.3">
      <c r="A17" s="210" t="s">
        <v>177</v>
      </c>
    </row>
    <row r="18" spans="1:8" ht="14.4" customHeight="1" x14ac:dyDescent="0.3">
      <c r="A18" s="413" t="s">
        <v>222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221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11" t="s">
        <v>278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1" t="s">
        <v>115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14.4" customHeight="1" x14ac:dyDescent="0.3">
      <c r="A2" s="360" t="s">
        <v>306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09"/>
      <c r="B3" s="310" t="s">
        <v>90</v>
      </c>
      <c r="C3" s="311" t="s">
        <v>91</v>
      </c>
      <c r="D3" s="311" t="s">
        <v>92</v>
      </c>
      <c r="E3" s="310" t="s">
        <v>93</v>
      </c>
      <c r="F3" s="311" t="s">
        <v>94</v>
      </c>
      <c r="G3" s="311" t="s">
        <v>95</v>
      </c>
      <c r="H3" s="311" t="s">
        <v>96</v>
      </c>
      <c r="I3" s="311" t="s">
        <v>97</v>
      </c>
      <c r="J3" s="311" t="s">
        <v>98</v>
      </c>
      <c r="K3" s="311" t="s">
        <v>99</v>
      </c>
      <c r="L3" s="311" t="s">
        <v>100</v>
      </c>
      <c r="M3" s="311" t="s">
        <v>101</v>
      </c>
    </row>
    <row r="4" spans="1:13" ht="14.4" customHeight="1" x14ac:dyDescent="0.3">
      <c r="A4" s="309" t="s">
        <v>89</v>
      </c>
      <c r="B4" s="312">
        <f>(B10+B8)/B6</f>
        <v>3.6082757696078202E-2</v>
      </c>
      <c r="C4" s="312">
        <f t="shared" ref="C4:M4" si="0">(C10+C8)/C6</f>
        <v>6.3003168323147285E-2</v>
      </c>
      <c r="D4" s="312">
        <f t="shared" si="0"/>
        <v>0.1017808127154313</v>
      </c>
      <c r="E4" s="312">
        <f t="shared" si="0"/>
        <v>0.20596816097029388</v>
      </c>
      <c r="F4" s="312">
        <f t="shared" si="0"/>
        <v>0.20988759932496626</v>
      </c>
      <c r="G4" s="312">
        <f t="shared" si="0"/>
        <v>0.21327074396180554</v>
      </c>
      <c r="H4" s="312">
        <f t="shared" si="0"/>
        <v>0.20136684508856026</v>
      </c>
      <c r="I4" s="312">
        <f t="shared" si="0"/>
        <v>0.22055597412417896</v>
      </c>
      <c r="J4" s="312">
        <f t="shared" si="0"/>
        <v>0.20744461433398698</v>
      </c>
      <c r="K4" s="312">
        <f t="shared" si="0"/>
        <v>0.20262030269460143</v>
      </c>
      <c r="L4" s="312">
        <f t="shared" si="0"/>
        <v>0.20615815954652503</v>
      </c>
      <c r="M4" s="312">
        <f t="shared" si="0"/>
        <v>0.23476188716102872</v>
      </c>
    </row>
    <row r="5" spans="1:13" ht="14.4" customHeight="1" x14ac:dyDescent="0.3">
      <c r="A5" s="313" t="s">
        <v>40</v>
      </c>
      <c r="B5" s="312">
        <f>IF(ISERROR(VLOOKUP($A5,'Man Tab'!$A:$Q,COLUMN()+2,0)),0,VLOOKUP($A5,'Man Tab'!$A:$Q,COLUMN()+2,0))</f>
        <v>3648.2799100000002</v>
      </c>
      <c r="C5" s="312">
        <f>IF(ISERROR(VLOOKUP($A5,'Man Tab'!$A:$Q,COLUMN()+2,0)),0,VLOOKUP($A5,'Man Tab'!$A:$Q,COLUMN()+2,0))</f>
        <v>4513.6905700000098</v>
      </c>
      <c r="D5" s="312">
        <f>IF(ISERROR(VLOOKUP($A5,'Man Tab'!$A:$Q,COLUMN()+2,0)),0,VLOOKUP($A5,'Man Tab'!$A:$Q,COLUMN()+2,0))</f>
        <v>4446.5945899999997</v>
      </c>
      <c r="E5" s="312">
        <f>IF(ISERROR(VLOOKUP($A5,'Man Tab'!$A:$Q,COLUMN()+2,0)),0,VLOOKUP($A5,'Man Tab'!$A:$Q,COLUMN()+2,0))</f>
        <v>4481.9890400000004</v>
      </c>
      <c r="F5" s="312">
        <f>IF(ISERROR(VLOOKUP($A5,'Man Tab'!$A:$Q,COLUMN()+2,0)),0,VLOOKUP($A5,'Man Tab'!$A:$Q,COLUMN()+2,0))</f>
        <v>5400.7698899999996</v>
      </c>
      <c r="G5" s="312">
        <f>IF(ISERROR(VLOOKUP($A5,'Man Tab'!$A:$Q,COLUMN()+2,0)),0,VLOOKUP($A5,'Man Tab'!$A:$Q,COLUMN()+2,0))</f>
        <v>4537.4183999999996</v>
      </c>
      <c r="H5" s="312">
        <f>IF(ISERROR(VLOOKUP($A5,'Man Tab'!$A:$Q,COLUMN()+2,0)),0,VLOOKUP($A5,'Man Tab'!$A:$Q,COLUMN()+2,0))</f>
        <v>5391.4904200000001</v>
      </c>
      <c r="I5" s="312">
        <f>IF(ISERROR(VLOOKUP($A5,'Man Tab'!$A:$Q,COLUMN()+2,0)),0,VLOOKUP($A5,'Man Tab'!$A:$Q,COLUMN()+2,0))</f>
        <v>4977.4846200000002</v>
      </c>
      <c r="J5" s="312">
        <f>IF(ISERROR(VLOOKUP($A5,'Man Tab'!$A:$Q,COLUMN()+2,0)),0,VLOOKUP($A5,'Man Tab'!$A:$Q,COLUMN()+2,0))</f>
        <v>4569.2433700000001</v>
      </c>
      <c r="K5" s="312">
        <f>IF(ISERROR(VLOOKUP($A5,'Man Tab'!$A:$Q,COLUMN()+2,0)),0,VLOOKUP($A5,'Man Tab'!$A:$Q,COLUMN()+2,0))</f>
        <v>4514.3141400000004</v>
      </c>
      <c r="L5" s="312">
        <f>IF(ISERROR(VLOOKUP($A5,'Man Tab'!$A:$Q,COLUMN()+2,0)),0,VLOOKUP($A5,'Man Tab'!$A:$Q,COLUMN()+2,0))</f>
        <v>6439.7446399999999</v>
      </c>
      <c r="M5" s="312">
        <f>IF(ISERROR(VLOOKUP($A5,'Man Tab'!$A:$Q,COLUMN()+2,0)),0,VLOOKUP($A5,'Man Tab'!$A:$Q,COLUMN()+2,0))</f>
        <v>5162.9401399999997</v>
      </c>
    </row>
    <row r="6" spans="1:13" ht="14.4" customHeight="1" x14ac:dyDescent="0.3">
      <c r="A6" s="313" t="s">
        <v>85</v>
      </c>
      <c r="B6" s="314">
        <f>B5</f>
        <v>3648.2799100000002</v>
      </c>
      <c r="C6" s="314">
        <f t="shared" ref="C6:M6" si="1">C5+B6</f>
        <v>8161.97048000001</v>
      </c>
      <c r="D6" s="314">
        <f t="shared" si="1"/>
        <v>12608.56507000001</v>
      </c>
      <c r="E6" s="314">
        <f t="shared" si="1"/>
        <v>17090.554110000012</v>
      </c>
      <c r="F6" s="314">
        <f t="shared" si="1"/>
        <v>22491.324000000011</v>
      </c>
      <c r="G6" s="314">
        <f t="shared" si="1"/>
        <v>27028.74240000001</v>
      </c>
      <c r="H6" s="314">
        <f t="shared" si="1"/>
        <v>32420.232820000012</v>
      </c>
      <c r="I6" s="314">
        <f t="shared" si="1"/>
        <v>37397.717440000015</v>
      </c>
      <c r="J6" s="314">
        <f t="shared" si="1"/>
        <v>41966.960810000019</v>
      </c>
      <c r="K6" s="314">
        <f t="shared" si="1"/>
        <v>46481.274950000021</v>
      </c>
      <c r="L6" s="314">
        <f t="shared" si="1"/>
        <v>52921.019590000018</v>
      </c>
      <c r="M6" s="314">
        <f t="shared" si="1"/>
        <v>58083.959730000017</v>
      </c>
    </row>
    <row r="7" spans="1:13" ht="14.4" customHeight="1" x14ac:dyDescent="0.3">
      <c r="A7" s="313" t="s">
        <v>113</v>
      </c>
      <c r="B7" s="313">
        <v>4.3879999999999999</v>
      </c>
      <c r="C7" s="313">
        <v>17.140999999999998</v>
      </c>
      <c r="D7" s="313">
        <v>42.777000000000001</v>
      </c>
      <c r="E7" s="313">
        <v>117.337</v>
      </c>
      <c r="F7" s="313">
        <v>157.35499999999999</v>
      </c>
      <c r="G7" s="313">
        <v>192.148</v>
      </c>
      <c r="H7" s="313">
        <v>217.61199999999999</v>
      </c>
      <c r="I7" s="313">
        <v>274.94299999999998</v>
      </c>
      <c r="J7" s="313">
        <v>290.19400000000002</v>
      </c>
      <c r="K7" s="313">
        <v>313.935</v>
      </c>
      <c r="L7" s="313">
        <v>363.67</v>
      </c>
      <c r="M7" s="313">
        <v>454.53</v>
      </c>
    </row>
    <row r="8" spans="1:13" ht="14.4" customHeight="1" x14ac:dyDescent="0.3">
      <c r="A8" s="313" t="s">
        <v>86</v>
      </c>
      <c r="B8" s="314">
        <f>B7*30</f>
        <v>131.63999999999999</v>
      </c>
      <c r="C8" s="314">
        <f t="shared" ref="C8:M8" si="2">C7*30</f>
        <v>514.2299999999999</v>
      </c>
      <c r="D8" s="314">
        <f t="shared" si="2"/>
        <v>1283.31</v>
      </c>
      <c r="E8" s="314">
        <f t="shared" si="2"/>
        <v>3520.11</v>
      </c>
      <c r="F8" s="314">
        <f t="shared" si="2"/>
        <v>4720.6499999999996</v>
      </c>
      <c r="G8" s="314">
        <f t="shared" si="2"/>
        <v>5764.44</v>
      </c>
      <c r="H8" s="314">
        <f t="shared" si="2"/>
        <v>6528.36</v>
      </c>
      <c r="I8" s="314">
        <f t="shared" si="2"/>
        <v>8248.2899999999991</v>
      </c>
      <c r="J8" s="314">
        <f t="shared" si="2"/>
        <v>8705.82</v>
      </c>
      <c r="K8" s="314">
        <f t="shared" si="2"/>
        <v>9418.0499999999993</v>
      </c>
      <c r="L8" s="314">
        <f t="shared" si="2"/>
        <v>10910.1</v>
      </c>
      <c r="M8" s="314">
        <f t="shared" si="2"/>
        <v>13635.9</v>
      </c>
    </row>
    <row r="9" spans="1:13" ht="14.4" customHeight="1" x14ac:dyDescent="0.3">
      <c r="A9" s="313" t="s">
        <v>114</v>
      </c>
      <c r="B9" s="313">
        <v>0</v>
      </c>
      <c r="C9" s="313">
        <v>0</v>
      </c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0</v>
      </c>
    </row>
    <row r="10" spans="1:13" ht="14.4" customHeight="1" x14ac:dyDescent="0.3">
      <c r="A10" s="313" t="s">
        <v>87</v>
      </c>
      <c r="B10" s="314">
        <f>B9/1000</f>
        <v>0</v>
      </c>
      <c r="C10" s="314">
        <f t="shared" ref="C10:M10" si="3">C9/1000+B10</f>
        <v>0</v>
      </c>
      <c r="D10" s="314">
        <f t="shared" si="3"/>
        <v>0</v>
      </c>
      <c r="E10" s="314">
        <f t="shared" si="3"/>
        <v>0</v>
      </c>
      <c r="F10" s="314">
        <f t="shared" si="3"/>
        <v>0</v>
      </c>
      <c r="G10" s="314">
        <f t="shared" si="3"/>
        <v>0</v>
      </c>
      <c r="H10" s="314">
        <f t="shared" si="3"/>
        <v>0</v>
      </c>
      <c r="I10" s="314">
        <f t="shared" si="3"/>
        <v>0</v>
      </c>
      <c r="J10" s="314">
        <f t="shared" si="3"/>
        <v>0</v>
      </c>
      <c r="K10" s="314">
        <f t="shared" si="3"/>
        <v>0</v>
      </c>
      <c r="L10" s="314">
        <f t="shared" si="3"/>
        <v>0</v>
      </c>
      <c r="M10" s="314">
        <f t="shared" si="3"/>
        <v>0</v>
      </c>
    </row>
    <row r="11" spans="1:13" ht="14.4" customHeight="1" x14ac:dyDescent="0.3">
      <c r="A11" s="309"/>
      <c r="B11" s="309" t="s">
        <v>103</v>
      </c>
      <c r="C11" s="309">
        <f ca="1">IF(MONTH(TODAY())=1,12,MONTH(TODAY())-1)</f>
        <v>1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</row>
    <row r="12" spans="1:13" ht="14.4" customHeight="1" x14ac:dyDescent="0.3">
      <c r="A12" s="309">
        <v>0</v>
      </c>
      <c r="B12" s="312">
        <f>IF(ISERROR(HI!F15),#REF!,HI!F15)</f>
        <v>0.21947260925385775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</row>
    <row r="13" spans="1:13" ht="14.4" customHeight="1" x14ac:dyDescent="0.3">
      <c r="A13" s="309">
        <v>1</v>
      </c>
      <c r="B13" s="312">
        <f>IF(ISERROR(HI!F15),#REF!,HI!F15)</f>
        <v>0.21947260925385775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5" customFormat="1" ht="18.600000000000001" customHeight="1" thickBot="1" x14ac:dyDescent="0.4">
      <c r="A1" s="460" t="s">
        <v>308</v>
      </c>
      <c r="B1" s="460"/>
      <c r="C1" s="460"/>
      <c r="D1" s="460"/>
      <c r="E1" s="460"/>
      <c r="F1" s="460"/>
      <c r="G1" s="460"/>
      <c r="H1" s="451"/>
      <c r="I1" s="451"/>
      <c r="J1" s="451"/>
      <c r="K1" s="451"/>
      <c r="L1" s="451"/>
      <c r="M1" s="451"/>
      <c r="N1" s="451"/>
      <c r="O1" s="451"/>
      <c r="P1" s="451"/>
      <c r="Q1" s="451"/>
    </row>
    <row r="2" spans="1:17" s="315" customFormat="1" ht="14.4" customHeight="1" thickBot="1" x14ac:dyDescent="0.3">
      <c r="A2" s="360" t="s">
        <v>306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ht="14.4" customHeight="1" x14ac:dyDescent="0.3">
      <c r="A3" s="92"/>
      <c r="B3" s="461" t="s">
        <v>16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247"/>
      <c r="Q3" s="249"/>
    </row>
    <row r="4" spans="1:17" ht="14.4" customHeight="1" x14ac:dyDescent="0.3">
      <c r="A4" s="93"/>
      <c r="B4" s="24">
        <v>2015</v>
      </c>
      <c r="C4" s="248" t="s">
        <v>17</v>
      </c>
      <c r="D4" s="226" t="s">
        <v>279</v>
      </c>
      <c r="E4" s="226" t="s">
        <v>280</v>
      </c>
      <c r="F4" s="226" t="s">
        <v>281</v>
      </c>
      <c r="G4" s="226" t="s">
        <v>282</v>
      </c>
      <c r="H4" s="226" t="s">
        <v>283</v>
      </c>
      <c r="I4" s="226" t="s">
        <v>284</v>
      </c>
      <c r="J4" s="226" t="s">
        <v>285</v>
      </c>
      <c r="K4" s="226" t="s">
        <v>286</v>
      </c>
      <c r="L4" s="226" t="s">
        <v>287</v>
      </c>
      <c r="M4" s="226" t="s">
        <v>288</v>
      </c>
      <c r="N4" s="226" t="s">
        <v>289</v>
      </c>
      <c r="O4" s="226" t="s">
        <v>290</v>
      </c>
      <c r="P4" s="463" t="s">
        <v>3</v>
      </c>
      <c r="Q4" s="464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307</v>
      </c>
    </row>
    <row r="7" spans="1:17" ht="14.4" customHeight="1" x14ac:dyDescent="0.3">
      <c r="A7" s="19" t="s">
        <v>22</v>
      </c>
      <c r="B7" s="55">
        <v>8278.6965014616198</v>
      </c>
      <c r="C7" s="56">
        <v>689.89137512180196</v>
      </c>
      <c r="D7" s="56">
        <v>383.62194</v>
      </c>
      <c r="E7" s="56">
        <v>892.90939000000196</v>
      </c>
      <c r="F7" s="56">
        <v>729.72609999999997</v>
      </c>
      <c r="G7" s="56">
        <v>663.34136999999998</v>
      </c>
      <c r="H7" s="56">
        <v>1188.8291200000001</v>
      </c>
      <c r="I7" s="56">
        <v>838.38672999999994</v>
      </c>
      <c r="J7" s="56">
        <v>582.03653999999995</v>
      </c>
      <c r="K7" s="56">
        <v>665.63454999999999</v>
      </c>
      <c r="L7" s="56">
        <v>705.76592000000005</v>
      </c>
      <c r="M7" s="56">
        <v>438.44314000000003</v>
      </c>
      <c r="N7" s="56">
        <v>917.83696999999995</v>
      </c>
      <c r="O7" s="56">
        <v>893.39575000000002</v>
      </c>
      <c r="P7" s="57">
        <v>8899.9275199999993</v>
      </c>
      <c r="Q7" s="174">
        <v>1.0750397140929999</v>
      </c>
    </row>
    <row r="8" spans="1:17" ht="14.4" customHeight="1" x14ac:dyDescent="0.3">
      <c r="A8" s="19" t="s">
        <v>23</v>
      </c>
      <c r="B8" s="55">
        <v>3631.6084091063499</v>
      </c>
      <c r="C8" s="56">
        <v>302.63403409219598</v>
      </c>
      <c r="D8" s="56">
        <v>191.703</v>
      </c>
      <c r="E8" s="56">
        <v>297.79000000000099</v>
      </c>
      <c r="F8" s="56">
        <v>384.88299999999998</v>
      </c>
      <c r="G8" s="56">
        <v>395.029</v>
      </c>
      <c r="H8" s="56">
        <v>317.55500000000001</v>
      </c>
      <c r="I8" s="56">
        <v>306.19900000000001</v>
      </c>
      <c r="J8" s="56">
        <v>372.00599999999997</v>
      </c>
      <c r="K8" s="56">
        <v>621.67399999999998</v>
      </c>
      <c r="L8" s="56">
        <v>264.01400000000001</v>
      </c>
      <c r="M8" s="56">
        <v>404.30799999999999</v>
      </c>
      <c r="N8" s="56">
        <v>610.12400000000002</v>
      </c>
      <c r="O8" s="56">
        <v>227.904</v>
      </c>
      <c r="P8" s="57">
        <v>4393.1890000000003</v>
      </c>
      <c r="Q8" s="174">
        <v>1.2097088961969999</v>
      </c>
    </row>
    <row r="9" spans="1:17" ht="14.4" customHeight="1" x14ac:dyDescent="0.3">
      <c r="A9" s="19" t="s">
        <v>24</v>
      </c>
      <c r="B9" s="55">
        <v>3909.3694227553401</v>
      </c>
      <c r="C9" s="56">
        <v>325.78078522961198</v>
      </c>
      <c r="D9" s="56">
        <v>300.59530000000001</v>
      </c>
      <c r="E9" s="56">
        <v>291.48444000000097</v>
      </c>
      <c r="F9" s="56">
        <v>258.40051</v>
      </c>
      <c r="G9" s="56">
        <v>325.63355000000001</v>
      </c>
      <c r="H9" s="56">
        <v>374.88891000000001</v>
      </c>
      <c r="I9" s="56">
        <v>308.06493</v>
      </c>
      <c r="J9" s="56">
        <v>299.36649999999997</v>
      </c>
      <c r="K9" s="56">
        <v>300.38369</v>
      </c>
      <c r="L9" s="56">
        <v>340.89627000000002</v>
      </c>
      <c r="M9" s="56">
        <v>335.73054999999999</v>
      </c>
      <c r="N9" s="56">
        <v>380.48527000000001</v>
      </c>
      <c r="O9" s="56">
        <v>468.26319999999998</v>
      </c>
      <c r="P9" s="57">
        <v>3984.1931199999999</v>
      </c>
      <c r="Q9" s="174">
        <v>1.019139582155</v>
      </c>
    </row>
    <row r="10" spans="1:17" ht="14.4" customHeight="1" x14ac:dyDescent="0.3">
      <c r="A10" s="19" t="s">
        <v>25</v>
      </c>
      <c r="B10" s="55">
        <v>58</v>
      </c>
      <c r="C10" s="56">
        <v>4.833333333333</v>
      </c>
      <c r="D10" s="56">
        <v>3.0636700000000001</v>
      </c>
      <c r="E10" s="56">
        <v>6.1172700000000004</v>
      </c>
      <c r="F10" s="56">
        <v>6.0484200000000001</v>
      </c>
      <c r="G10" s="56">
        <v>11.344620000000001</v>
      </c>
      <c r="H10" s="56">
        <v>4.6566000000000001</v>
      </c>
      <c r="I10" s="56">
        <v>6.2985899999999999</v>
      </c>
      <c r="J10" s="56">
        <v>3.6452499999999999</v>
      </c>
      <c r="K10" s="56">
        <v>5.7528899999999998</v>
      </c>
      <c r="L10" s="56">
        <v>6.7489499999999998</v>
      </c>
      <c r="M10" s="56">
        <v>4.4279200000000003</v>
      </c>
      <c r="N10" s="56">
        <v>5.4734400000000001</v>
      </c>
      <c r="O10" s="56">
        <v>3.3013300000000001</v>
      </c>
      <c r="P10" s="57">
        <v>66.878950000000003</v>
      </c>
      <c r="Q10" s="174">
        <v>1.153085344827</v>
      </c>
    </row>
    <row r="11" spans="1:17" ht="14.4" customHeight="1" x14ac:dyDescent="0.3">
      <c r="A11" s="19" t="s">
        <v>26</v>
      </c>
      <c r="B11" s="55">
        <v>341.42880225296801</v>
      </c>
      <c r="C11" s="56">
        <v>28.452400187746999</v>
      </c>
      <c r="D11" s="56">
        <v>22.201360000000001</v>
      </c>
      <c r="E11" s="56">
        <v>32.882739999999998</v>
      </c>
      <c r="F11" s="56">
        <v>23.767379999999999</v>
      </c>
      <c r="G11" s="56">
        <v>32.424579999999999</v>
      </c>
      <c r="H11" s="56">
        <v>26.277100000000001</v>
      </c>
      <c r="I11" s="56">
        <v>35.258270000000003</v>
      </c>
      <c r="J11" s="56">
        <v>40.800429999999999</v>
      </c>
      <c r="K11" s="56">
        <v>21.664860000000001</v>
      </c>
      <c r="L11" s="56">
        <v>44.059640000000002</v>
      </c>
      <c r="M11" s="56">
        <v>28.561430000000001</v>
      </c>
      <c r="N11" s="56">
        <v>23.46256</v>
      </c>
      <c r="O11" s="56">
        <v>47.035800000000002</v>
      </c>
      <c r="P11" s="57">
        <v>378.39614999999998</v>
      </c>
      <c r="Q11" s="174">
        <v>1.108272493424</v>
      </c>
    </row>
    <row r="12" spans="1:17" ht="14.4" customHeight="1" x14ac:dyDescent="0.3">
      <c r="A12" s="19" t="s">
        <v>27</v>
      </c>
      <c r="B12" s="55">
        <v>203.27993434081901</v>
      </c>
      <c r="C12" s="56">
        <v>16.939994528401002</v>
      </c>
      <c r="D12" s="56">
        <v>3.2646600000000001</v>
      </c>
      <c r="E12" s="56">
        <v>0</v>
      </c>
      <c r="F12" s="56">
        <v>17.6038</v>
      </c>
      <c r="G12" s="56">
        <v>2.8010000000000002</v>
      </c>
      <c r="H12" s="56">
        <v>9.5216700000000003</v>
      </c>
      <c r="I12" s="56">
        <v>5.3518299999999996</v>
      </c>
      <c r="J12" s="56">
        <v>29.325119999999998</v>
      </c>
      <c r="K12" s="56">
        <v>5.8029000000000002</v>
      </c>
      <c r="L12" s="56">
        <v>2.9956900000000002</v>
      </c>
      <c r="M12" s="56">
        <v>0.1598</v>
      </c>
      <c r="N12" s="56">
        <v>16.841090000000001</v>
      </c>
      <c r="O12" s="56">
        <v>3.8286899999999999</v>
      </c>
      <c r="P12" s="57">
        <v>97.496250000000003</v>
      </c>
      <c r="Q12" s="174">
        <v>0.47961570981399998</v>
      </c>
    </row>
    <row r="13" spans="1:17" ht="14.4" customHeight="1" x14ac:dyDescent="0.3">
      <c r="A13" s="19" t="s">
        <v>28</v>
      </c>
      <c r="B13" s="55">
        <v>127.99999596831</v>
      </c>
      <c r="C13" s="56">
        <v>10.666666330691999</v>
      </c>
      <c r="D13" s="56">
        <v>7.4166999999999996</v>
      </c>
      <c r="E13" s="56">
        <v>13.203519999999999</v>
      </c>
      <c r="F13" s="56">
        <v>12.276160000000001</v>
      </c>
      <c r="G13" s="56">
        <v>11.76824</v>
      </c>
      <c r="H13" s="56">
        <v>7.5973600000000001</v>
      </c>
      <c r="I13" s="56">
        <v>12.293659999999999</v>
      </c>
      <c r="J13" s="56">
        <v>7.9554</v>
      </c>
      <c r="K13" s="56">
        <v>6.2420999999999998</v>
      </c>
      <c r="L13" s="56">
        <v>11.647779999999999</v>
      </c>
      <c r="M13" s="56">
        <v>16.118369999999999</v>
      </c>
      <c r="N13" s="56">
        <v>12.498419999999999</v>
      </c>
      <c r="O13" s="56">
        <v>12.702299999999999</v>
      </c>
      <c r="P13" s="57">
        <v>131.72001</v>
      </c>
      <c r="Q13" s="174">
        <v>1.029062610537</v>
      </c>
    </row>
    <row r="14" spans="1:17" ht="14.4" customHeight="1" x14ac:dyDescent="0.3">
      <c r="A14" s="19" t="s">
        <v>29</v>
      </c>
      <c r="B14" s="55">
        <v>299.16703433417598</v>
      </c>
      <c r="C14" s="56">
        <v>24.930586194513999</v>
      </c>
      <c r="D14" s="56">
        <v>37.994</v>
      </c>
      <c r="E14" s="56">
        <v>32.575000000000003</v>
      </c>
      <c r="F14" s="56">
        <v>33.155000000000001</v>
      </c>
      <c r="G14" s="56">
        <v>27.207000000000001</v>
      </c>
      <c r="H14" s="56">
        <v>19.879000000000001</v>
      </c>
      <c r="I14" s="56">
        <v>16.73</v>
      </c>
      <c r="J14" s="56">
        <v>16.738</v>
      </c>
      <c r="K14" s="56">
        <v>17.236000000000001</v>
      </c>
      <c r="L14" s="56">
        <v>17.646000000000001</v>
      </c>
      <c r="M14" s="56">
        <v>27.4</v>
      </c>
      <c r="N14" s="56">
        <v>29.587</v>
      </c>
      <c r="O14" s="56">
        <v>33.024999999999999</v>
      </c>
      <c r="P14" s="57">
        <v>309.17200000000003</v>
      </c>
      <c r="Q14" s="174">
        <v>1.0334427410689999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307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307</v>
      </c>
    </row>
    <row r="17" spans="1:17" ht="14.4" customHeight="1" x14ac:dyDescent="0.3">
      <c r="A17" s="19" t="s">
        <v>32</v>
      </c>
      <c r="B17" s="55">
        <v>574.96339661508296</v>
      </c>
      <c r="C17" s="56">
        <v>47.91361638459</v>
      </c>
      <c r="D17" s="56">
        <v>23.982959999999999</v>
      </c>
      <c r="E17" s="56">
        <v>29.23152</v>
      </c>
      <c r="F17" s="56">
        <v>34.128819999999997</v>
      </c>
      <c r="G17" s="56">
        <v>12.6851</v>
      </c>
      <c r="H17" s="56">
        <v>28.648679999999999</v>
      </c>
      <c r="I17" s="56">
        <v>11.358650000000001</v>
      </c>
      <c r="J17" s="56">
        <v>56.977820000000001</v>
      </c>
      <c r="K17" s="56">
        <v>42.420389999999998</v>
      </c>
      <c r="L17" s="56">
        <v>18.872140000000002</v>
      </c>
      <c r="M17" s="56">
        <v>31.03031</v>
      </c>
      <c r="N17" s="56">
        <v>195.10937000000001</v>
      </c>
      <c r="O17" s="56">
        <v>50.241610000000001</v>
      </c>
      <c r="P17" s="57">
        <v>534.68736999999999</v>
      </c>
      <c r="Q17" s="174">
        <v>0.92995027709199996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2.6480000000000001</v>
      </c>
      <c r="F18" s="56">
        <v>0</v>
      </c>
      <c r="G18" s="56">
        <v>0</v>
      </c>
      <c r="H18" s="56">
        <v>0.78100000000000003</v>
      </c>
      <c r="I18" s="56">
        <v>23.102</v>
      </c>
      <c r="J18" s="56">
        <v>0</v>
      </c>
      <c r="K18" s="56">
        <v>0</v>
      </c>
      <c r="L18" s="56">
        <v>0</v>
      </c>
      <c r="M18" s="56">
        <v>76.724000000000004</v>
      </c>
      <c r="N18" s="56">
        <v>0.54900000000000004</v>
      </c>
      <c r="O18" s="56">
        <v>16.038</v>
      </c>
      <c r="P18" s="57">
        <v>119.842</v>
      </c>
      <c r="Q18" s="174" t="s">
        <v>307</v>
      </c>
    </row>
    <row r="19" spans="1:17" ht="14.4" customHeight="1" x14ac:dyDescent="0.3">
      <c r="A19" s="19" t="s">
        <v>34</v>
      </c>
      <c r="B19" s="55">
        <v>829.41795737334201</v>
      </c>
      <c r="C19" s="56">
        <v>69.118163114444997</v>
      </c>
      <c r="D19" s="56">
        <v>64.724209999999999</v>
      </c>
      <c r="E19" s="56">
        <v>56.07405</v>
      </c>
      <c r="F19" s="56">
        <v>144.04938000000001</v>
      </c>
      <c r="G19" s="56">
        <v>44.6267</v>
      </c>
      <c r="H19" s="56">
        <v>54.281190000000002</v>
      </c>
      <c r="I19" s="56">
        <v>45.130290000000002</v>
      </c>
      <c r="J19" s="56">
        <v>183.70166</v>
      </c>
      <c r="K19" s="56">
        <v>45.000500000000002</v>
      </c>
      <c r="L19" s="56">
        <v>63.23124</v>
      </c>
      <c r="M19" s="56">
        <v>64.200230000000005</v>
      </c>
      <c r="N19" s="56">
        <v>98.500579999999005</v>
      </c>
      <c r="O19" s="56">
        <v>71.66516</v>
      </c>
      <c r="P19" s="57">
        <v>935.18519000000003</v>
      </c>
      <c r="Q19" s="174">
        <v>1.1275198248189999</v>
      </c>
    </row>
    <row r="20" spans="1:17" ht="14.4" customHeight="1" x14ac:dyDescent="0.3">
      <c r="A20" s="19" t="s">
        <v>35</v>
      </c>
      <c r="B20" s="55">
        <v>33265.998952201597</v>
      </c>
      <c r="C20" s="56">
        <v>2772.1665793501402</v>
      </c>
      <c r="D20" s="56">
        <v>2469.9372100000001</v>
      </c>
      <c r="E20" s="56">
        <v>2717.52929000001</v>
      </c>
      <c r="F20" s="56">
        <v>2632.69488</v>
      </c>
      <c r="G20" s="56">
        <v>2786.3208399999999</v>
      </c>
      <c r="H20" s="56">
        <v>3213.83736</v>
      </c>
      <c r="I20" s="56">
        <v>2796.9443900000001</v>
      </c>
      <c r="J20" s="56">
        <v>3650.1666399999999</v>
      </c>
      <c r="K20" s="56">
        <v>3077.1361200000001</v>
      </c>
      <c r="L20" s="56">
        <v>2966.8649599999999</v>
      </c>
      <c r="M20" s="56">
        <v>2926.5944</v>
      </c>
      <c r="N20" s="56">
        <v>4002.1848</v>
      </c>
      <c r="O20" s="56">
        <v>3097.4691499999999</v>
      </c>
      <c r="P20" s="57">
        <v>36337.680039999999</v>
      </c>
      <c r="Q20" s="174">
        <v>1.092336956187</v>
      </c>
    </row>
    <row r="21" spans="1:17" ht="14.4" customHeight="1" x14ac:dyDescent="0.3">
      <c r="A21" s="20" t="s">
        <v>36</v>
      </c>
      <c r="B21" s="55">
        <v>1654.9926433867099</v>
      </c>
      <c r="C21" s="56">
        <v>137.91605361555901</v>
      </c>
      <c r="D21" s="56">
        <v>139.47200000000001</v>
      </c>
      <c r="E21" s="56">
        <v>130.786</v>
      </c>
      <c r="F21" s="56">
        <v>166.26900000000001</v>
      </c>
      <c r="G21" s="56">
        <v>130.20699999999999</v>
      </c>
      <c r="H21" s="56">
        <v>130.20699999999999</v>
      </c>
      <c r="I21" s="56">
        <v>130.19900000000001</v>
      </c>
      <c r="J21" s="56">
        <v>125.974</v>
      </c>
      <c r="K21" s="56">
        <v>125.974</v>
      </c>
      <c r="L21" s="56">
        <v>125.565</v>
      </c>
      <c r="M21" s="56">
        <v>135.09100000000001</v>
      </c>
      <c r="N21" s="56">
        <v>135.09100000000001</v>
      </c>
      <c r="O21" s="56">
        <v>135.10300000000001</v>
      </c>
      <c r="P21" s="57">
        <v>1609.9380000000001</v>
      </c>
      <c r="Q21" s="174">
        <v>0.97277652951100002</v>
      </c>
    </row>
    <row r="22" spans="1:17" ht="14.4" customHeight="1" x14ac:dyDescent="0.3">
      <c r="A22" s="19" t="s">
        <v>37</v>
      </c>
      <c r="B22" s="55">
        <v>150</v>
      </c>
      <c r="C22" s="56">
        <v>12.5</v>
      </c>
      <c r="D22" s="56">
        <v>0</v>
      </c>
      <c r="E22" s="56">
        <v>7.26</v>
      </c>
      <c r="F22" s="56">
        <v>3.49</v>
      </c>
      <c r="G22" s="56">
        <v>38.598999999999997</v>
      </c>
      <c r="H22" s="56">
        <v>5.8685</v>
      </c>
      <c r="I22" s="56">
        <v>0</v>
      </c>
      <c r="J22" s="56">
        <v>22.796399999999998</v>
      </c>
      <c r="K22" s="56">
        <v>0</v>
      </c>
      <c r="L22" s="56">
        <v>0</v>
      </c>
      <c r="M22" s="56">
        <v>11.289300000000001</v>
      </c>
      <c r="N22" s="56">
        <v>0</v>
      </c>
      <c r="O22" s="56">
        <v>67.16</v>
      </c>
      <c r="P22" s="57">
        <v>156.4632</v>
      </c>
      <c r="Q22" s="174">
        <v>1.043088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307</v>
      </c>
    </row>
    <row r="24" spans="1:17" ht="14.4" customHeight="1" x14ac:dyDescent="0.3">
      <c r="A24" s="20" t="s">
        <v>39</v>
      </c>
      <c r="B24" s="55">
        <v>-2.18278728425503E-11</v>
      </c>
      <c r="C24" s="56">
        <v>-9.0949470177292804E-13</v>
      </c>
      <c r="D24" s="56">
        <v>0.3029</v>
      </c>
      <c r="E24" s="56">
        <v>3.1993499999999999</v>
      </c>
      <c r="F24" s="56">
        <v>0.102139999999</v>
      </c>
      <c r="G24" s="56">
        <v>1.0399999979999999E-3</v>
      </c>
      <c r="H24" s="56">
        <v>17.941399999999</v>
      </c>
      <c r="I24" s="56">
        <v>2.1010599999989998</v>
      </c>
      <c r="J24" s="56">
        <v>6.59999998E-4</v>
      </c>
      <c r="K24" s="56">
        <v>42.562620000000003</v>
      </c>
      <c r="L24" s="56">
        <v>0.93578000000100003</v>
      </c>
      <c r="M24" s="56">
        <v>14.235689999998</v>
      </c>
      <c r="N24" s="56">
        <v>12.001140000001</v>
      </c>
      <c r="O24" s="56">
        <v>35.80715</v>
      </c>
      <c r="P24" s="57">
        <v>129.19093000000001</v>
      </c>
      <c r="Q24" s="174">
        <v>-5918622072424.8096</v>
      </c>
    </row>
    <row r="25" spans="1:17" ht="14.4" customHeight="1" x14ac:dyDescent="0.3">
      <c r="A25" s="21" t="s">
        <v>40</v>
      </c>
      <c r="B25" s="58">
        <v>53324.9230497963</v>
      </c>
      <c r="C25" s="59">
        <v>4443.7435874830298</v>
      </c>
      <c r="D25" s="59">
        <v>3648.2799100000002</v>
      </c>
      <c r="E25" s="59">
        <v>4513.6905700000098</v>
      </c>
      <c r="F25" s="59">
        <v>4446.5945899999997</v>
      </c>
      <c r="G25" s="59">
        <v>4481.9890400000004</v>
      </c>
      <c r="H25" s="59">
        <v>5400.7698899999996</v>
      </c>
      <c r="I25" s="59">
        <v>4537.4183999999996</v>
      </c>
      <c r="J25" s="59">
        <v>5391.4904200000001</v>
      </c>
      <c r="K25" s="59">
        <v>4977.4846200000002</v>
      </c>
      <c r="L25" s="59">
        <v>4569.2433700000001</v>
      </c>
      <c r="M25" s="59">
        <v>4514.3141400000004</v>
      </c>
      <c r="N25" s="59">
        <v>6439.7446399999999</v>
      </c>
      <c r="O25" s="59">
        <v>5162.9401399999997</v>
      </c>
      <c r="P25" s="60">
        <v>58083.959730000002</v>
      </c>
      <c r="Q25" s="175">
        <v>1.089246011208</v>
      </c>
    </row>
    <row r="26" spans="1:17" ht="14.4" customHeight="1" x14ac:dyDescent="0.3">
      <c r="A26" s="19" t="s">
        <v>41</v>
      </c>
      <c r="B26" s="55">
        <v>4961.9649527312404</v>
      </c>
      <c r="C26" s="56">
        <v>413.49707939426997</v>
      </c>
      <c r="D26" s="56">
        <v>509.86483000000197</v>
      </c>
      <c r="E26" s="56">
        <v>450.84821000000198</v>
      </c>
      <c r="F26" s="56">
        <v>681.83865000000196</v>
      </c>
      <c r="G26" s="56">
        <v>476.26080000000201</v>
      </c>
      <c r="H26" s="56">
        <v>518.22</v>
      </c>
      <c r="I26" s="56">
        <v>580.66025000000002</v>
      </c>
      <c r="J26" s="56">
        <v>565.92142000000001</v>
      </c>
      <c r="K26" s="56">
        <v>409.26488999999998</v>
      </c>
      <c r="L26" s="56">
        <v>643.52991999999995</v>
      </c>
      <c r="M26" s="56">
        <v>501.33951000000002</v>
      </c>
      <c r="N26" s="56">
        <v>577.12449000000004</v>
      </c>
      <c r="O26" s="56">
        <v>673.85802999999999</v>
      </c>
      <c r="P26" s="57">
        <v>6588.7310000000098</v>
      </c>
      <c r="Q26" s="174">
        <v>1.3278471457909999</v>
      </c>
    </row>
    <row r="27" spans="1:17" ht="14.4" customHeight="1" x14ac:dyDescent="0.3">
      <c r="A27" s="22" t="s">
        <v>42</v>
      </c>
      <c r="B27" s="58">
        <v>58286.888002527601</v>
      </c>
      <c r="C27" s="59">
        <v>4857.2406668773001</v>
      </c>
      <c r="D27" s="59">
        <v>4158.1447399999997</v>
      </c>
      <c r="E27" s="59">
        <v>4964.5387800000099</v>
      </c>
      <c r="F27" s="59">
        <v>5128.4332400000003</v>
      </c>
      <c r="G27" s="59">
        <v>4958.2498400000004</v>
      </c>
      <c r="H27" s="59">
        <v>5918.9898899999998</v>
      </c>
      <c r="I27" s="59">
        <v>5118.0786500000004</v>
      </c>
      <c r="J27" s="59">
        <v>5957.4118399999998</v>
      </c>
      <c r="K27" s="59">
        <v>5386.7495099999996</v>
      </c>
      <c r="L27" s="59">
        <v>5212.7732900000001</v>
      </c>
      <c r="M27" s="59">
        <v>5015.6536500000002</v>
      </c>
      <c r="N27" s="59">
        <v>7016.86913</v>
      </c>
      <c r="O27" s="59">
        <v>5836.79817</v>
      </c>
      <c r="P27" s="60">
        <v>64672.690730000002</v>
      </c>
      <c r="Q27" s="175">
        <v>1.109558134707</v>
      </c>
    </row>
    <row r="28" spans="1:17" ht="14.4" customHeight="1" x14ac:dyDescent="0.3">
      <c r="A28" s="20" t="s">
        <v>43</v>
      </c>
      <c r="B28" s="55">
        <v>0.79165798813300003</v>
      </c>
      <c r="C28" s="56">
        <v>6.5971499010999995E-2</v>
      </c>
      <c r="D28" s="56">
        <v>0</v>
      </c>
      <c r="E28" s="56">
        <v>0.39999000000000001</v>
      </c>
      <c r="F28" s="56">
        <v>0.15620000000000001</v>
      </c>
      <c r="G28" s="56">
        <v>5.2900000000000003E-2</v>
      </c>
      <c r="H28" s="56">
        <v>6.694E-2</v>
      </c>
      <c r="I28" s="56">
        <v>0.17932999999999999</v>
      </c>
      <c r="J28" s="56">
        <v>0</v>
      </c>
      <c r="K28" s="56">
        <v>0</v>
      </c>
      <c r="L28" s="56">
        <v>47.372259999999997</v>
      </c>
      <c r="M28" s="56">
        <v>0</v>
      </c>
      <c r="N28" s="56">
        <v>22.197679999999998</v>
      </c>
      <c r="O28" s="56">
        <v>5.3719999999999997E-2</v>
      </c>
      <c r="P28" s="57">
        <v>70.479020000000006</v>
      </c>
      <c r="Q28" s="174">
        <v>89.027106473307001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307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10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3.49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3.49</v>
      </c>
      <c r="Q31" s="176" t="s">
        <v>307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299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0" t="s">
        <v>48</v>
      </c>
      <c r="B1" s="460"/>
      <c r="C1" s="460"/>
      <c r="D1" s="460"/>
      <c r="E1" s="460"/>
      <c r="F1" s="460"/>
      <c r="G1" s="460"/>
      <c r="H1" s="465"/>
      <c r="I1" s="465"/>
      <c r="J1" s="465"/>
      <c r="K1" s="465"/>
    </row>
    <row r="2" spans="1:11" s="64" customFormat="1" ht="14.4" customHeight="1" thickBot="1" x14ac:dyDescent="0.35">
      <c r="A2" s="360" t="s">
        <v>306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1" t="s">
        <v>49</v>
      </c>
      <c r="C3" s="462"/>
      <c r="D3" s="462"/>
      <c r="E3" s="462"/>
      <c r="F3" s="468" t="s">
        <v>50</v>
      </c>
      <c r="G3" s="462"/>
      <c r="H3" s="462"/>
      <c r="I3" s="462"/>
      <c r="J3" s="462"/>
      <c r="K3" s="469"/>
    </row>
    <row r="4" spans="1:11" ht="14.4" customHeight="1" x14ac:dyDescent="0.3">
      <c r="A4" s="93"/>
      <c r="B4" s="466"/>
      <c r="C4" s="467"/>
      <c r="D4" s="467"/>
      <c r="E4" s="467"/>
      <c r="F4" s="470" t="s">
        <v>295</v>
      </c>
      <c r="G4" s="472" t="s">
        <v>51</v>
      </c>
      <c r="H4" s="250" t="s">
        <v>164</v>
      </c>
      <c r="I4" s="470" t="s">
        <v>52</v>
      </c>
      <c r="J4" s="472" t="s">
        <v>297</v>
      </c>
      <c r="K4" s="473" t="s">
        <v>298</v>
      </c>
    </row>
    <row r="5" spans="1:11" ht="42" thickBot="1" x14ac:dyDescent="0.35">
      <c r="A5" s="94"/>
      <c r="B5" s="28" t="s">
        <v>291</v>
      </c>
      <c r="C5" s="29" t="s">
        <v>292</v>
      </c>
      <c r="D5" s="30" t="s">
        <v>293</v>
      </c>
      <c r="E5" s="30" t="s">
        <v>294</v>
      </c>
      <c r="F5" s="471"/>
      <c r="G5" s="471"/>
      <c r="H5" s="29" t="s">
        <v>296</v>
      </c>
      <c r="I5" s="471"/>
      <c r="J5" s="471"/>
      <c r="K5" s="474"/>
    </row>
    <row r="6" spans="1:11" ht="14.4" customHeight="1" thickBot="1" x14ac:dyDescent="0.35">
      <c r="A6" s="583" t="s">
        <v>309</v>
      </c>
      <c r="B6" s="565">
        <v>48945.389095296698</v>
      </c>
      <c r="C6" s="565">
        <v>52320.575640000003</v>
      </c>
      <c r="D6" s="566">
        <v>3375.1865447033301</v>
      </c>
      <c r="E6" s="567">
        <v>1.0689582125520001</v>
      </c>
      <c r="F6" s="565">
        <v>53324.9230497963</v>
      </c>
      <c r="G6" s="566">
        <v>53324.9230497963</v>
      </c>
      <c r="H6" s="568">
        <v>5162.9401399999997</v>
      </c>
      <c r="I6" s="565">
        <v>58083.959730000002</v>
      </c>
      <c r="J6" s="566">
        <v>4759.0366802036897</v>
      </c>
      <c r="K6" s="569">
        <v>1.089246011208</v>
      </c>
    </row>
    <row r="7" spans="1:11" ht="14.4" customHeight="1" thickBot="1" x14ac:dyDescent="0.35">
      <c r="A7" s="584" t="s">
        <v>310</v>
      </c>
      <c r="B7" s="565">
        <v>15442.0916794271</v>
      </c>
      <c r="C7" s="565">
        <v>15407.660900000001</v>
      </c>
      <c r="D7" s="566">
        <v>-34.430779427066</v>
      </c>
      <c r="E7" s="567">
        <v>0.99777032929499998</v>
      </c>
      <c r="F7" s="565">
        <v>16849.5501002196</v>
      </c>
      <c r="G7" s="566">
        <v>16849.5501002196</v>
      </c>
      <c r="H7" s="568">
        <v>1689.45622</v>
      </c>
      <c r="I7" s="565">
        <v>18260.980510000001</v>
      </c>
      <c r="J7" s="566">
        <v>1411.43040978043</v>
      </c>
      <c r="K7" s="569">
        <v>1.083766652604</v>
      </c>
    </row>
    <row r="8" spans="1:11" ht="14.4" customHeight="1" thickBot="1" x14ac:dyDescent="0.35">
      <c r="A8" s="585" t="s">
        <v>311</v>
      </c>
      <c r="B8" s="565">
        <v>15119.3128304356</v>
      </c>
      <c r="C8" s="565">
        <v>15119.3549</v>
      </c>
      <c r="D8" s="566">
        <v>4.2069564353000001E-2</v>
      </c>
      <c r="E8" s="567">
        <v>1.000002782505</v>
      </c>
      <c r="F8" s="565">
        <v>16550.383065885399</v>
      </c>
      <c r="G8" s="566">
        <v>16550.383065885399</v>
      </c>
      <c r="H8" s="568">
        <v>1656.4312199999999</v>
      </c>
      <c r="I8" s="565">
        <v>17951.808509999999</v>
      </c>
      <c r="J8" s="566">
        <v>1401.4254441145999</v>
      </c>
      <c r="K8" s="569">
        <v>1.0846763146530001</v>
      </c>
    </row>
    <row r="9" spans="1:11" ht="14.4" customHeight="1" thickBot="1" x14ac:dyDescent="0.35">
      <c r="A9" s="586" t="s">
        <v>312</v>
      </c>
      <c r="B9" s="570">
        <v>0</v>
      </c>
      <c r="C9" s="570">
        <v>3.6800000000000001E-3</v>
      </c>
      <c r="D9" s="571">
        <v>3.6800000000000001E-3</v>
      </c>
      <c r="E9" s="572" t="s">
        <v>307</v>
      </c>
      <c r="F9" s="570">
        <v>0</v>
      </c>
      <c r="G9" s="571">
        <v>0</v>
      </c>
      <c r="H9" s="573">
        <v>1.4999999999999999E-4</v>
      </c>
      <c r="I9" s="570">
        <v>7.5100000000000002E-3</v>
      </c>
      <c r="J9" s="571">
        <v>7.5100000000000002E-3</v>
      </c>
      <c r="K9" s="574" t="s">
        <v>307</v>
      </c>
    </row>
    <row r="10" spans="1:11" ht="14.4" customHeight="1" thickBot="1" x14ac:dyDescent="0.35">
      <c r="A10" s="587" t="s">
        <v>313</v>
      </c>
      <c r="B10" s="565">
        <v>0</v>
      </c>
      <c r="C10" s="565">
        <v>3.6800000000000001E-3</v>
      </c>
      <c r="D10" s="566">
        <v>3.6800000000000001E-3</v>
      </c>
      <c r="E10" s="575" t="s">
        <v>307</v>
      </c>
      <c r="F10" s="565">
        <v>0</v>
      </c>
      <c r="G10" s="566">
        <v>0</v>
      </c>
      <c r="H10" s="568">
        <v>1.4999999999999999E-4</v>
      </c>
      <c r="I10" s="565">
        <v>7.5100000000000002E-3</v>
      </c>
      <c r="J10" s="566">
        <v>7.5100000000000002E-3</v>
      </c>
      <c r="K10" s="576" t="s">
        <v>307</v>
      </c>
    </row>
    <row r="11" spans="1:11" ht="14.4" customHeight="1" thickBot="1" x14ac:dyDescent="0.35">
      <c r="A11" s="586" t="s">
        <v>314</v>
      </c>
      <c r="B11" s="570">
        <v>7614.1855086365103</v>
      </c>
      <c r="C11" s="570">
        <v>7775.2173499999999</v>
      </c>
      <c r="D11" s="571">
        <v>161.03184136349299</v>
      </c>
      <c r="E11" s="577">
        <v>1.0211489254070001</v>
      </c>
      <c r="F11" s="570">
        <v>8278.6965014616198</v>
      </c>
      <c r="G11" s="571">
        <v>8278.6965014616198</v>
      </c>
      <c r="H11" s="573">
        <v>893.39575000000002</v>
      </c>
      <c r="I11" s="570">
        <v>8899.9275199999993</v>
      </c>
      <c r="J11" s="571">
        <v>621.23101853838295</v>
      </c>
      <c r="K11" s="578">
        <v>1.0750397140929999</v>
      </c>
    </row>
    <row r="12" spans="1:11" ht="14.4" customHeight="1" thickBot="1" x14ac:dyDescent="0.35">
      <c r="A12" s="587" t="s">
        <v>315</v>
      </c>
      <c r="B12" s="565">
        <v>3514.8277298511198</v>
      </c>
      <c r="C12" s="565">
        <v>3317.30737</v>
      </c>
      <c r="D12" s="566">
        <v>-197.52035985112099</v>
      </c>
      <c r="E12" s="567">
        <v>0.94380368682799998</v>
      </c>
      <c r="F12" s="565">
        <v>3569.3113916345701</v>
      </c>
      <c r="G12" s="566">
        <v>3569.3113916345701</v>
      </c>
      <c r="H12" s="568">
        <v>393.04374000000001</v>
      </c>
      <c r="I12" s="565">
        <v>3758.3066199999998</v>
      </c>
      <c r="J12" s="566">
        <v>188.99522836543201</v>
      </c>
      <c r="K12" s="569">
        <v>1.0529500532810001</v>
      </c>
    </row>
    <row r="13" spans="1:11" ht="14.4" customHeight="1" thickBot="1" x14ac:dyDescent="0.35">
      <c r="A13" s="587" t="s">
        <v>316</v>
      </c>
      <c r="B13" s="565">
        <v>0</v>
      </c>
      <c r="C13" s="565">
        <v>0</v>
      </c>
      <c r="D13" s="566">
        <v>0</v>
      </c>
      <c r="E13" s="567">
        <v>1</v>
      </c>
      <c r="F13" s="565">
        <v>1564</v>
      </c>
      <c r="G13" s="566">
        <v>1564</v>
      </c>
      <c r="H13" s="568">
        <v>178.71571</v>
      </c>
      <c r="I13" s="565">
        <v>1542.2070200000001</v>
      </c>
      <c r="J13" s="566">
        <v>-21.792979999999002</v>
      </c>
      <c r="K13" s="569">
        <v>0.98606586956499997</v>
      </c>
    </row>
    <row r="14" spans="1:11" ht="14.4" customHeight="1" thickBot="1" x14ac:dyDescent="0.35">
      <c r="A14" s="587" t="s">
        <v>317</v>
      </c>
      <c r="B14" s="565">
        <v>1571.5947783716099</v>
      </c>
      <c r="C14" s="565">
        <v>1628.4934900000001</v>
      </c>
      <c r="D14" s="566">
        <v>56.898711628389002</v>
      </c>
      <c r="E14" s="567">
        <v>1.036204441762</v>
      </c>
      <c r="F14" s="565">
        <v>291</v>
      </c>
      <c r="G14" s="566">
        <v>291</v>
      </c>
      <c r="H14" s="568">
        <v>65.606589999999997</v>
      </c>
      <c r="I14" s="565">
        <v>340.15432000000101</v>
      </c>
      <c r="J14" s="566">
        <v>49.154319999999998</v>
      </c>
      <c r="K14" s="569">
        <v>1.1689151890030001</v>
      </c>
    </row>
    <row r="15" spans="1:11" ht="14.4" customHeight="1" thickBot="1" x14ac:dyDescent="0.35">
      <c r="A15" s="587" t="s">
        <v>318</v>
      </c>
      <c r="B15" s="565">
        <v>26.364851961125002</v>
      </c>
      <c r="C15" s="565">
        <v>0</v>
      </c>
      <c r="D15" s="566">
        <v>-26.364851961125002</v>
      </c>
      <c r="E15" s="567">
        <v>0</v>
      </c>
      <c r="F15" s="565">
        <v>0</v>
      </c>
      <c r="G15" s="566">
        <v>0</v>
      </c>
      <c r="H15" s="568">
        <v>0</v>
      </c>
      <c r="I15" s="565">
        <v>0</v>
      </c>
      <c r="J15" s="566">
        <v>0</v>
      </c>
      <c r="K15" s="569">
        <v>12</v>
      </c>
    </row>
    <row r="16" spans="1:11" ht="14.4" customHeight="1" thickBot="1" x14ac:dyDescent="0.35">
      <c r="A16" s="587" t="s">
        <v>319</v>
      </c>
      <c r="B16" s="565">
        <v>360.00316104062398</v>
      </c>
      <c r="C16" s="565">
        <v>463.75308000000001</v>
      </c>
      <c r="D16" s="566">
        <v>103.749918959377</v>
      </c>
      <c r="E16" s="567">
        <v>1.288191688815</v>
      </c>
      <c r="F16" s="565">
        <v>460.084812392353</v>
      </c>
      <c r="G16" s="566">
        <v>460.084812392353</v>
      </c>
      <c r="H16" s="568">
        <v>15.815799999999999</v>
      </c>
      <c r="I16" s="565">
        <v>1072.3163</v>
      </c>
      <c r="J16" s="566">
        <v>612.23148760764695</v>
      </c>
      <c r="K16" s="569">
        <v>2.3306926703880002</v>
      </c>
    </row>
    <row r="17" spans="1:11" ht="14.4" customHeight="1" thickBot="1" x14ac:dyDescent="0.35">
      <c r="A17" s="587" t="s">
        <v>320</v>
      </c>
      <c r="B17" s="565">
        <v>17.999999999999002</v>
      </c>
      <c r="C17" s="565">
        <v>66.504949999999994</v>
      </c>
      <c r="D17" s="566">
        <v>48.504950000000001</v>
      </c>
      <c r="E17" s="567">
        <v>3.6947194444439999</v>
      </c>
      <c r="F17" s="565">
        <v>64.999997952656997</v>
      </c>
      <c r="G17" s="566">
        <v>64.999997952656997</v>
      </c>
      <c r="H17" s="568">
        <v>0</v>
      </c>
      <c r="I17" s="565">
        <v>383.87331999999998</v>
      </c>
      <c r="J17" s="566">
        <v>318.87332204734201</v>
      </c>
      <c r="K17" s="569">
        <v>5.9057435706310004</v>
      </c>
    </row>
    <row r="18" spans="1:11" ht="14.4" customHeight="1" thickBot="1" x14ac:dyDescent="0.35">
      <c r="A18" s="587" t="s">
        <v>321</v>
      </c>
      <c r="B18" s="565">
        <v>974.99072414135105</v>
      </c>
      <c r="C18" s="565">
        <v>1247.41336</v>
      </c>
      <c r="D18" s="566">
        <v>272.42263585864902</v>
      </c>
      <c r="E18" s="567">
        <v>1.279410489877</v>
      </c>
      <c r="F18" s="565">
        <v>1242.1399438272001</v>
      </c>
      <c r="G18" s="566">
        <v>1242.1399438272001</v>
      </c>
      <c r="H18" s="568">
        <v>164.84134</v>
      </c>
      <c r="I18" s="565">
        <v>1147.7063900000001</v>
      </c>
      <c r="J18" s="566">
        <v>-94.433553827200996</v>
      </c>
      <c r="K18" s="569">
        <v>0.92397510900699997</v>
      </c>
    </row>
    <row r="19" spans="1:11" ht="14.4" customHeight="1" thickBot="1" x14ac:dyDescent="0.35">
      <c r="A19" s="587" t="s">
        <v>322</v>
      </c>
      <c r="B19" s="565">
        <v>1011.2663656533</v>
      </c>
      <c r="C19" s="565">
        <v>903.78742</v>
      </c>
      <c r="D19" s="566">
        <v>-107.47894565329599</v>
      </c>
      <c r="E19" s="567">
        <v>0.89371846102600006</v>
      </c>
      <c r="F19" s="565">
        <v>936.61017227702405</v>
      </c>
      <c r="G19" s="566">
        <v>936.61017227702405</v>
      </c>
      <c r="H19" s="568">
        <v>63.542400000000001</v>
      </c>
      <c r="I19" s="565">
        <v>505.80714999999998</v>
      </c>
      <c r="J19" s="566">
        <v>-430.80302227702401</v>
      </c>
      <c r="K19" s="569">
        <v>0.54004020559599997</v>
      </c>
    </row>
    <row r="20" spans="1:11" ht="14.4" customHeight="1" thickBot="1" x14ac:dyDescent="0.35">
      <c r="A20" s="587" t="s">
        <v>323</v>
      </c>
      <c r="B20" s="565">
        <v>137.13789761737999</v>
      </c>
      <c r="C20" s="565">
        <v>147.95768000000001</v>
      </c>
      <c r="D20" s="566">
        <v>10.81978238262</v>
      </c>
      <c r="E20" s="567">
        <v>1.078897099712</v>
      </c>
      <c r="F20" s="565">
        <v>150.550183377812</v>
      </c>
      <c r="G20" s="566">
        <v>150.550183377812</v>
      </c>
      <c r="H20" s="568">
        <v>11.830170000000001</v>
      </c>
      <c r="I20" s="565">
        <v>149.5564</v>
      </c>
      <c r="J20" s="566">
        <v>-0.99378337781100001</v>
      </c>
      <c r="K20" s="569">
        <v>0.99339898925699999</v>
      </c>
    </row>
    <row r="21" spans="1:11" ht="14.4" customHeight="1" thickBot="1" x14ac:dyDescent="0.35">
      <c r="A21" s="586" t="s">
        <v>324</v>
      </c>
      <c r="B21" s="570">
        <v>3394.97988424399</v>
      </c>
      <c r="C21" s="570">
        <v>3401.5970000000002</v>
      </c>
      <c r="D21" s="571">
        <v>6.6171157560139999</v>
      </c>
      <c r="E21" s="577">
        <v>1.0019490883540001</v>
      </c>
      <c r="F21" s="570">
        <v>3631.6084091063499</v>
      </c>
      <c r="G21" s="571">
        <v>3631.6084091063499</v>
      </c>
      <c r="H21" s="573">
        <v>227.904</v>
      </c>
      <c r="I21" s="570">
        <v>4393.1890000000003</v>
      </c>
      <c r="J21" s="571">
        <v>761.58059089365497</v>
      </c>
      <c r="K21" s="578">
        <v>1.2097088961969999</v>
      </c>
    </row>
    <row r="22" spans="1:11" ht="14.4" customHeight="1" thickBot="1" x14ac:dyDescent="0.35">
      <c r="A22" s="587" t="s">
        <v>325</v>
      </c>
      <c r="B22" s="565">
        <v>2934.9826097956102</v>
      </c>
      <c r="C22" s="565">
        <v>2978.8049999999998</v>
      </c>
      <c r="D22" s="566">
        <v>43.822390204389002</v>
      </c>
      <c r="E22" s="567">
        <v>1.0149310561689999</v>
      </c>
      <c r="F22" s="565">
        <v>3224.6084219258601</v>
      </c>
      <c r="G22" s="566">
        <v>3224.6084219258601</v>
      </c>
      <c r="H22" s="568">
        <v>197.25</v>
      </c>
      <c r="I22" s="565">
        <v>3866.2629999999999</v>
      </c>
      <c r="J22" s="566">
        <v>641.65457807414305</v>
      </c>
      <c r="K22" s="569">
        <v>1.198986820759</v>
      </c>
    </row>
    <row r="23" spans="1:11" ht="14.4" customHeight="1" thickBot="1" x14ac:dyDescent="0.35">
      <c r="A23" s="587" t="s">
        <v>326</v>
      </c>
      <c r="B23" s="565">
        <v>459.99727444837498</v>
      </c>
      <c r="C23" s="565">
        <v>422.79199999999997</v>
      </c>
      <c r="D23" s="566">
        <v>-37.205274448375</v>
      </c>
      <c r="E23" s="567">
        <v>0.919118489358</v>
      </c>
      <c r="F23" s="565">
        <v>406.99998718048801</v>
      </c>
      <c r="G23" s="566">
        <v>406.99998718048801</v>
      </c>
      <c r="H23" s="568">
        <v>30.654</v>
      </c>
      <c r="I23" s="565">
        <v>526.92600000000004</v>
      </c>
      <c r="J23" s="566">
        <v>119.926012819512</v>
      </c>
      <c r="K23" s="569">
        <v>1.294658517437</v>
      </c>
    </row>
    <row r="24" spans="1:11" ht="14.4" customHeight="1" thickBot="1" x14ac:dyDescent="0.35">
      <c r="A24" s="586" t="s">
        <v>327</v>
      </c>
      <c r="B24" s="570">
        <v>3543.2701150048802</v>
      </c>
      <c r="C24" s="570">
        <v>3164.5926399999998</v>
      </c>
      <c r="D24" s="571">
        <v>-378.67747500487798</v>
      </c>
      <c r="E24" s="577">
        <v>0.89312768636999995</v>
      </c>
      <c r="F24" s="570">
        <v>3909.3694227553401</v>
      </c>
      <c r="G24" s="571">
        <v>3909.3694227553401</v>
      </c>
      <c r="H24" s="573">
        <v>468.26319999999998</v>
      </c>
      <c r="I24" s="570">
        <v>3984.1931199999999</v>
      </c>
      <c r="J24" s="571">
        <v>74.823697244659996</v>
      </c>
      <c r="K24" s="578">
        <v>1.019139582155</v>
      </c>
    </row>
    <row r="25" spans="1:11" ht="14.4" customHeight="1" thickBot="1" x14ac:dyDescent="0.35">
      <c r="A25" s="587" t="s">
        <v>328</v>
      </c>
      <c r="B25" s="565">
        <v>509.96614817726402</v>
      </c>
      <c r="C25" s="565">
        <v>343.69387</v>
      </c>
      <c r="D25" s="566">
        <v>-166.27227817726401</v>
      </c>
      <c r="E25" s="567">
        <v>0.67395428349200004</v>
      </c>
      <c r="F25" s="565">
        <v>629.99998658203197</v>
      </c>
      <c r="G25" s="566">
        <v>629.99998658203197</v>
      </c>
      <c r="H25" s="568">
        <v>62.291510000000002</v>
      </c>
      <c r="I25" s="565">
        <v>551.10703999999998</v>
      </c>
      <c r="J25" s="566">
        <v>-78.892946582031996</v>
      </c>
      <c r="K25" s="569">
        <v>0.874773097996</v>
      </c>
    </row>
    <row r="26" spans="1:11" ht="14.4" customHeight="1" thickBot="1" x14ac:dyDescent="0.35">
      <c r="A26" s="587" t="s">
        <v>329</v>
      </c>
      <c r="B26" s="565">
        <v>0.73483645211699999</v>
      </c>
      <c r="C26" s="565">
        <v>0.36952000000000002</v>
      </c>
      <c r="D26" s="566">
        <v>-0.36531645211699998</v>
      </c>
      <c r="E26" s="567">
        <v>0.50286019281500005</v>
      </c>
      <c r="F26" s="565">
        <v>0.36951998836099997</v>
      </c>
      <c r="G26" s="566">
        <v>0.36951998836099997</v>
      </c>
      <c r="H26" s="568">
        <v>0</v>
      </c>
      <c r="I26" s="565">
        <v>1.1046899999999999</v>
      </c>
      <c r="J26" s="566">
        <v>0.735170011638</v>
      </c>
      <c r="K26" s="569">
        <v>2.9895270480480001</v>
      </c>
    </row>
    <row r="27" spans="1:11" ht="14.4" customHeight="1" thickBot="1" x14ac:dyDescent="0.35">
      <c r="A27" s="587" t="s">
        <v>330</v>
      </c>
      <c r="B27" s="565">
        <v>360.32113971040701</v>
      </c>
      <c r="C27" s="565">
        <v>374.51211999999998</v>
      </c>
      <c r="D27" s="566">
        <v>14.190980289593</v>
      </c>
      <c r="E27" s="567">
        <v>1.0393842567789999</v>
      </c>
      <c r="F27" s="565">
        <v>382.999987936428</v>
      </c>
      <c r="G27" s="566">
        <v>382.999987936428</v>
      </c>
      <c r="H27" s="568">
        <v>35.296419999999998</v>
      </c>
      <c r="I27" s="565">
        <v>372.94108</v>
      </c>
      <c r="J27" s="566">
        <v>-10.058907936428</v>
      </c>
      <c r="K27" s="569">
        <v>0.97373653197499999</v>
      </c>
    </row>
    <row r="28" spans="1:11" ht="14.4" customHeight="1" thickBot="1" x14ac:dyDescent="0.35">
      <c r="A28" s="587" t="s">
        <v>331</v>
      </c>
      <c r="B28" s="565">
        <v>2123.8776199868098</v>
      </c>
      <c r="C28" s="565">
        <v>2001.12698</v>
      </c>
      <c r="D28" s="566">
        <v>-122.750639986813</v>
      </c>
      <c r="E28" s="567">
        <v>0.94220446657000001</v>
      </c>
      <c r="F28" s="565">
        <v>2381.9999434933502</v>
      </c>
      <c r="G28" s="566">
        <v>2381.9999434933502</v>
      </c>
      <c r="H28" s="568">
        <v>256.04417999999998</v>
      </c>
      <c r="I28" s="565">
        <v>2281.1239399999999</v>
      </c>
      <c r="J28" s="566">
        <v>-100.876003493346</v>
      </c>
      <c r="K28" s="569">
        <v>0.95765071121400003</v>
      </c>
    </row>
    <row r="29" spans="1:11" ht="14.4" customHeight="1" thickBot="1" x14ac:dyDescent="0.35">
      <c r="A29" s="587" t="s">
        <v>332</v>
      </c>
      <c r="B29" s="565">
        <v>169.96729750682999</v>
      </c>
      <c r="C29" s="565">
        <v>94.016000000000005</v>
      </c>
      <c r="D29" s="566">
        <v>-75.951297506828993</v>
      </c>
      <c r="E29" s="567">
        <v>0.55314170066199997</v>
      </c>
      <c r="F29" s="565">
        <v>87.999997228213005</v>
      </c>
      <c r="G29" s="566">
        <v>87.999997228213005</v>
      </c>
      <c r="H29" s="568">
        <v>19.048819999999999</v>
      </c>
      <c r="I29" s="565">
        <v>111.18277999999999</v>
      </c>
      <c r="J29" s="566">
        <v>23.182782771786002</v>
      </c>
      <c r="K29" s="569">
        <v>1.2634407216129999</v>
      </c>
    </row>
    <row r="30" spans="1:11" ht="14.4" customHeight="1" thickBot="1" x14ac:dyDescent="0.35">
      <c r="A30" s="587" t="s">
        <v>333</v>
      </c>
      <c r="B30" s="565">
        <v>19.996926055149</v>
      </c>
      <c r="C30" s="565">
        <v>9.5498399999999997</v>
      </c>
      <c r="D30" s="566">
        <v>-10.447086055149001</v>
      </c>
      <c r="E30" s="567">
        <v>0.47756540048500001</v>
      </c>
      <c r="F30" s="565">
        <v>19.999999370047998</v>
      </c>
      <c r="G30" s="566">
        <v>19.999999370047998</v>
      </c>
      <c r="H30" s="568">
        <v>4.39703</v>
      </c>
      <c r="I30" s="565">
        <v>26.712510000000002</v>
      </c>
      <c r="J30" s="566">
        <v>6.7125106299509998</v>
      </c>
      <c r="K30" s="569">
        <v>1.3356255420680001</v>
      </c>
    </row>
    <row r="31" spans="1:11" ht="14.4" customHeight="1" thickBot="1" x14ac:dyDescent="0.35">
      <c r="A31" s="587" t="s">
        <v>334</v>
      </c>
      <c r="B31" s="565">
        <v>17.848147985781001</v>
      </c>
      <c r="C31" s="565">
        <v>18.566770000000002</v>
      </c>
      <c r="D31" s="566">
        <v>0.71862201421799998</v>
      </c>
      <c r="E31" s="567">
        <v>1.0402631138409999</v>
      </c>
      <c r="F31" s="565">
        <v>23.999999244057999</v>
      </c>
      <c r="G31" s="566">
        <v>23.999999244057999</v>
      </c>
      <c r="H31" s="568">
        <v>1.0620000000000001</v>
      </c>
      <c r="I31" s="565">
        <v>26.344360000000002</v>
      </c>
      <c r="J31" s="566">
        <v>2.344360755941</v>
      </c>
      <c r="K31" s="569">
        <v>1.09768170124</v>
      </c>
    </row>
    <row r="32" spans="1:11" ht="14.4" customHeight="1" thickBot="1" x14ac:dyDescent="0.35">
      <c r="A32" s="587" t="s">
        <v>335</v>
      </c>
      <c r="B32" s="565">
        <v>166.84043106968701</v>
      </c>
      <c r="C32" s="565">
        <v>168.75314</v>
      </c>
      <c r="D32" s="566">
        <v>1.912708930312</v>
      </c>
      <c r="E32" s="567">
        <v>1.0114643010569999</v>
      </c>
      <c r="F32" s="565">
        <v>179.99999433043601</v>
      </c>
      <c r="G32" s="566">
        <v>179.99999433043601</v>
      </c>
      <c r="H32" s="568">
        <v>16.878499999999999</v>
      </c>
      <c r="I32" s="565">
        <v>203.56461999999999</v>
      </c>
      <c r="J32" s="566">
        <v>23.564625669563</v>
      </c>
      <c r="K32" s="569">
        <v>1.1309145911759999</v>
      </c>
    </row>
    <row r="33" spans="1:11" ht="14.4" customHeight="1" thickBot="1" x14ac:dyDescent="0.35">
      <c r="A33" s="587" t="s">
        <v>336</v>
      </c>
      <c r="B33" s="565">
        <v>170.594468383888</v>
      </c>
      <c r="C33" s="565">
        <v>150.43681000000001</v>
      </c>
      <c r="D33" s="566">
        <v>-20.157658383887998</v>
      </c>
      <c r="E33" s="567">
        <v>0.88183873384099998</v>
      </c>
      <c r="F33" s="565">
        <v>198.99999467690901</v>
      </c>
      <c r="G33" s="566">
        <v>198.99999467690901</v>
      </c>
      <c r="H33" s="568">
        <v>45.106090000000002</v>
      </c>
      <c r="I33" s="565">
        <v>229.80734000000001</v>
      </c>
      <c r="J33" s="566">
        <v>30.807345323090001</v>
      </c>
      <c r="K33" s="569">
        <v>1.1548107846589999</v>
      </c>
    </row>
    <row r="34" spans="1:11" ht="14.4" customHeight="1" thickBot="1" x14ac:dyDescent="0.35">
      <c r="A34" s="587" t="s">
        <v>337</v>
      </c>
      <c r="B34" s="565">
        <v>0</v>
      </c>
      <c r="C34" s="565">
        <v>0</v>
      </c>
      <c r="D34" s="566">
        <v>0</v>
      </c>
      <c r="E34" s="567">
        <v>1</v>
      </c>
      <c r="F34" s="565">
        <v>0</v>
      </c>
      <c r="G34" s="566">
        <v>0</v>
      </c>
      <c r="H34" s="568">
        <v>27.8352</v>
      </c>
      <c r="I34" s="565">
        <v>177.44334000000001</v>
      </c>
      <c r="J34" s="566">
        <v>177.44334000000001</v>
      </c>
      <c r="K34" s="576" t="s">
        <v>338</v>
      </c>
    </row>
    <row r="35" spans="1:11" ht="14.4" customHeight="1" thickBot="1" x14ac:dyDescent="0.35">
      <c r="A35" s="587" t="s">
        <v>339</v>
      </c>
      <c r="B35" s="565">
        <v>3.1230996769389998</v>
      </c>
      <c r="C35" s="565">
        <v>3.56759</v>
      </c>
      <c r="D35" s="566">
        <v>0.44449032306000003</v>
      </c>
      <c r="E35" s="567">
        <v>1.14232345075</v>
      </c>
      <c r="F35" s="565">
        <v>2.9999999055069999</v>
      </c>
      <c r="G35" s="566">
        <v>2.9999999055069999</v>
      </c>
      <c r="H35" s="568">
        <v>0.30345</v>
      </c>
      <c r="I35" s="565">
        <v>2.8614199999999999</v>
      </c>
      <c r="J35" s="566">
        <v>-0.138579905507</v>
      </c>
      <c r="K35" s="569">
        <v>0.95380669670899998</v>
      </c>
    </row>
    <row r="36" spans="1:11" ht="14.4" customHeight="1" thickBot="1" x14ac:dyDescent="0.35">
      <c r="A36" s="586" t="s">
        <v>340</v>
      </c>
      <c r="B36" s="570">
        <v>57.999795446105999</v>
      </c>
      <c r="C36" s="570">
        <v>59.483910000000002</v>
      </c>
      <c r="D36" s="571">
        <v>1.4841145538930001</v>
      </c>
      <c r="E36" s="577">
        <v>1.0255882722080001</v>
      </c>
      <c r="F36" s="570">
        <v>58</v>
      </c>
      <c r="G36" s="571">
        <v>58</v>
      </c>
      <c r="H36" s="573">
        <v>3.3013300000000001</v>
      </c>
      <c r="I36" s="570">
        <v>66.878950000000003</v>
      </c>
      <c r="J36" s="571">
        <v>8.8789499999999997</v>
      </c>
      <c r="K36" s="578">
        <v>1.153085344827</v>
      </c>
    </row>
    <row r="37" spans="1:11" ht="14.4" customHeight="1" thickBot="1" x14ac:dyDescent="0.35">
      <c r="A37" s="587" t="s">
        <v>341</v>
      </c>
      <c r="B37" s="565">
        <v>37.999865981931002</v>
      </c>
      <c r="C37" s="565">
        <v>47.217930000000003</v>
      </c>
      <c r="D37" s="566">
        <v>9.2180640180680005</v>
      </c>
      <c r="E37" s="567">
        <v>1.2425814875879999</v>
      </c>
      <c r="F37" s="565">
        <v>38</v>
      </c>
      <c r="G37" s="566">
        <v>38</v>
      </c>
      <c r="H37" s="568">
        <v>1.5298700000000001</v>
      </c>
      <c r="I37" s="565">
        <v>43.419110000000003</v>
      </c>
      <c r="J37" s="566">
        <v>5.4191099999999999</v>
      </c>
      <c r="K37" s="569">
        <v>1.1426081578939999</v>
      </c>
    </row>
    <row r="38" spans="1:11" ht="14.4" customHeight="1" thickBot="1" x14ac:dyDescent="0.35">
      <c r="A38" s="587" t="s">
        <v>342</v>
      </c>
      <c r="B38" s="565">
        <v>19.999929464173999</v>
      </c>
      <c r="C38" s="565">
        <v>12.265980000000001</v>
      </c>
      <c r="D38" s="566">
        <v>-7.7339494641739996</v>
      </c>
      <c r="E38" s="567">
        <v>0.61330116298500004</v>
      </c>
      <c r="F38" s="565">
        <v>20</v>
      </c>
      <c r="G38" s="566">
        <v>20</v>
      </c>
      <c r="H38" s="568">
        <v>1.77146</v>
      </c>
      <c r="I38" s="565">
        <v>23.45984</v>
      </c>
      <c r="J38" s="566">
        <v>3.4598399999999998</v>
      </c>
      <c r="K38" s="569">
        <v>1.172992</v>
      </c>
    </row>
    <row r="39" spans="1:11" ht="14.4" customHeight="1" thickBot="1" x14ac:dyDescent="0.35">
      <c r="A39" s="586" t="s">
        <v>343</v>
      </c>
      <c r="B39" s="570">
        <v>323.210944503203</v>
      </c>
      <c r="C39" s="570">
        <v>376.10120999999998</v>
      </c>
      <c r="D39" s="571">
        <v>52.890265496795998</v>
      </c>
      <c r="E39" s="577">
        <v>1.163640082108</v>
      </c>
      <c r="F39" s="570">
        <v>341.42880225296801</v>
      </c>
      <c r="G39" s="571">
        <v>341.42880225296801</v>
      </c>
      <c r="H39" s="573">
        <v>47.035800000000002</v>
      </c>
      <c r="I39" s="570">
        <v>378.39614999999998</v>
      </c>
      <c r="J39" s="571">
        <v>36.967347747030999</v>
      </c>
      <c r="K39" s="578">
        <v>1.108272493424</v>
      </c>
    </row>
    <row r="40" spans="1:11" ht="14.4" customHeight="1" thickBot="1" x14ac:dyDescent="0.35">
      <c r="A40" s="587" t="s">
        <v>344</v>
      </c>
      <c r="B40" s="565">
        <v>1.9034656814069999</v>
      </c>
      <c r="C40" s="565">
        <v>39.7438</v>
      </c>
      <c r="D40" s="566">
        <v>37.840334318591999</v>
      </c>
      <c r="E40" s="567">
        <v>20.879703998976002</v>
      </c>
      <c r="F40" s="565">
        <v>0</v>
      </c>
      <c r="G40" s="566">
        <v>0</v>
      </c>
      <c r="H40" s="568">
        <v>14.92235</v>
      </c>
      <c r="I40" s="565">
        <v>36.107030000000002</v>
      </c>
      <c r="J40" s="566">
        <v>36.107030000000002</v>
      </c>
      <c r="K40" s="576" t="s">
        <v>338</v>
      </c>
    </row>
    <row r="41" spans="1:11" ht="14.4" customHeight="1" thickBot="1" x14ac:dyDescent="0.35">
      <c r="A41" s="587" t="s">
        <v>345</v>
      </c>
      <c r="B41" s="565">
        <v>5.3076004336900002</v>
      </c>
      <c r="C41" s="565">
        <v>4.8981700000000004</v>
      </c>
      <c r="D41" s="566">
        <v>-0.40943043368999998</v>
      </c>
      <c r="E41" s="567">
        <v>0.92285959751299995</v>
      </c>
      <c r="F41" s="565">
        <v>2.9999999055069999</v>
      </c>
      <c r="G41" s="566">
        <v>2.9999999055069999</v>
      </c>
      <c r="H41" s="568">
        <v>0.40705000000000002</v>
      </c>
      <c r="I41" s="565">
        <v>7.3582700000000001</v>
      </c>
      <c r="J41" s="566">
        <v>4.3582700944920001</v>
      </c>
      <c r="K41" s="569">
        <v>2.4527567439219999</v>
      </c>
    </row>
    <row r="42" spans="1:11" ht="14.4" customHeight="1" thickBot="1" x14ac:dyDescent="0.35">
      <c r="A42" s="587" t="s">
        <v>346</v>
      </c>
      <c r="B42" s="565">
        <v>174.76231130044499</v>
      </c>
      <c r="C42" s="565">
        <v>197.01295999999999</v>
      </c>
      <c r="D42" s="566">
        <v>22.250648699555001</v>
      </c>
      <c r="E42" s="567">
        <v>1.1273194920230001</v>
      </c>
      <c r="F42" s="565">
        <v>225.207701234583</v>
      </c>
      <c r="G42" s="566">
        <v>225.207701234583</v>
      </c>
      <c r="H42" s="568">
        <v>20.04468</v>
      </c>
      <c r="I42" s="565">
        <v>194.79614000000001</v>
      </c>
      <c r="J42" s="566">
        <v>-30.411561234581999</v>
      </c>
      <c r="K42" s="569">
        <v>0.86496216129400005</v>
      </c>
    </row>
    <row r="43" spans="1:11" ht="14.4" customHeight="1" thickBot="1" x14ac:dyDescent="0.35">
      <c r="A43" s="587" t="s">
        <v>347</v>
      </c>
      <c r="B43" s="565">
        <v>55.483672243809998</v>
      </c>
      <c r="C43" s="565">
        <v>35.027990000000003</v>
      </c>
      <c r="D43" s="566">
        <v>-20.455682243809999</v>
      </c>
      <c r="E43" s="567">
        <v>0.63132068558900001</v>
      </c>
      <c r="F43" s="565">
        <v>35.999998866086997</v>
      </c>
      <c r="G43" s="566">
        <v>35.999998866086997</v>
      </c>
      <c r="H43" s="568">
        <v>6.25373</v>
      </c>
      <c r="I43" s="565">
        <v>46.259569999999997</v>
      </c>
      <c r="J43" s="566">
        <v>10.259571133912001</v>
      </c>
      <c r="K43" s="569">
        <v>1.2849880960290001</v>
      </c>
    </row>
    <row r="44" spans="1:11" ht="14.4" customHeight="1" thickBot="1" x14ac:dyDescent="0.35">
      <c r="A44" s="587" t="s">
        <v>348</v>
      </c>
      <c r="B44" s="565">
        <v>2.9997569216720001</v>
      </c>
      <c r="C44" s="565">
        <v>0.5171</v>
      </c>
      <c r="D44" s="566">
        <v>-2.482656921672</v>
      </c>
      <c r="E44" s="567">
        <v>0.17238063399799999</v>
      </c>
      <c r="F44" s="565">
        <v>2.9999999055069999</v>
      </c>
      <c r="G44" s="566">
        <v>2.9999999055069999</v>
      </c>
      <c r="H44" s="568">
        <v>0</v>
      </c>
      <c r="I44" s="565">
        <v>6.5576100000000004</v>
      </c>
      <c r="J44" s="566">
        <v>3.5576100944919999</v>
      </c>
      <c r="K44" s="569">
        <v>2.1858700688489998</v>
      </c>
    </row>
    <row r="45" spans="1:11" ht="14.4" customHeight="1" thickBot="1" x14ac:dyDescent="0.35">
      <c r="A45" s="587" t="s">
        <v>349</v>
      </c>
      <c r="B45" s="565">
        <v>3.1257664639000003E-2</v>
      </c>
      <c r="C45" s="565">
        <v>0</v>
      </c>
      <c r="D45" s="566">
        <v>-3.1257664639000003E-2</v>
      </c>
      <c r="E45" s="567">
        <v>0</v>
      </c>
      <c r="F45" s="565">
        <v>0</v>
      </c>
      <c r="G45" s="566">
        <v>0</v>
      </c>
      <c r="H45" s="568">
        <v>0</v>
      </c>
      <c r="I45" s="565">
        <v>0</v>
      </c>
      <c r="J45" s="566">
        <v>0</v>
      </c>
      <c r="K45" s="569">
        <v>12</v>
      </c>
    </row>
    <row r="46" spans="1:11" ht="14.4" customHeight="1" thickBot="1" x14ac:dyDescent="0.35">
      <c r="A46" s="587" t="s">
        <v>350</v>
      </c>
      <c r="B46" s="565">
        <v>15.39611544922</v>
      </c>
      <c r="C46" s="565">
        <v>28.275210000000001</v>
      </c>
      <c r="D46" s="566">
        <v>12.879094550779</v>
      </c>
      <c r="E46" s="567">
        <v>1.836515846692</v>
      </c>
      <c r="F46" s="565">
        <v>24.974210888194001</v>
      </c>
      <c r="G46" s="566">
        <v>24.974210888194001</v>
      </c>
      <c r="H46" s="568">
        <v>1.5972</v>
      </c>
      <c r="I46" s="565">
        <v>20.735659999999999</v>
      </c>
      <c r="J46" s="566">
        <v>-4.2385508881940002</v>
      </c>
      <c r="K46" s="569">
        <v>0.830282890331</v>
      </c>
    </row>
    <row r="47" spans="1:11" ht="14.4" customHeight="1" thickBot="1" x14ac:dyDescent="0.35">
      <c r="A47" s="587" t="s">
        <v>351</v>
      </c>
      <c r="B47" s="565">
        <v>15.908621742915001</v>
      </c>
      <c r="C47" s="565">
        <v>8.8184100000000001</v>
      </c>
      <c r="D47" s="566">
        <v>-7.0902117429149998</v>
      </c>
      <c r="E47" s="567">
        <v>0.55431640418000006</v>
      </c>
      <c r="F47" s="565">
        <v>7.2468927759869999</v>
      </c>
      <c r="G47" s="566">
        <v>7.2468927759869999</v>
      </c>
      <c r="H47" s="568">
        <v>0.86226000000000003</v>
      </c>
      <c r="I47" s="565">
        <v>10.952400000000001</v>
      </c>
      <c r="J47" s="566">
        <v>3.7055072240119999</v>
      </c>
      <c r="K47" s="569">
        <v>1.511323589096</v>
      </c>
    </row>
    <row r="48" spans="1:11" ht="14.4" customHeight="1" thickBot="1" x14ac:dyDescent="0.35">
      <c r="A48" s="587" t="s">
        <v>352</v>
      </c>
      <c r="B48" s="565">
        <v>0</v>
      </c>
      <c r="C48" s="565">
        <v>0</v>
      </c>
      <c r="D48" s="566">
        <v>0</v>
      </c>
      <c r="E48" s="575" t="s">
        <v>307</v>
      </c>
      <c r="F48" s="565">
        <v>0</v>
      </c>
      <c r="G48" s="566">
        <v>0</v>
      </c>
      <c r="H48" s="568">
        <v>0</v>
      </c>
      <c r="I48" s="565">
        <v>2.8435000000000001</v>
      </c>
      <c r="J48" s="566">
        <v>2.8435000000000001</v>
      </c>
      <c r="K48" s="576" t="s">
        <v>338</v>
      </c>
    </row>
    <row r="49" spans="1:11" ht="14.4" customHeight="1" thickBot="1" x14ac:dyDescent="0.35">
      <c r="A49" s="587" t="s">
        <v>353</v>
      </c>
      <c r="B49" s="565">
        <v>0.12345064811299999</v>
      </c>
      <c r="C49" s="565">
        <v>1.589</v>
      </c>
      <c r="D49" s="566">
        <v>1.4655493518860001</v>
      </c>
      <c r="E49" s="567">
        <v>12.871540362752</v>
      </c>
      <c r="F49" s="565">
        <v>0</v>
      </c>
      <c r="G49" s="566">
        <v>0</v>
      </c>
      <c r="H49" s="568">
        <v>0</v>
      </c>
      <c r="I49" s="565">
        <v>0</v>
      </c>
      <c r="J49" s="566">
        <v>0</v>
      </c>
      <c r="K49" s="576" t="s">
        <v>307</v>
      </c>
    </row>
    <row r="50" spans="1:11" ht="14.4" customHeight="1" thickBot="1" x14ac:dyDescent="0.35">
      <c r="A50" s="587" t="s">
        <v>354</v>
      </c>
      <c r="B50" s="565">
        <v>48.881140920988003</v>
      </c>
      <c r="C50" s="565">
        <v>60.21857</v>
      </c>
      <c r="D50" s="566">
        <v>11.337429079011001</v>
      </c>
      <c r="E50" s="567">
        <v>1.2319387163510001</v>
      </c>
      <c r="F50" s="565">
        <v>41.999998677100997</v>
      </c>
      <c r="G50" s="566">
        <v>41.999998677100997</v>
      </c>
      <c r="H50" s="568">
        <v>2.9485299999999999</v>
      </c>
      <c r="I50" s="565">
        <v>52.785969999999999</v>
      </c>
      <c r="J50" s="566">
        <v>10.785971322898</v>
      </c>
      <c r="K50" s="569">
        <v>1.25680884911</v>
      </c>
    </row>
    <row r="51" spans="1:11" ht="14.4" customHeight="1" thickBot="1" x14ac:dyDescent="0.35">
      <c r="A51" s="587" t="s">
        <v>355</v>
      </c>
      <c r="B51" s="565">
        <v>2.4135514962990001</v>
      </c>
      <c r="C51" s="565">
        <v>0</v>
      </c>
      <c r="D51" s="566">
        <v>-2.4135514962990001</v>
      </c>
      <c r="E51" s="567">
        <v>0</v>
      </c>
      <c r="F51" s="565">
        <v>0</v>
      </c>
      <c r="G51" s="566">
        <v>0</v>
      </c>
      <c r="H51" s="568">
        <v>0</v>
      </c>
      <c r="I51" s="565">
        <v>0</v>
      </c>
      <c r="J51" s="566">
        <v>0</v>
      </c>
      <c r="K51" s="569">
        <v>12</v>
      </c>
    </row>
    <row r="52" spans="1:11" ht="14.4" customHeight="1" thickBot="1" x14ac:dyDescent="0.35">
      <c r="A52" s="586" t="s">
        <v>356</v>
      </c>
      <c r="B52" s="570">
        <v>59.436186645969997</v>
      </c>
      <c r="C52" s="570">
        <v>223.3184</v>
      </c>
      <c r="D52" s="571">
        <v>163.88221335403</v>
      </c>
      <c r="E52" s="577">
        <v>3.7572800780470001</v>
      </c>
      <c r="F52" s="570">
        <v>203.27993434081901</v>
      </c>
      <c r="G52" s="571">
        <v>203.27993434081901</v>
      </c>
      <c r="H52" s="573">
        <v>3.8286899999999999</v>
      </c>
      <c r="I52" s="570">
        <v>97.496250000000003</v>
      </c>
      <c r="J52" s="571">
        <v>-105.78368434081899</v>
      </c>
      <c r="K52" s="578">
        <v>0.47961570981399998</v>
      </c>
    </row>
    <row r="53" spans="1:11" ht="14.4" customHeight="1" thickBot="1" x14ac:dyDescent="0.35">
      <c r="A53" s="587" t="s">
        <v>357</v>
      </c>
      <c r="B53" s="565">
        <v>0</v>
      </c>
      <c r="C53" s="565">
        <v>0.25307000000000002</v>
      </c>
      <c r="D53" s="566">
        <v>0.25307000000000002</v>
      </c>
      <c r="E53" s="575" t="s">
        <v>338</v>
      </c>
      <c r="F53" s="565">
        <v>0</v>
      </c>
      <c r="G53" s="566">
        <v>0</v>
      </c>
      <c r="H53" s="568">
        <v>0</v>
      </c>
      <c r="I53" s="565">
        <v>0</v>
      </c>
      <c r="J53" s="566">
        <v>0</v>
      </c>
      <c r="K53" s="576" t="s">
        <v>307</v>
      </c>
    </row>
    <row r="54" spans="1:11" ht="14.4" customHeight="1" thickBot="1" x14ac:dyDescent="0.35">
      <c r="A54" s="587" t="s">
        <v>358</v>
      </c>
      <c r="B54" s="565">
        <v>12.185612237098001</v>
      </c>
      <c r="C54" s="565">
        <v>0</v>
      </c>
      <c r="D54" s="566">
        <v>-12.185612237098001</v>
      </c>
      <c r="E54" s="567">
        <v>0</v>
      </c>
      <c r="F54" s="565">
        <v>0</v>
      </c>
      <c r="G54" s="566">
        <v>0</v>
      </c>
      <c r="H54" s="568">
        <v>0</v>
      </c>
      <c r="I54" s="565">
        <v>0</v>
      </c>
      <c r="J54" s="566">
        <v>0</v>
      </c>
      <c r="K54" s="569">
        <v>12</v>
      </c>
    </row>
    <row r="55" spans="1:11" ht="14.4" customHeight="1" thickBot="1" x14ac:dyDescent="0.35">
      <c r="A55" s="587" t="s">
        <v>359</v>
      </c>
      <c r="B55" s="565">
        <v>45.250201412841001</v>
      </c>
      <c r="C55" s="565">
        <v>219.71556000000001</v>
      </c>
      <c r="D55" s="566">
        <v>174.46535858715899</v>
      </c>
      <c r="E55" s="567">
        <v>4.8555708734950001</v>
      </c>
      <c r="F55" s="565">
        <v>202.27993437231601</v>
      </c>
      <c r="G55" s="566">
        <v>202.27993437231601</v>
      </c>
      <c r="H55" s="568">
        <v>2.5107499999999998</v>
      </c>
      <c r="I55" s="565">
        <v>88.399559999999994</v>
      </c>
      <c r="J55" s="566">
        <v>-113.880374372316</v>
      </c>
      <c r="K55" s="569">
        <v>0.43701596144100002</v>
      </c>
    </row>
    <row r="56" spans="1:11" ht="14.4" customHeight="1" thickBot="1" x14ac:dyDescent="0.35">
      <c r="A56" s="587" t="s">
        <v>360</v>
      </c>
      <c r="B56" s="565">
        <v>0</v>
      </c>
      <c r="C56" s="565">
        <v>0.84699999999999998</v>
      </c>
      <c r="D56" s="566">
        <v>0.84699999999999998</v>
      </c>
      <c r="E56" s="575" t="s">
        <v>338</v>
      </c>
      <c r="F56" s="565">
        <v>0</v>
      </c>
      <c r="G56" s="566">
        <v>0</v>
      </c>
      <c r="H56" s="568">
        <v>0</v>
      </c>
      <c r="I56" s="565">
        <v>2.8010000000000002</v>
      </c>
      <c r="J56" s="566">
        <v>2.8010000000000002</v>
      </c>
      <c r="K56" s="576" t="s">
        <v>307</v>
      </c>
    </row>
    <row r="57" spans="1:11" ht="14.4" customHeight="1" thickBot="1" x14ac:dyDescent="0.35">
      <c r="A57" s="587" t="s">
        <v>361</v>
      </c>
      <c r="B57" s="565">
        <v>2.0003729960299999</v>
      </c>
      <c r="C57" s="565">
        <v>2.5027699999999999</v>
      </c>
      <c r="D57" s="566">
        <v>0.50239700396999998</v>
      </c>
      <c r="E57" s="567">
        <v>1.2511516626979999</v>
      </c>
      <c r="F57" s="565">
        <v>0.99999996850200001</v>
      </c>
      <c r="G57" s="566">
        <v>0.99999996850200001</v>
      </c>
      <c r="H57" s="568">
        <v>1.3179399999999999</v>
      </c>
      <c r="I57" s="565">
        <v>6.2956899999999996</v>
      </c>
      <c r="J57" s="566">
        <v>5.2956900314970001</v>
      </c>
      <c r="K57" s="569">
        <v>6.2956901982979998</v>
      </c>
    </row>
    <row r="58" spans="1:11" ht="14.4" customHeight="1" thickBot="1" x14ac:dyDescent="0.35">
      <c r="A58" s="586" t="s">
        <v>362</v>
      </c>
      <c r="B58" s="570">
        <v>126.230395954993</v>
      </c>
      <c r="C58" s="570">
        <v>119.04071</v>
      </c>
      <c r="D58" s="571">
        <v>-7.1896859549930001</v>
      </c>
      <c r="E58" s="577">
        <v>0.94304314820000001</v>
      </c>
      <c r="F58" s="570">
        <v>127.99999596831</v>
      </c>
      <c r="G58" s="571">
        <v>127.99999596831</v>
      </c>
      <c r="H58" s="573">
        <v>12.702299999999999</v>
      </c>
      <c r="I58" s="570">
        <v>131.72001</v>
      </c>
      <c r="J58" s="571">
        <v>3.7200140316889998</v>
      </c>
      <c r="K58" s="578">
        <v>1.029062610537</v>
      </c>
    </row>
    <row r="59" spans="1:11" ht="14.4" customHeight="1" thickBot="1" x14ac:dyDescent="0.35">
      <c r="A59" s="587" t="s">
        <v>363</v>
      </c>
      <c r="B59" s="565">
        <v>21.242690568518</v>
      </c>
      <c r="C59" s="565">
        <v>12.470359999999999</v>
      </c>
      <c r="D59" s="566">
        <v>-8.7723305685180009</v>
      </c>
      <c r="E59" s="567">
        <v>0.58704239746700004</v>
      </c>
      <c r="F59" s="565">
        <v>11.999999622028</v>
      </c>
      <c r="G59" s="566">
        <v>11.999999622028</v>
      </c>
      <c r="H59" s="568">
        <v>2.07687</v>
      </c>
      <c r="I59" s="565">
        <v>2.3110400000000002</v>
      </c>
      <c r="J59" s="566">
        <v>-9.6889596220279994</v>
      </c>
      <c r="K59" s="569">
        <v>0.192586672732</v>
      </c>
    </row>
    <row r="60" spans="1:11" ht="14.4" customHeight="1" thickBot="1" x14ac:dyDescent="0.35">
      <c r="A60" s="587" t="s">
        <v>364</v>
      </c>
      <c r="B60" s="565">
        <v>0</v>
      </c>
      <c r="C60" s="565">
        <v>4.6718099999999998</v>
      </c>
      <c r="D60" s="566">
        <v>4.6718099999999998</v>
      </c>
      <c r="E60" s="575" t="s">
        <v>307</v>
      </c>
      <c r="F60" s="565">
        <v>4.9999998425119996</v>
      </c>
      <c r="G60" s="566">
        <v>4.9999998425119996</v>
      </c>
      <c r="H60" s="568">
        <v>0.25864999999999999</v>
      </c>
      <c r="I60" s="565">
        <v>4.0519999999999996</v>
      </c>
      <c r="J60" s="566">
        <v>-0.94799984251199998</v>
      </c>
      <c r="K60" s="569">
        <v>0.81040002552500001</v>
      </c>
    </row>
    <row r="61" spans="1:11" ht="14.4" customHeight="1" thickBot="1" x14ac:dyDescent="0.35">
      <c r="A61" s="587" t="s">
        <v>365</v>
      </c>
      <c r="B61" s="565">
        <v>0</v>
      </c>
      <c r="C61" s="565">
        <v>1.5331999999999999</v>
      </c>
      <c r="D61" s="566">
        <v>1.5331999999999999</v>
      </c>
      <c r="E61" s="575" t="s">
        <v>307</v>
      </c>
      <c r="F61" s="565">
        <v>1.999999937004</v>
      </c>
      <c r="G61" s="566">
        <v>1.999999937004</v>
      </c>
      <c r="H61" s="568">
        <v>0</v>
      </c>
      <c r="I61" s="565">
        <v>8.1026500000000006</v>
      </c>
      <c r="J61" s="566">
        <v>6.102650062995</v>
      </c>
      <c r="K61" s="569">
        <v>4.0513251276059998</v>
      </c>
    </row>
    <row r="62" spans="1:11" ht="14.4" customHeight="1" thickBot="1" x14ac:dyDescent="0.35">
      <c r="A62" s="587" t="s">
        <v>366</v>
      </c>
      <c r="B62" s="565">
        <v>5.0004809702859996</v>
      </c>
      <c r="C62" s="565">
        <v>6.3654400000000004</v>
      </c>
      <c r="D62" s="566">
        <v>1.3649590297130001</v>
      </c>
      <c r="E62" s="567">
        <v>1.2729655482790001</v>
      </c>
      <c r="F62" s="565">
        <v>6.9999997795160001</v>
      </c>
      <c r="G62" s="566">
        <v>6.9999997795160001</v>
      </c>
      <c r="H62" s="568">
        <v>0.74980999999999998</v>
      </c>
      <c r="I62" s="565">
        <v>10.30687</v>
      </c>
      <c r="J62" s="566">
        <v>3.3068702204829998</v>
      </c>
      <c r="K62" s="569">
        <v>1.472410046377</v>
      </c>
    </row>
    <row r="63" spans="1:11" ht="14.4" customHeight="1" thickBot="1" x14ac:dyDescent="0.35">
      <c r="A63" s="587" t="s">
        <v>367</v>
      </c>
      <c r="B63" s="565">
        <v>6.9998640777560004</v>
      </c>
      <c r="C63" s="565">
        <v>1.5780000000000001</v>
      </c>
      <c r="D63" s="566">
        <v>-5.4218640777560001</v>
      </c>
      <c r="E63" s="567">
        <v>0.225432948764</v>
      </c>
      <c r="F63" s="565">
        <v>1.999999937004</v>
      </c>
      <c r="G63" s="566">
        <v>1.999999937004</v>
      </c>
      <c r="H63" s="568">
        <v>0</v>
      </c>
      <c r="I63" s="565">
        <v>2.0095299999999998</v>
      </c>
      <c r="J63" s="566">
        <v>9.5300629949999997E-3</v>
      </c>
      <c r="K63" s="569">
        <v>1.004765031647</v>
      </c>
    </row>
    <row r="64" spans="1:11" ht="14.4" customHeight="1" thickBot="1" x14ac:dyDescent="0.35">
      <c r="A64" s="587" t="s">
        <v>368</v>
      </c>
      <c r="B64" s="565">
        <v>92.987360338431003</v>
      </c>
      <c r="C64" s="565">
        <v>92.421899999999994</v>
      </c>
      <c r="D64" s="566">
        <v>-0.56546033843099996</v>
      </c>
      <c r="E64" s="567">
        <v>0.99391895483000003</v>
      </c>
      <c r="F64" s="565">
        <v>99.999996850241999</v>
      </c>
      <c r="G64" s="566">
        <v>99.999996850241999</v>
      </c>
      <c r="H64" s="568">
        <v>9.6169700000000002</v>
      </c>
      <c r="I64" s="565">
        <v>104.93792000000001</v>
      </c>
      <c r="J64" s="566">
        <v>4.9379231497570002</v>
      </c>
      <c r="K64" s="569">
        <v>1.049379233052</v>
      </c>
    </row>
    <row r="65" spans="1:11" ht="14.4" customHeight="1" thickBot="1" x14ac:dyDescent="0.35">
      <c r="A65" s="585" t="s">
        <v>29</v>
      </c>
      <c r="B65" s="565">
        <v>322.77884899141998</v>
      </c>
      <c r="C65" s="565">
        <v>288.30599999999998</v>
      </c>
      <c r="D65" s="566">
        <v>-34.472848991418999</v>
      </c>
      <c r="E65" s="567">
        <v>0.89319978957900004</v>
      </c>
      <c r="F65" s="565">
        <v>299.16703433417598</v>
      </c>
      <c r="G65" s="566">
        <v>299.16703433417598</v>
      </c>
      <c r="H65" s="568">
        <v>33.024999999999999</v>
      </c>
      <c r="I65" s="565">
        <v>309.17200000000003</v>
      </c>
      <c r="J65" s="566">
        <v>10.004965665823001</v>
      </c>
      <c r="K65" s="569">
        <v>1.0334427410689999</v>
      </c>
    </row>
    <row r="66" spans="1:11" ht="14.4" customHeight="1" thickBot="1" x14ac:dyDescent="0.35">
      <c r="A66" s="586" t="s">
        <v>369</v>
      </c>
      <c r="B66" s="570">
        <v>322.77884899141998</v>
      </c>
      <c r="C66" s="570">
        <v>288.30599999999998</v>
      </c>
      <c r="D66" s="571">
        <v>-34.472848991418999</v>
      </c>
      <c r="E66" s="577">
        <v>0.89319978957900004</v>
      </c>
      <c r="F66" s="570">
        <v>299.16703433417598</v>
      </c>
      <c r="G66" s="571">
        <v>299.16703433417598</v>
      </c>
      <c r="H66" s="573">
        <v>33.024999999999999</v>
      </c>
      <c r="I66" s="570">
        <v>309.17200000000003</v>
      </c>
      <c r="J66" s="571">
        <v>10.004965665823001</v>
      </c>
      <c r="K66" s="578">
        <v>1.0334427410689999</v>
      </c>
    </row>
    <row r="67" spans="1:11" ht="14.4" customHeight="1" thickBot="1" x14ac:dyDescent="0.35">
      <c r="A67" s="587" t="s">
        <v>370</v>
      </c>
      <c r="B67" s="565">
        <v>123.006750964783</v>
      </c>
      <c r="C67" s="565">
        <v>103.361</v>
      </c>
      <c r="D67" s="566">
        <v>-19.645750964783002</v>
      </c>
      <c r="E67" s="567">
        <v>0.84028721341900003</v>
      </c>
      <c r="F67" s="565">
        <v>106.167040413208</v>
      </c>
      <c r="G67" s="566">
        <v>106.167040413208</v>
      </c>
      <c r="H67" s="568">
        <v>8.4849999999999994</v>
      </c>
      <c r="I67" s="565">
        <v>106.074</v>
      </c>
      <c r="J67" s="566">
        <v>-9.3040413207000003E-2</v>
      </c>
      <c r="K67" s="569">
        <v>0.99912364126499997</v>
      </c>
    </row>
    <row r="68" spans="1:11" ht="14.4" customHeight="1" thickBot="1" x14ac:dyDescent="0.35">
      <c r="A68" s="587" t="s">
        <v>371</v>
      </c>
      <c r="B68" s="565">
        <v>30.006244685898</v>
      </c>
      <c r="C68" s="565">
        <v>27.454999999999998</v>
      </c>
      <c r="D68" s="566">
        <v>-2.5512446858979998</v>
      </c>
      <c r="E68" s="567">
        <v>0.91497620869899998</v>
      </c>
      <c r="F68" s="565">
        <v>29.999999055071999</v>
      </c>
      <c r="G68" s="566">
        <v>29.999999055071999</v>
      </c>
      <c r="H68" s="568">
        <v>1.581</v>
      </c>
      <c r="I68" s="565">
        <v>26.786000000000001</v>
      </c>
      <c r="J68" s="566">
        <v>-3.2139990550720001</v>
      </c>
      <c r="K68" s="569">
        <v>0.89286669478900005</v>
      </c>
    </row>
    <row r="69" spans="1:11" ht="14.4" customHeight="1" thickBot="1" x14ac:dyDescent="0.35">
      <c r="A69" s="587" t="s">
        <v>372</v>
      </c>
      <c r="B69" s="565">
        <v>169.765853340738</v>
      </c>
      <c r="C69" s="565">
        <v>157.49</v>
      </c>
      <c r="D69" s="566">
        <v>-12.275853340736999</v>
      </c>
      <c r="E69" s="567">
        <v>0.92768950234000003</v>
      </c>
      <c r="F69" s="565">
        <v>162.99999486589601</v>
      </c>
      <c r="G69" s="566">
        <v>162.99999486589601</v>
      </c>
      <c r="H69" s="568">
        <v>22.959</v>
      </c>
      <c r="I69" s="565">
        <v>176.31200000000001</v>
      </c>
      <c r="J69" s="566">
        <v>13.312005134104</v>
      </c>
      <c r="K69" s="569">
        <v>1.0816687457259999</v>
      </c>
    </row>
    <row r="70" spans="1:11" ht="14.4" customHeight="1" thickBot="1" x14ac:dyDescent="0.35">
      <c r="A70" s="588" t="s">
        <v>373</v>
      </c>
      <c r="B70" s="570">
        <v>1243.1577507889101</v>
      </c>
      <c r="C70" s="570">
        <v>1498.12022</v>
      </c>
      <c r="D70" s="571">
        <v>254.96246921109099</v>
      </c>
      <c r="E70" s="577">
        <v>1.2050926111739999</v>
      </c>
      <c r="F70" s="570">
        <v>1404.38135398842</v>
      </c>
      <c r="G70" s="571">
        <v>1404.38135398842</v>
      </c>
      <c r="H70" s="573">
        <v>137.94477000000001</v>
      </c>
      <c r="I70" s="570">
        <v>1589.7145599999999</v>
      </c>
      <c r="J70" s="571">
        <v>185.33320601157499</v>
      </c>
      <c r="K70" s="578">
        <v>1.1319678629200001</v>
      </c>
    </row>
    <row r="71" spans="1:11" ht="14.4" customHeight="1" thickBot="1" x14ac:dyDescent="0.35">
      <c r="A71" s="585" t="s">
        <v>32</v>
      </c>
      <c r="B71" s="565">
        <v>351.66175781058598</v>
      </c>
      <c r="C71" s="565">
        <v>550.22909000000004</v>
      </c>
      <c r="D71" s="566">
        <v>198.567332189414</v>
      </c>
      <c r="E71" s="567">
        <v>1.5646543241590001</v>
      </c>
      <c r="F71" s="565">
        <v>574.96339661508296</v>
      </c>
      <c r="G71" s="566">
        <v>574.96339661508296</v>
      </c>
      <c r="H71" s="568">
        <v>50.241610000000001</v>
      </c>
      <c r="I71" s="565">
        <v>534.68736999999999</v>
      </c>
      <c r="J71" s="566">
        <v>-40.276026615082998</v>
      </c>
      <c r="K71" s="569">
        <v>0.92995027709199996</v>
      </c>
    </row>
    <row r="72" spans="1:11" ht="14.4" customHeight="1" thickBot="1" x14ac:dyDescent="0.35">
      <c r="A72" s="589" t="s">
        <v>374</v>
      </c>
      <c r="B72" s="565">
        <v>351.66175781058598</v>
      </c>
      <c r="C72" s="565">
        <v>550.22909000000004</v>
      </c>
      <c r="D72" s="566">
        <v>198.567332189414</v>
      </c>
      <c r="E72" s="567">
        <v>1.5646543241590001</v>
      </c>
      <c r="F72" s="565">
        <v>574.96339661508296</v>
      </c>
      <c r="G72" s="566">
        <v>574.96339661508296</v>
      </c>
      <c r="H72" s="568">
        <v>50.241610000000001</v>
      </c>
      <c r="I72" s="565">
        <v>534.68736999999999</v>
      </c>
      <c r="J72" s="566">
        <v>-40.276026615082998</v>
      </c>
      <c r="K72" s="569">
        <v>0.92995027709199996</v>
      </c>
    </row>
    <row r="73" spans="1:11" ht="14.4" customHeight="1" thickBot="1" x14ac:dyDescent="0.35">
      <c r="A73" s="587" t="s">
        <v>375</v>
      </c>
      <c r="B73" s="565">
        <v>282.27187136280099</v>
      </c>
      <c r="C73" s="565">
        <v>457.35856999999999</v>
      </c>
      <c r="D73" s="566">
        <v>175.08669863719899</v>
      </c>
      <c r="E73" s="567">
        <v>1.6202768196199999</v>
      </c>
      <c r="F73" s="565">
        <v>517.76746542230205</v>
      </c>
      <c r="G73" s="566">
        <v>517.76746542230205</v>
      </c>
      <c r="H73" s="568">
        <v>43.697450000000003</v>
      </c>
      <c r="I73" s="565">
        <v>476.26542999999998</v>
      </c>
      <c r="J73" s="566">
        <v>-41.502035422302001</v>
      </c>
      <c r="K73" s="569">
        <v>0.91984425790699997</v>
      </c>
    </row>
    <row r="74" spans="1:11" ht="14.4" customHeight="1" thickBot="1" x14ac:dyDescent="0.35">
      <c r="A74" s="587" t="s">
        <v>376</v>
      </c>
      <c r="B74" s="565">
        <v>6.54334379314</v>
      </c>
      <c r="C74" s="565">
        <v>1.5790500000000001</v>
      </c>
      <c r="D74" s="566">
        <v>-4.9642937931400004</v>
      </c>
      <c r="E74" s="567">
        <v>0.241321570426</v>
      </c>
      <c r="F74" s="565">
        <v>4.4653803817720004</v>
      </c>
      <c r="G74" s="566">
        <v>4.4653803817720004</v>
      </c>
      <c r="H74" s="568">
        <v>0</v>
      </c>
      <c r="I74" s="565">
        <v>0.59299999999999997</v>
      </c>
      <c r="J74" s="566">
        <v>-3.8723803817719999</v>
      </c>
      <c r="K74" s="569">
        <v>0.13279943684500001</v>
      </c>
    </row>
    <row r="75" spans="1:11" ht="14.4" customHeight="1" thickBot="1" x14ac:dyDescent="0.35">
      <c r="A75" s="587" t="s">
        <v>377</v>
      </c>
      <c r="B75" s="565">
        <v>44.999924026344999</v>
      </c>
      <c r="C75" s="565">
        <v>73.529169999999993</v>
      </c>
      <c r="D75" s="566">
        <v>28.529245973654</v>
      </c>
      <c r="E75" s="567">
        <v>1.633984314216</v>
      </c>
      <c r="F75" s="565">
        <v>35.999998866086997</v>
      </c>
      <c r="G75" s="566">
        <v>35.999998866086997</v>
      </c>
      <c r="H75" s="568">
        <v>4.2821899999999999</v>
      </c>
      <c r="I75" s="565">
        <v>27.327850000000002</v>
      </c>
      <c r="J75" s="566">
        <v>-8.6721488660869994</v>
      </c>
      <c r="K75" s="569">
        <v>0.75910696835400004</v>
      </c>
    </row>
    <row r="76" spans="1:11" ht="14.4" customHeight="1" thickBot="1" x14ac:dyDescent="0.35">
      <c r="A76" s="587" t="s">
        <v>378</v>
      </c>
      <c r="B76" s="565">
        <v>17.846618628299002</v>
      </c>
      <c r="C76" s="565">
        <v>17.7623</v>
      </c>
      <c r="D76" s="566">
        <v>-8.4318628298999998E-2</v>
      </c>
      <c r="E76" s="567">
        <v>0.99527537232300001</v>
      </c>
      <c r="F76" s="565">
        <v>16.730551944921</v>
      </c>
      <c r="G76" s="566">
        <v>16.730551944921</v>
      </c>
      <c r="H76" s="568">
        <v>2.2619699999999998</v>
      </c>
      <c r="I76" s="565">
        <v>30.501090000000001</v>
      </c>
      <c r="J76" s="566">
        <v>13.770538055077999</v>
      </c>
      <c r="K76" s="569">
        <v>1.8230773318419999</v>
      </c>
    </row>
    <row r="77" spans="1:11" ht="14.4" customHeight="1" thickBot="1" x14ac:dyDescent="0.35">
      <c r="A77" s="590" t="s">
        <v>33</v>
      </c>
      <c r="B77" s="570">
        <v>0</v>
      </c>
      <c r="C77" s="570">
        <v>86.718130000000002</v>
      </c>
      <c r="D77" s="571">
        <v>86.718130000000002</v>
      </c>
      <c r="E77" s="572" t="s">
        <v>307</v>
      </c>
      <c r="F77" s="570">
        <v>0</v>
      </c>
      <c r="G77" s="571">
        <v>0</v>
      </c>
      <c r="H77" s="573">
        <v>16.038</v>
      </c>
      <c r="I77" s="570">
        <v>119.842</v>
      </c>
      <c r="J77" s="571">
        <v>119.842</v>
      </c>
      <c r="K77" s="574" t="s">
        <v>307</v>
      </c>
    </row>
    <row r="78" spans="1:11" ht="14.4" customHeight="1" thickBot="1" x14ac:dyDescent="0.35">
      <c r="A78" s="586" t="s">
        <v>379</v>
      </c>
      <c r="B78" s="570">
        <v>0</v>
      </c>
      <c r="C78" s="570">
        <v>29.981999999999999</v>
      </c>
      <c r="D78" s="571">
        <v>29.981999999999999</v>
      </c>
      <c r="E78" s="572" t="s">
        <v>307</v>
      </c>
      <c r="F78" s="570">
        <v>0</v>
      </c>
      <c r="G78" s="571">
        <v>0</v>
      </c>
      <c r="H78" s="573">
        <v>16.038</v>
      </c>
      <c r="I78" s="570">
        <v>39.792999999999999</v>
      </c>
      <c r="J78" s="571">
        <v>39.792999999999999</v>
      </c>
      <c r="K78" s="574" t="s">
        <v>307</v>
      </c>
    </row>
    <row r="79" spans="1:11" ht="14.4" customHeight="1" thickBot="1" x14ac:dyDescent="0.35">
      <c r="A79" s="587" t="s">
        <v>380</v>
      </c>
      <c r="B79" s="565">
        <v>0</v>
      </c>
      <c r="C79" s="565">
        <v>23.821999999999999</v>
      </c>
      <c r="D79" s="566">
        <v>23.821999999999999</v>
      </c>
      <c r="E79" s="575" t="s">
        <v>307</v>
      </c>
      <c r="F79" s="565">
        <v>0</v>
      </c>
      <c r="G79" s="566">
        <v>0</v>
      </c>
      <c r="H79" s="568">
        <v>9.3979999999999997</v>
      </c>
      <c r="I79" s="565">
        <v>28.533000000000001</v>
      </c>
      <c r="J79" s="566">
        <v>28.533000000000001</v>
      </c>
      <c r="K79" s="576" t="s">
        <v>307</v>
      </c>
    </row>
    <row r="80" spans="1:11" ht="14.4" customHeight="1" thickBot="1" x14ac:dyDescent="0.35">
      <c r="A80" s="587" t="s">
        <v>381</v>
      </c>
      <c r="B80" s="565">
        <v>0</v>
      </c>
      <c r="C80" s="565">
        <v>6.16</v>
      </c>
      <c r="D80" s="566">
        <v>6.16</v>
      </c>
      <c r="E80" s="575" t="s">
        <v>307</v>
      </c>
      <c r="F80" s="565">
        <v>0</v>
      </c>
      <c r="G80" s="566">
        <v>0</v>
      </c>
      <c r="H80" s="568">
        <v>6.64</v>
      </c>
      <c r="I80" s="565">
        <v>11.26</v>
      </c>
      <c r="J80" s="566">
        <v>11.26</v>
      </c>
      <c r="K80" s="576" t="s">
        <v>307</v>
      </c>
    </row>
    <row r="81" spans="1:11" ht="14.4" customHeight="1" thickBot="1" x14ac:dyDescent="0.35">
      <c r="A81" s="586" t="s">
        <v>382</v>
      </c>
      <c r="B81" s="570">
        <v>0</v>
      </c>
      <c r="C81" s="570">
        <v>56.736130000000003</v>
      </c>
      <c r="D81" s="571">
        <v>56.736130000000003</v>
      </c>
      <c r="E81" s="572" t="s">
        <v>338</v>
      </c>
      <c r="F81" s="570">
        <v>0</v>
      </c>
      <c r="G81" s="571">
        <v>0</v>
      </c>
      <c r="H81" s="573">
        <v>0</v>
      </c>
      <c r="I81" s="570">
        <v>80.049000000000007</v>
      </c>
      <c r="J81" s="571">
        <v>80.049000000000007</v>
      </c>
      <c r="K81" s="574" t="s">
        <v>307</v>
      </c>
    </row>
    <row r="82" spans="1:11" ht="14.4" customHeight="1" thickBot="1" x14ac:dyDescent="0.35">
      <c r="A82" s="587" t="s">
        <v>383</v>
      </c>
      <c r="B82" s="565">
        <v>0</v>
      </c>
      <c r="C82" s="565">
        <v>0</v>
      </c>
      <c r="D82" s="566">
        <v>0</v>
      </c>
      <c r="E82" s="567">
        <v>1</v>
      </c>
      <c r="F82" s="565">
        <v>0</v>
      </c>
      <c r="G82" s="566">
        <v>0</v>
      </c>
      <c r="H82" s="568">
        <v>0</v>
      </c>
      <c r="I82" s="565">
        <v>80.049000000000007</v>
      </c>
      <c r="J82" s="566">
        <v>80.049000000000007</v>
      </c>
      <c r="K82" s="576" t="s">
        <v>338</v>
      </c>
    </row>
    <row r="83" spans="1:11" ht="14.4" customHeight="1" thickBot="1" x14ac:dyDescent="0.35">
      <c r="A83" s="587" t="s">
        <v>384</v>
      </c>
      <c r="B83" s="565">
        <v>0</v>
      </c>
      <c r="C83" s="565">
        <v>56.736130000000003</v>
      </c>
      <c r="D83" s="566">
        <v>56.736130000000003</v>
      </c>
      <c r="E83" s="575" t="s">
        <v>338</v>
      </c>
      <c r="F83" s="565">
        <v>0</v>
      </c>
      <c r="G83" s="566">
        <v>0</v>
      </c>
      <c r="H83" s="568">
        <v>0</v>
      </c>
      <c r="I83" s="565">
        <v>0</v>
      </c>
      <c r="J83" s="566">
        <v>0</v>
      </c>
      <c r="K83" s="576" t="s">
        <v>307</v>
      </c>
    </row>
    <row r="84" spans="1:11" ht="14.4" customHeight="1" thickBot="1" x14ac:dyDescent="0.35">
      <c r="A84" s="585" t="s">
        <v>34</v>
      </c>
      <c r="B84" s="565">
        <v>891.49599297832299</v>
      </c>
      <c r="C84" s="565">
        <v>861.173</v>
      </c>
      <c r="D84" s="566">
        <v>-30.322992978321999</v>
      </c>
      <c r="E84" s="567">
        <v>0.96598639453500001</v>
      </c>
      <c r="F84" s="565">
        <v>829.41795737334201</v>
      </c>
      <c r="G84" s="566">
        <v>829.41795737334201</v>
      </c>
      <c r="H84" s="568">
        <v>71.66516</v>
      </c>
      <c r="I84" s="565">
        <v>935.18519000000003</v>
      </c>
      <c r="J84" s="566">
        <v>105.767232626658</v>
      </c>
      <c r="K84" s="569">
        <v>1.1275198248189999</v>
      </c>
    </row>
    <row r="85" spans="1:11" ht="14.4" customHeight="1" thickBot="1" x14ac:dyDescent="0.35">
      <c r="A85" s="586" t="s">
        <v>385</v>
      </c>
      <c r="B85" s="570">
        <v>0.20704397083500001</v>
      </c>
      <c r="C85" s="570">
        <v>6.8</v>
      </c>
      <c r="D85" s="571">
        <v>6.5929560291640001</v>
      </c>
      <c r="E85" s="577">
        <v>32.843264996138998</v>
      </c>
      <c r="F85" s="570">
        <v>6.9999997795160001</v>
      </c>
      <c r="G85" s="571">
        <v>6.9999997795160001</v>
      </c>
      <c r="H85" s="573">
        <v>0.13800000000000001</v>
      </c>
      <c r="I85" s="570">
        <v>3.4409000000000001</v>
      </c>
      <c r="J85" s="571">
        <v>-3.559099779516</v>
      </c>
      <c r="K85" s="578">
        <v>0.49155715834000002</v>
      </c>
    </row>
    <row r="86" spans="1:11" ht="14.4" customHeight="1" thickBot="1" x14ac:dyDescent="0.35">
      <c r="A86" s="587" t="s">
        <v>386</v>
      </c>
      <c r="B86" s="565">
        <v>0.20704397083500001</v>
      </c>
      <c r="C86" s="565">
        <v>6.8</v>
      </c>
      <c r="D86" s="566">
        <v>6.5929560291640001</v>
      </c>
      <c r="E86" s="567">
        <v>32.843264996138998</v>
      </c>
      <c r="F86" s="565">
        <v>6.9999997795160001</v>
      </c>
      <c r="G86" s="566">
        <v>6.9999997795160001</v>
      </c>
      <c r="H86" s="568">
        <v>0.13800000000000001</v>
      </c>
      <c r="I86" s="565">
        <v>3.4409000000000001</v>
      </c>
      <c r="J86" s="566">
        <v>-3.559099779516</v>
      </c>
      <c r="K86" s="569">
        <v>0.49155715834000002</v>
      </c>
    </row>
    <row r="87" spans="1:11" ht="14.4" customHeight="1" thickBot="1" x14ac:dyDescent="0.35">
      <c r="A87" s="586" t="s">
        <v>387</v>
      </c>
      <c r="B87" s="570">
        <v>6.7003989996410001</v>
      </c>
      <c r="C87" s="570">
        <v>6.0227399999999998</v>
      </c>
      <c r="D87" s="571">
        <v>-0.67765899964099996</v>
      </c>
      <c r="E87" s="577">
        <v>0.89886288866099995</v>
      </c>
      <c r="F87" s="570">
        <v>6.2488507842930003</v>
      </c>
      <c r="G87" s="571">
        <v>6.2488507842930003</v>
      </c>
      <c r="H87" s="573">
        <v>0.48559999999999998</v>
      </c>
      <c r="I87" s="570">
        <v>5.7269199999999998</v>
      </c>
      <c r="J87" s="571">
        <v>-0.52193078429299999</v>
      </c>
      <c r="K87" s="578">
        <v>0.91647571652600002</v>
      </c>
    </row>
    <row r="88" spans="1:11" ht="14.4" customHeight="1" thickBot="1" x14ac:dyDescent="0.35">
      <c r="A88" s="587" t="s">
        <v>388</v>
      </c>
      <c r="B88" s="565">
        <v>1.0942883678140001</v>
      </c>
      <c r="C88" s="565">
        <v>1.2729999999999999</v>
      </c>
      <c r="D88" s="566">
        <v>0.178711632185</v>
      </c>
      <c r="E88" s="567">
        <v>1.1633131059790001</v>
      </c>
      <c r="F88" s="565">
        <v>1.1983282151400001</v>
      </c>
      <c r="G88" s="566">
        <v>1.1983282151400001</v>
      </c>
      <c r="H88" s="568">
        <v>0.12540000000000001</v>
      </c>
      <c r="I88" s="565">
        <v>1.1076999999999999</v>
      </c>
      <c r="J88" s="566">
        <v>-9.0628215139999996E-2</v>
      </c>
      <c r="K88" s="569">
        <v>0.92437112470799998</v>
      </c>
    </row>
    <row r="89" spans="1:11" ht="14.4" customHeight="1" thickBot="1" x14ac:dyDescent="0.35">
      <c r="A89" s="587" t="s">
        <v>389</v>
      </c>
      <c r="B89" s="565">
        <v>5.6061106318259997</v>
      </c>
      <c r="C89" s="565">
        <v>4.7497400000000001</v>
      </c>
      <c r="D89" s="566">
        <v>-0.85637063182600004</v>
      </c>
      <c r="E89" s="567">
        <v>0.84724335852999999</v>
      </c>
      <c r="F89" s="565">
        <v>5.0505225691520002</v>
      </c>
      <c r="G89" s="566">
        <v>5.0505225691520002</v>
      </c>
      <c r="H89" s="568">
        <v>0.36020000000000002</v>
      </c>
      <c r="I89" s="565">
        <v>4.6192200000000003</v>
      </c>
      <c r="J89" s="566">
        <v>-0.43130256915199999</v>
      </c>
      <c r="K89" s="569">
        <v>0.914602387525</v>
      </c>
    </row>
    <row r="90" spans="1:11" ht="14.4" customHeight="1" thickBot="1" x14ac:dyDescent="0.35">
      <c r="A90" s="586" t="s">
        <v>390</v>
      </c>
      <c r="B90" s="570">
        <v>30.480234060506</v>
      </c>
      <c r="C90" s="570">
        <v>34.876489999999997</v>
      </c>
      <c r="D90" s="571">
        <v>4.3962559394929999</v>
      </c>
      <c r="E90" s="577">
        <v>1.144233011162</v>
      </c>
      <c r="F90" s="570">
        <v>33.001785633859001</v>
      </c>
      <c r="G90" s="571">
        <v>33.001785633859001</v>
      </c>
      <c r="H90" s="573">
        <v>8.4220000000000003E-2</v>
      </c>
      <c r="I90" s="570">
        <v>31.54907</v>
      </c>
      <c r="J90" s="571">
        <v>-1.4527156338589999</v>
      </c>
      <c r="K90" s="578">
        <v>0.95598069601500002</v>
      </c>
    </row>
    <row r="91" spans="1:11" ht="14.4" customHeight="1" thickBot="1" x14ac:dyDescent="0.35">
      <c r="A91" s="587" t="s">
        <v>391</v>
      </c>
      <c r="B91" s="565">
        <v>13.001786673335999</v>
      </c>
      <c r="C91" s="565">
        <v>12.96</v>
      </c>
      <c r="D91" s="566">
        <v>-4.1786673335000003E-2</v>
      </c>
      <c r="E91" s="567">
        <v>0.99678608222099996</v>
      </c>
      <c r="F91" s="565">
        <v>13.001786263811001</v>
      </c>
      <c r="G91" s="566">
        <v>13.001786263811001</v>
      </c>
      <c r="H91" s="568">
        <v>0</v>
      </c>
      <c r="I91" s="565">
        <v>12.96</v>
      </c>
      <c r="J91" s="566">
        <v>-4.1786263810000002E-2</v>
      </c>
      <c r="K91" s="569">
        <v>0.99678611361799996</v>
      </c>
    </row>
    <row r="92" spans="1:11" ht="14.4" customHeight="1" thickBot="1" x14ac:dyDescent="0.35">
      <c r="A92" s="587" t="s">
        <v>392</v>
      </c>
      <c r="B92" s="565">
        <v>17.47844738717</v>
      </c>
      <c r="C92" s="565">
        <v>21.91649</v>
      </c>
      <c r="D92" s="566">
        <v>4.4380426128290003</v>
      </c>
      <c r="E92" s="567">
        <v>1.2539151513010001</v>
      </c>
      <c r="F92" s="565">
        <v>19.999999370047998</v>
      </c>
      <c r="G92" s="566">
        <v>19.999999370047998</v>
      </c>
      <c r="H92" s="568">
        <v>8.4220000000000003E-2</v>
      </c>
      <c r="I92" s="565">
        <v>18.58907</v>
      </c>
      <c r="J92" s="566">
        <v>-1.4109293700479999</v>
      </c>
      <c r="K92" s="569">
        <v>0.92945352927500002</v>
      </c>
    </row>
    <row r="93" spans="1:11" ht="14.4" customHeight="1" thickBot="1" x14ac:dyDescent="0.35">
      <c r="A93" s="586" t="s">
        <v>393</v>
      </c>
      <c r="B93" s="570">
        <v>439.79805378141299</v>
      </c>
      <c r="C93" s="570">
        <v>436.86331999999999</v>
      </c>
      <c r="D93" s="571">
        <v>-2.934733781412</v>
      </c>
      <c r="E93" s="577">
        <v>0.99332708783900003</v>
      </c>
      <c r="F93" s="570">
        <v>492.15895404046103</v>
      </c>
      <c r="G93" s="571">
        <v>492.15895404046103</v>
      </c>
      <c r="H93" s="573">
        <v>34.775239999999997</v>
      </c>
      <c r="I93" s="570">
        <v>439.22807999999998</v>
      </c>
      <c r="J93" s="571">
        <v>-52.930874040460999</v>
      </c>
      <c r="K93" s="578">
        <v>0.892451669108</v>
      </c>
    </row>
    <row r="94" spans="1:11" ht="14.4" customHeight="1" thickBot="1" x14ac:dyDescent="0.35">
      <c r="A94" s="587" t="s">
        <v>394</v>
      </c>
      <c r="B94" s="565">
        <v>439.79805378141299</v>
      </c>
      <c r="C94" s="565">
        <v>436.86331999999999</v>
      </c>
      <c r="D94" s="566">
        <v>-2.934733781412</v>
      </c>
      <c r="E94" s="567">
        <v>0.99332708783900003</v>
      </c>
      <c r="F94" s="565">
        <v>492.15895404046103</v>
      </c>
      <c r="G94" s="566">
        <v>492.15895404046103</v>
      </c>
      <c r="H94" s="568">
        <v>34.775239999999997</v>
      </c>
      <c r="I94" s="565">
        <v>439.22807999999998</v>
      </c>
      <c r="J94" s="566">
        <v>-52.930874040460999</v>
      </c>
      <c r="K94" s="569">
        <v>0.892451669108</v>
      </c>
    </row>
    <row r="95" spans="1:11" ht="14.4" customHeight="1" thickBot="1" x14ac:dyDescent="0.35">
      <c r="A95" s="586" t="s">
        <v>395</v>
      </c>
      <c r="B95" s="570">
        <v>414.31026216592699</v>
      </c>
      <c r="C95" s="570">
        <v>376.61045000000001</v>
      </c>
      <c r="D95" s="571">
        <v>-37.699812165927</v>
      </c>
      <c r="E95" s="577">
        <v>0.90900584511500004</v>
      </c>
      <c r="F95" s="570">
        <v>291.00836713521102</v>
      </c>
      <c r="G95" s="571">
        <v>291.00836713521102</v>
      </c>
      <c r="H95" s="573">
        <v>36.182099999999998</v>
      </c>
      <c r="I95" s="570">
        <v>455.24022000000002</v>
      </c>
      <c r="J95" s="571">
        <v>164.231852864789</v>
      </c>
      <c r="K95" s="578">
        <v>1.5643544014949999</v>
      </c>
    </row>
    <row r="96" spans="1:11" ht="14.4" customHeight="1" thickBot="1" x14ac:dyDescent="0.35">
      <c r="A96" s="587" t="s">
        <v>396</v>
      </c>
      <c r="B96" s="565">
        <v>14.636300222075</v>
      </c>
      <c r="C96" s="565">
        <v>0</v>
      </c>
      <c r="D96" s="566">
        <v>-14.636300222075</v>
      </c>
      <c r="E96" s="567">
        <v>0</v>
      </c>
      <c r="F96" s="565">
        <v>0</v>
      </c>
      <c r="G96" s="566">
        <v>0</v>
      </c>
      <c r="H96" s="568">
        <v>0</v>
      </c>
      <c r="I96" s="565">
        <v>14.103999999999999</v>
      </c>
      <c r="J96" s="566">
        <v>14.103999999999999</v>
      </c>
      <c r="K96" s="576" t="s">
        <v>338</v>
      </c>
    </row>
    <row r="97" spans="1:11" ht="14.4" customHeight="1" thickBot="1" x14ac:dyDescent="0.35">
      <c r="A97" s="587" t="s">
        <v>397</v>
      </c>
      <c r="B97" s="565">
        <v>332.75676696885898</v>
      </c>
      <c r="C97" s="565">
        <v>316.30905000000001</v>
      </c>
      <c r="D97" s="566">
        <v>-16.447716968859002</v>
      </c>
      <c r="E97" s="567">
        <v>0.95057135240599999</v>
      </c>
      <c r="F97" s="565">
        <v>223.92129432073099</v>
      </c>
      <c r="G97" s="566">
        <v>223.92129432073099</v>
      </c>
      <c r="H97" s="568">
        <v>31.781130000000001</v>
      </c>
      <c r="I97" s="565">
        <v>382.61306999999999</v>
      </c>
      <c r="J97" s="566">
        <v>158.69177567926801</v>
      </c>
      <c r="K97" s="569">
        <v>1.7086944373049999</v>
      </c>
    </row>
    <row r="98" spans="1:11" ht="14.4" customHeight="1" thickBot="1" x14ac:dyDescent="0.35">
      <c r="A98" s="587" t="s">
        <v>398</v>
      </c>
      <c r="B98" s="565">
        <v>1.0003644167400001</v>
      </c>
      <c r="C98" s="565">
        <v>1.742</v>
      </c>
      <c r="D98" s="566">
        <v>0.74163558325900003</v>
      </c>
      <c r="E98" s="567">
        <v>1.7413654172899999</v>
      </c>
      <c r="F98" s="565">
        <v>3.9999998740090001</v>
      </c>
      <c r="G98" s="566">
        <v>3.9999998740090001</v>
      </c>
      <c r="H98" s="568">
        <v>0</v>
      </c>
      <c r="I98" s="565">
        <v>3.9849999999999999</v>
      </c>
      <c r="J98" s="566">
        <v>-1.4999874009E-2</v>
      </c>
      <c r="K98" s="569">
        <v>0.99625003137900003</v>
      </c>
    </row>
    <row r="99" spans="1:11" ht="14.4" customHeight="1" thickBot="1" x14ac:dyDescent="0.35">
      <c r="A99" s="587" t="s">
        <v>399</v>
      </c>
      <c r="B99" s="565">
        <v>0</v>
      </c>
      <c r="C99" s="565">
        <v>1.7788999999999999</v>
      </c>
      <c r="D99" s="566">
        <v>1.7788999999999999</v>
      </c>
      <c r="E99" s="575" t="s">
        <v>338</v>
      </c>
      <c r="F99" s="565">
        <v>1.4608597273840001</v>
      </c>
      <c r="G99" s="566">
        <v>1.4608597273840001</v>
      </c>
      <c r="H99" s="568">
        <v>0</v>
      </c>
      <c r="I99" s="565">
        <v>0.82279999999999998</v>
      </c>
      <c r="J99" s="566">
        <v>-0.63805972738399996</v>
      </c>
      <c r="K99" s="569">
        <v>0.56322998339599994</v>
      </c>
    </row>
    <row r="100" spans="1:11" ht="14.4" customHeight="1" thickBot="1" x14ac:dyDescent="0.35">
      <c r="A100" s="587" t="s">
        <v>400</v>
      </c>
      <c r="B100" s="565">
        <v>65.916830558252002</v>
      </c>
      <c r="C100" s="565">
        <v>56.780500000000004</v>
      </c>
      <c r="D100" s="566">
        <v>-9.1363305582520002</v>
      </c>
      <c r="E100" s="567">
        <v>0.86139608836000003</v>
      </c>
      <c r="F100" s="565">
        <v>61.626213213085002</v>
      </c>
      <c r="G100" s="566">
        <v>61.626213213085002</v>
      </c>
      <c r="H100" s="568">
        <v>4.40097</v>
      </c>
      <c r="I100" s="565">
        <v>53.715350000000001</v>
      </c>
      <c r="J100" s="566">
        <v>-7.9108632130850003</v>
      </c>
      <c r="K100" s="569">
        <v>0.87163152170699998</v>
      </c>
    </row>
    <row r="101" spans="1:11" ht="14.4" customHeight="1" thickBot="1" x14ac:dyDescent="0.35">
      <c r="A101" s="584" t="s">
        <v>35</v>
      </c>
      <c r="B101" s="565">
        <v>30448.149869839501</v>
      </c>
      <c r="C101" s="565">
        <v>32925.689939999997</v>
      </c>
      <c r="D101" s="566">
        <v>2477.5400701604799</v>
      </c>
      <c r="E101" s="567">
        <v>1.0813691498739999</v>
      </c>
      <c r="F101" s="565">
        <v>33265.998952201597</v>
      </c>
      <c r="G101" s="566">
        <v>33265.998952201597</v>
      </c>
      <c r="H101" s="568">
        <v>3097.4691499999999</v>
      </c>
      <c r="I101" s="565">
        <v>36337.680039999999</v>
      </c>
      <c r="J101" s="566">
        <v>3071.6810877983798</v>
      </c>
      <c r="K101" s="569">
        <v>1.092336956187</v>
      </c>
    </row>
    <row r="102" spans="1:11" ht="14.4" customHeight="1" thickBot="1" x14ac:dyDescent="0.35">
      <c r="A102" s="590" t="s">
        <v>401</v>
      </c>
      <c r="B102" s="570">
        <v>22610.9999999996</v>
      </c>
      <c r="C102" s="570">
        <v>24467.706999999999</v>
      </c>
      <c r="D102" s="571">
        <v>1856.7070000004201</v>
      </c>
      <c r="E102" s="577">
        <v>1.082115209411</v>
      </c>
      <c r="F102" s="570">
        <v>24690.9992222933</v>
      </c>
      <c r="G102" s="571">
        <v>24690.9992222933</v>
      </c>
      <c r="H102" s="573">
        <v>2344.9499999999998</v>
      </c>
      <c r="I102" s="570">
        <v>27010.187999999998</v>
      </c>
      <c r="J102" s="571">
        <v>2319.1887777066499</v>
      </c>
      <c r="K102" s="578">
        <v>1.093928510419</v>
      </c>
    </row>
    <row r="103" spans="1:11" ht="14.4" customHeight="1" thickBot="1" x14ac:dyDescent="0.35">
      <c r="A103" s="586" t="s">
        <v>402</v>
      </c>
      <c r="B103" s="570">
        <v>22392.9999999996</v>
      </c>
      <c r="C103" s="570">
        <v>24294.766</v>
      </c>
      <c r="D103" s="571">
        <v>1901.76600000041</v>
      </c>
      <c r="E103" s="577">
        <v>1.0849268074839999</v>
      </c>
      <c r="F103" s="570">
        <v>24499.9992283094</v>
      </c>
      <c r="G103" s="571">
        <v>24499.9992283094</v>
      </c>
      <c r="H103" s="573">
        <v>2329.6610000000001</v>
      </c>
      <c r="I103" s="570">
        <v>26900.275000000001</v>
      </c>
      <c r="J103" s="571">
        <v>2400.2757716906199</v>
      </c>
      <c r="K103" s="578">
        <v>1.097970442746</v>
      </c>
    </row>
    <row r="104" spans="1:11" ht="14.4" customHeight="1" thickBot="1" x14ac:dyDescent="0.35">
      <c r="A104" s="587" t="s">
        <v>403</v>
      </c>
      <c r="B104" s="565">
        <v>22392.9999999996</v>
      </c>
      <c r="C104" s="565">
        <v>24294.766</v>
      </c>
      <c r="D104" s="566">
        <v>1901.76600000041</v>
      </c>
      <c r="E104" s="567">
        <v>1.0849268074839999</v>
      </c>
      <c r="F104" s="565">
        <v>24499.9992283094</v>
      </c>
      <c r="G104" s="566">
        <v>24499.9992283094</v>
      </c>
      <c r="H104" s="568">
        <v>2329.6610000000001</v>
      </c>
      <c r="I104" s="565">
        <v>26900.275000000001</v>
      </c>
      <c r="J104" s="566">
        <v>2400.2757716906199</v>
      </c>
      <c r="K104" s="569">
        <v>1.097970442746</v>
      </c>
    </row>
    <row r="105" spans="1:11" ht="14.4" customHeight="1" thickBot="1" x14ac:dyDescent="0.35">
      <c r="A105" s="586" t="s">
        <v>404</v>
      </c>
      <c r="B105" s="570">
        <v>141.99999999999699</v>
      </c>
      <c r="C105" s="570">
        <v>109.2</v>
      </c>
      <c r="D105" s="571">
        <v>-32.799999999996999</v>
      </c>
      <c r="E105" s="577">
        <v>0.76901408450700004</v>
      </c>
      <c r="F105" s="570">
        <v>114.999996377779</v>
      </c>
      <c r="G105" s="571">
        <v>114.999996377779</v>
      </c>
      <c r="H105" s="573">
        <v>9.6</v>
      </c>
      <c r="I105" s="570">
        <v>56.497999999999998</v>
      </c>
      <c r="J105" s="571">
        <v>-58.501996377777999</v>
      </c>
      <c r="K105" s="578">
        <v>0.49128697199600002</v>
      </c>
    </row>
    <row r="106" spans="1:11" ht="14.4" customHeight="1" thickBot="1" x14ac:dyDescent="0.35">
      <c r="A106" s="587" t="s">
        <v>405</v>
      </c>
      <c r="B106" s="565">
        <v>141.99999999999699</v>
      </c>
      <c r="C106" s="565">
        <v>109.2</v>
      </c>
      <c r="D106" s="566">
        <v>-32.799999999996999</v>
      </c>
      <c r="E106" s="567">
        <v>0.76901408450700004</v>
      </c>
      <c r="F106" s="565">
        <v>114.999996377779</v>
      </c>
      <c r="G106" s="566">
        <v>114.999996377779</v>
      </c>
      <c r="H106" s="568">
        <v>9.6</v>
      </c>
      <c r="I106" s="565">
        <v>56.497999999999998</v>
      </c>
      <c r="J106" s="566">
        <v>-58.501996377777999</v>
      </c>
      <c r="K106" s="569">
        <v>0.49128697199600002</v>
      </c>
    </row>
    <row r="107" spans="1:11" ht="14.4" customHeight="1" thickBot="1" x14ac:dyDescent="0.35">
      <c r="A107" s="586" t="s">
        <v>406</v>
      </c>
      <c r="B107" s="570">
        <v>75.999999999997996</v>
      </c>
      <c r="C107" s="570">
        <v>63.741</v>
      </c>
      <c r="D107" s="571">
        <v>-12.258999999998</v>
      </c>
      <c r="E107" s="577">
        <v>0.83869736842099996</v>
      </c>
      <c r="F107" s="570">
        <v>75.999997606183996</v>
      </c>
      <c r="G107" s="571">
        <v>75.999997606183996</v>
      </c>
      <c r="H107" s="573">
        <v>5.6890000000000001</v>
      </c>
      <c r="I107" s="570">
        <v>53.414999999999999</v>
      </c>
      <c r="J107" s="571">
        <v>-22.584997606184</v>
      </c>
      <c r="K107" s="578">
        <v>0.70282896950499996</v>
      </c>
    </row>
    <row r="108" spans="1:11" ht="14.4" customHeight="1" thickBot="1" x14ac:dyDescent="0.35">
      <c r="A108" s="587" t="s">
        <v>407</v>
      </c>
      <c r="B108" s="565">
        <v>75.999999999997996</v>
      </c>
      <c r="C108" s="565">
        <v>63.741</v>
      </c>
      <c r="D108" s="566">
        <v>-12.258999999998</v>
      </c>
      <c r="E108" s="567">
        <v>0.83869736842099996</v>
      </c>
      <c r="F108" s="565">
        <v>75.999997606183996</v>
      </c>
      <c r="G108" s="566">
        <v>75.999997606183996</v>
      </c>
      <c r="H108" s="568">
        <v>5.6890000000000001</v>
      </c>
      <c r="I108" s="565">
        <v>53.414999999999999</v>
      </c>
      <c r="J108" s="566">
        <v>-22.584997606184</v>
      </c>
      <c r="K108" s="569">
        <v>0.70282896950499996</v>
      </c>
    </row>
    <row r="109" spans="1:11" ht="14.4" customHeight="1" thickBot="1" x14ac:dyDescent="0.35">
      <c r="A109" s="585" t="s">
        <v>408</v>
      </c>
      <c r="B109" s="565">
        <v>7613.14986983995</v>
      </c>
      <c r="C109" s="565">
        <v>8214.3007500000003</v>
      </c>
      <c r="D109" s="566">
        <v>601.15088016005802</v>
      </c>
      <c r="E109" s="567">
        <v>1.078962176029</v>
      </c>
      <c r="F109" s="565">
        <v>8329.9997376251904</v>
      </c>
      <c r="G109" s="566">
        <v>8329.9997376251904</v>
      </c>
      <c r="H109" s="568">
        <v>729.16550000000097</v>
      </c>
      <c r="I109" s="565">
        <v>9057.9548200000008</v>
      </c>
      <c r="J109" s="566">
        <v>727.95508237481204</v>
      </c>
      <c r="K109" s="569">
        <v>1.0873895684629999</v>
      </c>
    </row>
    <row r="110" spans="1:11" ht="14.4" customHeight="1" thickBot="1" x14ac:dyDescent="0.35">
      <c r="A110" s="586" t="s">
        <v>409</v>
      </c>
      <c r="B110" s="570">
        <v>2015.1498698400601</v>
      </c>
      <c r="C110" s="570">
        <v>2196.3389999999999</v>
      </c>
      <c r="D110" s="571">
        <v>181.189130159944</v>
      </c>
      <c r="E110" s="577">
        <v>1.0899134763480001</v>
      </c>
      <c r="F110" s="570">
        <v>2204.99993054784</v>
      </c>
      <c r="G110" s="571">
        <v>2204.99993054784</v>
      </c>
      <c r="H110" s="573">
        <v>209.667</v>
      </c>
      <c r="I110" s="570">
        <v>2421.0213199999998</v>
      </c>
      <c r="J110" s="571">
        <v>216.021389452156</v>
      </c>
      <c r="K110" s="578">
        <v>1.0979688871910001</v>
      </c>
    </row>
    <row r="111" spans="1:11" ht="14.4" customHeight="1" thickBot="1" x14ac:dyDescent="0.35">
      <c r="A111" s="587" t="s">
        <v>410</v>
      </c>
      <c r="B111" s="565">
        <v>2015.1498698400601</v>
      </c>
      <c r="C111" s="565">
        <v>2196.3389999999999</v>
      </c>
      <c r="D111" s="566">
        <v>181.189130159944</v>
      </c>
      <c r="E111" s="567">
        <v>1.0899134763480001</v>
      </c>
      <c r="F111" s="565">
        <v>2204.99993054784</v>
      </c>
      <c r="G111" s="566">
        <v>2204.99993054784</v>
      </c>
      <c r="H111" s="568">
        <v>209.667</v>
      </c>
      <c r="I111" s="565">
        <v>2421.0213199999998</v>
      </c>
      <c r="J111" s="566">
        <v>216.021389452156</v>
      </c>
      <c r="K111" s="569">
        <v>1.0979688871910001</v>
      </c>
    </row>
    <row r="112" spans="1:11" ht="14.4" customHeight="1" thickBot="1" x14ac:dyDescent="0.35">
      <c r="A112" s="586" t="s">
        <v>411</v>
      </c>
      <c r="B112" s="570">
        <v>5597.99999999989</v>
      </c>
      <c r="C112" s="570">
        <v>6017.9617500000004</v>
      </c>
      <c r="D112" s="571">
        <v>419.96175000011499</v>
      </c>
      <c r="E112" s="577">
        <v>1.075019962486</v>
      </c>
      <c r="F112" s="570">
        <v>6124.9998070773399</v>
      </c>
      <c r="G112" s="571">
        <v>6124.9998070773399</v>
      </c>
      <c r="H112" s="573">
        <v>519.49850000000004</v>
      </c>
      <c r="I112" s="570">
        <v>6636.9335000000001</v>
      </c>
      <c r="J112" s="571">
        <v>511.93369292265697</v>
      </c>
      <c r="K112" s="578">
        <v>1.0835810137220001</v>
      </c>
    </row>
    <row r="113" spans="1:11" ht="14.4" customHeight="1" thickBot="1" x14ac:dyDescent="0.35">
      <c r="A113" s="587" t="s">
        <v>412</v>
      </c>
      <c r="B113" s="565">
        <v>5597.99999999989</v>
      </c>
      <c r="C113" s="565">
        <v>6017.9617500000004</v>
      </c>
      <c r="D113" s="566">
        <v>419.96175000011499</v>
      </c>
      <c r="E113" s="567">
        <v>1.075019962486</v>
      </c>
      <c r="F113" s="565">
        <v>6124.9998070773399</v>
      </c>
      <c r="G113" s="566">
        <v>6124.9998070773399</v>
      </c>
      <c r="H113" s="568">
        <v>519.49850000000004</v>
      </c>
      <c r="I113" s="565">
        <v>6636.9335000000001</v>
      </c>
      <c r="J113" s="566">
        <v>511.93369292265697</v>
      </c>
      <c r="K113" s="569">
        <v>1.0835810137220001</v>
      </c>
    </row>
    <row r="114" spans="1:11" ht="14.4" customHeight="1" thickBot="1" x14ac:dyDescent="0.35">
      <c r="A114" s="585" t="s">
        <v>413</v>
      </c>
      <c r="B114" s="565">
        <v>223.99999999999599</v>
      </c>
      <c r="C114" s="565">
        <v>243.68218999999999</v>
      </c>
      <c r="D114" s="566">
        <v>19.682190000003999</v>
      </c>
      <c r="E114" s="567">
        <v>1.0878669196420001</v>
      </c>
      <c r="F114" s="565">
        <v>244.999992283094</v>
      </c>
      <c r="G114" s="566">
        <v>244.999992283094</v>
      </c>
      <c r="H114" s="568">
        <v>23.353649999999998</v>
      </c>
      <c r="I114" s="565">
        <v>269.53721999999999</v>
      </c>
      <c r="J114" s="566">
        <v>24.537227716905999</v>
      </c>
      <c r="K114" s="569">
        <v>1.100151953019</v>
      </c>
    </row>
    <row r="115" spans="1:11" ht="14.4" customHeight="1" thickBot="1" x14ac:dyDescent="0.35">
      <c r="A115" s="586" t="s">
        <v>414</v>
      </c>
      <c r="B115" s="570">
        <v>223.99999999999599</v>
      </c>
      <c r="C115" s="570">
        <v>243.68218999999999</v>
      </c>
      <c r="D115" s="571">
        <v>19.682190000003999</v>
      </c>
      <c r="E115" s="577">
        <v>1.0878669196420001</v>
      </c>
      <c r="F115" s="570">
        <v>244.999992283094</v>
      </c>
      <c r="G115" s="571">
        <v>244.999992283094</v>
      </c>
      <c r="H115" s="573">
        <v>23.353649999999998</v>
      </c>
      <c r="I115" s="570">
        <v>269.53721999999999</v>
      </c>
      <c r="J115" s="571">
        <v>24.537227716905999</v>
      </c>
      <c r="K115" s="578">
        <v>1.100151953019</v>
      </c>
    </row>
    <row r="116" spans="1:11" ht="14.4" customHeight="1" thickBot="1" x14ac:dyDescent="0.35">
      <c r="A116" s="587" t="s">
        <v>415</v>
      </c>
      <c r="B116" s="565">
        <v>223.99999999999599</v>
      </c>
      <c r="C116" s="565">
        <v>243.68218999999999</v>
      </c>
      <c r="D116" s="566">
        <v>19.682190000003999</v>
      </c>
      <c r="E116" s="567">
        <v>1.0878669196420001</v>
      </c>
      <c r="F116" s="565">
        <v>244.999992283094</v>
      </c>
      <c r="G116" s="566">
        <v>244.999992283094</v>
      </c>
      <c r="H116" s="568">
        <v>23.353649999999998</v>
      </c>
      <c r="I116" s="565">
        <v>269.53721999999999</v>
      </c>
      <c r="J116" s="566">
        <v>24.537227716905999</v>
      </c>
      <c r="K116" s="569">
        <v>1.100151953019</v>
      </c>
    </row>
    <row r="117" spans="1:11" ht="14.4" customHeight="1" thickBot="1" x14ac:dyDescent="0.35">
      <c r="A117" s="584" t="s">
        <v>416</v>
      </c>
      <c r="B117" s="565">
        <v>0</v>
      </c>
      <c r="C117" s="565">
        <v>92.690899999999999</v>
      </c>
      <c r="D117" s="566">
        <v>92.690899999999999</v>
      </c>
      <c r="E117" s="575" t="s">
        <v>307</v>
      </c>
      <c r="F117" s="565">
        <v>0</v>
      </c>
      <c r="G117" s="566">
        <v>0</v>
      </c>
      <c r="H117" s="568">
        <v>35.807000000000002</v>
      </c>
      <c r="I117" s="565">
        <v>128.24770000000001</v>
      </c>
      <c r="J117" s="566">
        <v>128.24770000000001</v>
      </c>
      <c r="K117" s="576" t="s">
        <v>307</v>
      </c>
    </row>
    <row r="118" spans="1:11" ht="14.4" customHeight="1" thickBot="1" x14ac:dyDescent="0.35">
      <c r="A118" s="585" t="s">
        <v>417</v>
      </c>
      <c r="B118" s="565">
        <v>0</v>
      </c>
      <c r="C118" s="565">
        <v>92.690899999999999</v>
      </c>
      <c r="D118" s="566">
        <v>92.690899999999999</v>
      </c>
      <c r="E118" s="575" t="s">
        <v>307</v>
      </c>
      <c r="F118" s="565">
        <v>0</v>
      </c>
      <c r="G118" s="566">
        <v>0</v>
      </c>
      <c r="H118" s="568">
        <v>35.807000000000002</v>
      </c>
      <c r="I118" s="565">
        <v>128.24770000000001</v>
      </c>
      <c r="J118" s="566">
        <v>128.24770000000001</v>
      </c>
      <c r="K118" s="576" t="s">
        <v>307</v>
      </c>
    </row>
    <row r="119" spans="1:11" ht="14.4" customHeight="1" thickBot="1" x14ac:dyDescent="0.35">
      <c r="A119" s="586" t="s">
        <v>418</v>
      </c>
      <c r="B119" s="570">
        <v>0</v>
      </c>
      <c r="C119" s="570">
        <v>37.23122</v>
      </c>
      <c r="D119" s="571">
        <v>37.23122</v>
      </c>
      <c r="E119" s="572" t="s">
        <v>307</v>
      </c>
      <c r="F119" s="570">
        <v>0</v>
      </c>
      <c r="G119" s="571">
        <v>0</v>
      </c>
      <c r="H119" s="573">
        <v>35.807000000000002</v>
      </c>
      <c r="I119" s="570">
        <v>122.9477</v>
      </c>
      <c r="J119" s="571">
        <v>122.9477</v>
      </c>
      <c r="K119" s="574" t="s">
        <v>307</v>
      </c>
    </row>
    <row r="120" spans="1:11" ht="14.4" customHeight="1" thickBot="1" x14ac:dyDescent="0.35">
      <c r="A120" s="587" t="s">
        <v>419</v>
      </c>
      <c r="B120" s="565">
        <v>0</v>
      </c>
      <c r="C120" s="565">
        <v>1.3991</v>
      </c>
      <c r="D120" s="566">
        <v>1.3991</v>
      </c>
      <c r="E120" s="575" t="s">
        <v>307</v>
      </c>
      <c r="F120" s="565">
        <v>0</v>
      </c>
      <c r="G120" s="566">
        <v>0</v>
      </c>
      <c r="H120" s="568">
        <v>0</v>
      </c>
      <c r="I120" s="565">
        <v>0.30299999999999999</v>
      </c>
      <c r="J120" s="566">
        <v>0.30299999999999999</v>
      </c>
      <c r="K120" s="576" t="s">
        <v>307</v>
      </c>
    </row>
    <row r="121" spans="1:11" ht="14.4" customHeight="1" thickBot="1" x14ac:dyDescent="0.35">
      <c r="A121" s="587" t="s">
        <v>420</v>
      </c>
      <c r="B121" s="565">
        <v>0</v>
      </c>
      <c r="C121" s="565">
        <v>18.910119999999999</v>
      </c>
      <c r="D121" s="566">
        <v>18.910119999999999</v>
      </c>
      <c r="E121" s="575" t="s">
        <v>338</v>
      </c>
      <c r="F121" s="565">
        <v>0</v>
      </c>
      <c r="G121" s="566">
        <v>0</v>
      </c>
      <c r="H121" s="568">
        <v>1.9</v>
      </c>
      <c r="I121" s="565">
        <v>13.9</v>
      </c>
      <c r="J121" s="566">
        <v>13.9</v>
      </c>
      <c r="K121" s="576" t="s">
        <v>307</v>
      </c>
    </row>
    <row r="122" spans="1:11" ht="14.4" customHeight="1" thickBot="1" x14ac:dyDescent="0.35">
      <c r="A122" s="587" t="s">
        <v>421</v>
      </c>
      <c r="B122" s="565">
        <v>0</v>
      </c>
      <c r="C122" s="565">
        <v>16.922000000000001</v>
      </c>
      <c r="D122" s="566">
        <v>16.922000000000001</v>
      </c>
      <c r="E122" s="575" t="s">
        <v>307</v>
      </c>
      <c r="F122" s="565">
        <v>0</v>
      </c>
      <c r="G122" s="566">
        <v>0</v>
      </c>
      <c r="H122" s="568">
        <v>33.906999999999996</v>
      </c>
      <c r="I122" s="565">
        <v>66.081999999999994</v>
      </c>
      <c r="J122" s="566">
        <v>66.081999999999994</v>
      </c>
      <c r="K122" s="576" t="s">
        <v>307</v>
      </c>
    </row>
    <row r="123" spans="1:11" ht="14.4" customHeight="1" thickBot="1" x14ac:dyDescent="0.35">
      <c r="A123" s="587" t="s">
        <v>422</v>
      </c>
      <c r="B123" s="565">
        <v>0</v>
      </c>
      <c r="C123" s="565">
        <v>0</v>
      </c>
      <c r="D123" s="566">
        <v>0</v>
      </c>
      <c r="E123" s="575" t="s">
        <v>307</v>
      </c>
      <c r="F123" s="565">
        <v>0</v>
      </c>
      <c r="G123" s="566">
        <v>0</v>
      </c>
      <c r="H123" s="568">
        <v>0</v>
      </c>
      <c r="I123" s="565">
        <v>0.1</v>
      </c>
      <c r="J123" s="566">
        <v>0.1</v>
      </c>
      <c r="K123" s="576" t="s">
        <v>338</v>
      </c>
    </row>
    <row r="124" spans="1:11" ht="14.4" customHeight="1" thickBot="1" x14ac:dyDescent="0.35">
      <c r="A124" s="587" t="s">
        <v>423</v>
      </c>
      <c r="B124" s="565">
        <v>0</v>
      </c>
      <c r="C124" s="565">
        <v>0</v>
      </c>
      <c r="D124" s="566">
        <v>0</v>
      </c>
      <c r="E124" s="567">
        <v>1</v>
      </c>
      <c r="F124" s="565">
        <v>0</v>
      </c>
      <c r="G124" s="566">
        <v>0</v>
      </c>
      <c r="H124" s="568">
        <v>0</v>
      </c>
      <c r="I124" s="565">
        <v>42.5627</v>
      </c>
      <c r="J124" s="566">
        <v>42.5627</v>
      </c>
      <c r="K124" s="576" t="s">
        <v>338</v>
      </c>
    </row>
    <row r="125" spans="1:11" ht="14.4" customHeight="1" thickBot="1" x14ac:dyDescent="0.35">
      <c r="A125" s="586" t="s">
        <v>424</v>
      </c>
      <c r="B125" s="570">
        <v>0</v>
      </c>
      <c r="C125" s="570">
        <v>2.6</v>
      </c>
      <c r="D125" s="571">
        <v>2.6</v>
      </c>
      <c r="E125" s="572" t="s">
        <v>307</v>
      </c>
      <c r="F125" s="570">
        <v>0</v>
      </c>
      <c r="G125" s="571">
        <v>0</v>
      </c>
      <c r="H125" s="573">
        <v>0</v>
      </c>
      <c r="I125" s="570">
        <v>0</v>
      </c>
      <c r="J125" s="571">
        <v>0</v>
      </c>
      <c r="K125" s="574" t="s">
        <v>307</v>
      </c>
    </row>
    <row r="126" spans="1:11" ht="14.4" customHeight="1" thickBot="1" x14ac:dyDescent="0.35">
      <c r="A126" s="587" t="s">
        <v>425</v>
      </c>
      <c r="B126" s="565">
        <v>0</v>
      </c>
      <c r="C126" s="565">
        <v>2.6</v>
      </c>
      <c r="D126" s="566">
        <v>2.6</v>
      </c>
      <c r="E126" s="575" t="s">
        <v>307</v>
      </c>
      <c r="F126" s="565">
        <v>0</v>
      </c>
      <c r="G126" s="566">
        <v>0</v>
      </c>
      <c r="H126" s="568">
        <v>0</v>
      </c>
      <c r="I126" s="565">
        <v>0</v>
      </c>
      <c r="J126" s="566">
        <v>0</v>
      </c>
      <c r="K126" s="576" t="s">
        <v>307</v>
      </c>
    </row>
    <row r="127" spans="1:11" ht="14.4" customHeight="1" thickBot="1" x14ac:dyDescent="0.35">
      <c r="A127" s="589" t="s">
        <v>426</v>
      </c>
      <c r="B127" s="565">
        <v>0</v>
      </c>
      <c r="C127" s="565">
        <v>21.611999999999998</v>
      </c>
      <c r="D127" s="566">
        <v>21.611999999999998</v>
      </c>
      <c r="E127" s="575" t="s">
        <v>307</v>
      </c>
      <c r="F127" s="565">
        <v>0</v>
      </c>
      <c r="G127" s="566">
        <v>0</v>
      </c>
      <c r="H127" s="568">
        <v>0</v>
      </c>
      <c r="I127" s="565">
        <v>0</v>
      </c>
      <c r="J127" s="566">
        <v>0</v>
      </c>
      <c r="K127" s="576" t="s">
        <v>307</v>
      </c>
    </row>
    <row r="128" spans="1:11" ht="14.4" customHeight="1" thickBot="1" x14ac:dyDescent="0.35">
      <c r="A128" s="587" t="s">
        <v>427</v>
      </c>
      <c r="B128" s="565">
        <v>0</v>
      </c>
      <c r="C128" s="565">
        <v>21.611999999999998</v>
      </c>
      <c r="D128" s="566">
        <v>21.611999999999998</v>
      </c>
      <c r="E128" s="575" t="s">
        <v>307</v>
      </c>
      <c r="F128" s="565">
        <v>0</v>
      </c>
      <c r="G128" s="566">
        <v>0</v>
      </c>
      <c r="H128" s="568">
        <v>0</v>
      </c>
      <c r="I128" s="565">
        <v>0</v>
      </c>
      <c r="J128" s="566">
        <v>0</v>
      </c>
      <c r="K128" s="576" t="s">
        <v>307</v>
      </c>
    </row>
    <row r="129" spans="1:11" ht="14.4" customHeight="1" thickBot="1" x14ac:dyDescent="0.35">
      <c r="A129" s="586" t="s">
        <v>428</v>
      </c>
      <c r="B129" s="570">
        <v>0</v>
      </c>
      <c r="C129" s="570">
        <v>0.94767999999999997</v>
      </c>
      <c r="D129" s="571">
        <v>0.94767999999999997</v>
      </c>
      <c r="E129" s="572" t="s">
        <v>338</v>
      </c>
      <c r="F129" s="570">
        <v>0</v>
      </c>
      <c r="G129" s="571">
        <v>0</v>
      </c>
      <c r="H129" s="573">
        <v>0</v>
      </c>
      <c r="I129" s="570">
        <v>0</v>
      </c>
      <c r="J129" s="571">
        <v>0</v>
      </c>
      <c r="K129" s="574" t="s">
        <v>307</v>
      </c>
    </row>
    <row r="130" spans="1:11" ht="14.4" customHeight="1" thickBot="1" x14ac:dyDescent="0.35">
      <c r="A130" s="587" t="s">
        <v>429</v>
      </c>
      <c r="B130" s="565">
        <v>0</v>
      </c>
      <c r="C130" s="565">
        <v>0.94767999999999997</v>
      </c>
      <c r="D130" s="566">
        <v>0.94767999999999997</v>
      </c>
      <c r="E130" s="575" t="s">
        <v>338</v>
      </c>
      <c r="F130" s="565">
        <v>0</v>
      </c>
      <c r="G130" s="566">
        <v>0</v>
      </c>
      <c r="H130" s="568">
        <v>0</v>
      </c>
      <c r="I130" s="565">
        <v>0</v>
      </c>
      <c r="J130" s="566">
        <v>0</v>
      </c>
      <c r="K130" s="576" t="s">
        <v>307</v>
      </c>
    </row>
    <row r="131" spans="1:11" ht="14.4" customHeight="1" thickBot="1" x14ac:dyDescent="0.35">
      <c r="A131" s="589" t="s">
        <v>430</v>
      </c>
      <c r="B131" s="565">
        <v>0</v>
      </c>
      <c r="C131" s="565">
        <v>30.3</v>
      </c>
      <c r="D131" s="566">
        <v>30.3</v>
      </c>
      <c r="E131" s="575" t="s">
        <v>307</v>
      </c>
      <c r="F131" s="565">
        <v>0</v>
      </c>
      <c r="G131" s="566">
        <v>0</v>
      </c>
      <c r="H131" s="568">
        <v>0</v>
      </c>
      <c r="I131" s="565">
        <v>5.3</v>
      </c>
      <c r="J131" s="566">
        <v>5.3</v>
      </c>
      <c r="K131" s="576" t="s">
        <v>307</v>
      </c>
    </row>
    <row r="132" spans="1:11" ht="14.4" customHeight="1" thickBot="1" x14ac:dyDescent="0.35">
      <c r="A132" s="587" t="s">
        <v>431</v>
      </c>
      <c r="B132" s="565">
        <v>0</v>
      </c>
      <c r="C132" s="565">
        <v>30.3</v>
      </c>
      <c r="D132" s="566">
        <v>30.3</v>
      </c>
      <c r="E132" s="575" t="s">
        <v>307</v>
      </c>
      <c r="F132" s="565">
        <v>0</v>
      </c>
      <c r="G132" s="566">
        <v>0</v>
      </c>
      <c r="H132" s="568">
        <v>0</v>
      </c>
      <c r="I132" s="565">
        <v>5.3</v>
      </c>
      <c r="J132" s="566">
        <v>5.3</v>
      </c>
      <c r="K132" s="576" t="s">
        <v>307</v>
      </c>
    </row>
    <row r="133" spans="1:11" ht="14.4" customHeight="1" thickBot="1" x14ac:dyDescent="0.35">
      <c r="A133" s="584" t="s">
        <v>432</v>
      </c>
      <c r="B133" s="565">
        <v>1811.98979524115</v>
      </c>
      <c r="C133" s="565">
        <v>2395.1633999999999</v>
      </c>
      <c r="D133" s="566">
        <v>583.17360475885005</v>
      </c>
      <c r="E133" s="567">
        <v>1.3218415502609999</v>
      </c>
      <c r="F133" s="565">
        <v>1804.9926433867099</v>
      </c>
      <c r="G133" s="566">
        <v>1804.9926433867099</v>
      </c>
      <c r="H133" s="568">
        <v>202.26300000000001</v>
      </c>
      <c r="I133" s="565">
        <v>1766.4012</v>
      </c>
      <c r="J133" s="566">
        <v>-38.591443386705997</v>
      </c>
      <c r="K133" s="569">
        <v>0.97861961181400003</v>
      </c>
    </row>
    <row r="134" spans="1:11" ht="14.4" customHeight="1" thickBot="1" x14ac:dyDescent="0.35">
      <c r="A134" s="585" t="s">
        <v>433</v>
      </c>
      <c r="B134" s="565">
        <v>1811.98979524115</v>
      </c>
      <c r="C134" s="565">
        <v>1823.444</v>
      </c>
      <c r="D134" s="566">
        <v>11.454204758849</v>
      </c>
      <c r="E134" s="567">
        <v>1.0063213406539999</v>
      </c>
      <c r="F134" s="565">
        <v>1654.9926433867099</v>
      </c>
      <c r="G134" s="566">
        <v>1654.9926433867099</v>
      </c>
      <c r="H134" s="568">
        <v>135.10300000000001</v>
      </c>
      <c r="I134" s="565">
        <v>1609.9380000000001</v>
      </c>
      <c r="J134" s="566">
        <v>-45.054643386705997</v>
      </c>
      <c r="K134" s="569">
        <v>0.97277652951100002</v>
      </c>
    </row>
    <row r="135" spans="1:11" ht="14.4" customHeight="1" thickBot="1" x14ac:dyDescent="0.35">
      <c r="A135" s="586" t="s">
        <v>434</v>
      </c>
      <c r="B135" s="570">
        <v>1811.98979524115</v>
      </c>
      <c r="C135" s="570">
        <v>1810.287</v>
      </c>
      <c r="D135" s="571">
        <v>-1.70279524115</v>
      </c>
      <c r="E135" s="577">
        <v>0.99906026223400002</v>
      </c>
      <c r="F135" s="570">
        <v>1654.9926433867099</v>
      </c>
      <c r="G135" s="571">
        <v>1654.9926433867099</v>
      </c>
      <c r="H135" s="573">
        <v>135.10300000000001</v>
      </c>
      <c r="I135" s="570">
        <v>1573.877</v>
      </c>
      <c r="J135" s="571">
        <v>-81.115643386705997</v>
      </c>
      <c r="K135" s="578">
        <v>0.95098730878899995</v>
      </c>
    </row>
    <row r="136" spans="1:11" ht="14.4" customHeight="1" thickBot="1" x14ac:dyDescent="0.35">
      <c r="A136" s="587" t="s">
        <v>435</v>
      </c>
      <c r="B136" s="565">
        <v>72.997099726174</v>
      </c>
      <c r="C136" s="565">
        <v>72.575000000000003</v>
      </c>
      <c r="D136" s="566">
        <v>-0.42209972617399999</v>
      </c>
      <c r="E136" s="567">
        <v>0.99421758223599999</v>
      </c>
      <c r="F136" s="565">
        <v>72.999997700674996</v>
      </c>
      <c r="G136" s="566">
        <v>72.999997700674996</v>
      </c>
      <c r="H136" s="568">
        <v>6.0789999999999997</v>
      </c>
      <c r="I136" s="565">
        <v>72.837999999999994</v>
      </c>
      <c r="J136" s="566">
        <v>-0.16199770067499999</v>
      </c>
      <c r="K136" s="569">
        <v>0.997780853345</v>
      </c>
    </row>
    <row r="137" spans="1:11" ht="14.4" customHeight="1" thickBot="1" x14ac:dyDescent="0.35">
      <c r="A137" s="587" t="s">
        <v>436</v>
      </c>
      <c r="B137" s="565">
        <v>860.99999999998397</v>
      </c>
      <c r="C137" s="565">
        <v>861.375</v>
      </c>
      <c r="D137" s="566">
        <v>0.37500000001599998</v>
      </c>
      <c r="E137" s="567">
        <v>1.0004355400689999</v>
      </c>
      <c r="F137" s="565">
        <v>832.99997376250303</v>
      </c>
      <c r="G137" s="566">
        <v>832.99997376250303</v>
      </c>
      <c r="H137" s="568">
        <v>68.769000000000005</v>
      </c>
      <c r="I137" s="565">
        <v>752.60500000000002</v>
      </c>
      <c r="J137" s="566">
        <v>-80.394973762502005</v>
      </c>
      <c r="K137" s="569">
        <v>0.90348742341499999</v>
      </c>
    </row>
    <row r="138" spans="1:11" ht="14.4" customHeight="1" thickBot="1" x14ac:dyDescent="0.35">
      <c r="A138" s="587" t="s">
        <v>437</v>
      </c>
      <c r="B138" s="565">
        <v>592.99269551499697</v>
      </c>
      <c r="C138" s="565">
        <v>592.64800000000002</v>
      </c>
      <c r="D138" s="566">
        <v>-0.34469551499700002</v>
      </c>
      <c r="E138" s="567">
        <v>0.99941871878400002</v>
      </c>
      <c r="F138" s="565">
        <v>592.992676837153</v>
      </c>
      <c r="G138" s="566">
        <v>592.992676837153</v>
      </c>
      <c r="H138" s="568">
        <v>49.393000000000001</v>
      </c>
      <c r="I138" s="565">
        <v>592.69399999999996</v>
      </c>
      <c r="J138" s="566">
        <v>-0.29867683715299997</v>
      </c>
      <c r="K138" s="569">
        <v>0.99949632289000001</v>
      </c>
    </row>
    <row r="139" spans="1:11" ht="14.4" customHeight="1" thickBot="1" x14ac:dyDescent="0.35">
      <c r="A139" s="587" t="s">
        <v>438</v>
      </c>
      <c r="B139" s="565">
        <v>284.999999999995</v>
      </c>
      <c r="C139" s="565">
        <v>283.68900000000002</v>
      </c>
      <c r="D139" s="566">
        <v>-1.3109999999940001</v>
      </c>
      <c r="E139" s="567">
        <v>0.99539999999999995</v>
      </c>
      <c r="F139" s="565">
        <v>155.99999508637501</v>
      </c>
      <c r="G139" s="566">
        <v>155.99999508637501</v>
      </c>
      <c r="H139" s="568">
        <v>10.862</v>
      </c>
      <c r="I139" s="565">
        <v>155.74</v>
      </c>
      <c r="J139" s="566">
        <v>-0.25999508637500002</v>
      </c>
      <c r="K139" s="569">
        <v>0.99833336477800005</v>
      </c>
    </row>
    <row r="140" spans="1:11" ht="14.4" customHeight="1" thickBot="1" x14ac:dyDescent="0.35">
      <c r="A140" s="586" t="s">
        <v>439</v>
      </c>
      <c r="B140" s="570">
        <v>0</v>
      </c>
      <c r="C140" s="570">
        <v>13.157</v>
      </c>
      <c r="D140" s="571">
        <v>13.157</v>
      </c>
      <c r="E140" s="572" t="s">
        <v>307</v>
      </c>
      <c r="F140" s="570">
        <v>0</v>
      </c>
      <c r="G140" s="571">
        <v>0</v>
      </c>
      <c r="H140" s="573">
        <v>0</v>
      </c>
      <c r="I140" s="570">
        <v>36.061</v>
      </c>
      <c r="J140" s="571">
        <v>36.061</v>
      </c>
      <c r="K140" s="574" t="s">
        <v>307</v>
      </c>
    </row>
    <row r="141" spans="1:11" ht="14.4" customHeight="1" thickBot="1" x14ac:dyDescent="0.35">
      <c r="A141" s="587" t="s">
        <v>440</v>
      </c>
      <c r="B141" s="565">
        <v>0</v>
      </c>
      <c r="C141" s="565">
        <v>0</v>
      </c>
      <c r="D141" s="566">
        <v>0</v>
      </c>
      <c r="E141" s="567">
        <v>1</v>
      </c>
      <c r="F141" s="565">
        <v>0</v>
      </c>
      <c r="G141" s="566">
        <v>0</v>
      </c>
      <c r="H141" s="568">
        <v>0</v>
      </c>
      <c r="I141" s="565">
        <v>36.061</v>
      </c>
      <c r="J141" s="566">
        <v>36.061</v>
      </c>
      <c r="K141" s="576" t="s">
        <v>338</v>
      </c>
    </row>
    <row r="142" spans="1:11" ht="14.4" customHeight="1" thickBot="1" x14ac:dyDescent="0.35">
      <c r="A142" s="587" t="s">
        <v>441</v>
      </c>
      <c r="B142" s="565">
        <v>0</v>
      </c>
      <c r="C142" s="565">
        <v>13.157</v>
      </c>
      <c r="D142" s="566">
        <v>13.157</v>
      </c>
      <c r="E142" s="575" t="s">
        <v>307</v>
      </c>
      <c r="F142" s="565">
        <v>0</v>
      </c>
      <c r="G142" s="566">
        <v>0</v>
      </c>
      <c r="H142" s="568">
        <v>0</v>
      </c>
      <c r="I142" s="565">
        <v>0</v>
      </c>
      <c r="J142" s="566">
        <v>0</v>
      </c>
      <c r="K142" s="576" t="s">
        <v>307</v>
      </c>
    </row>
    <row r="143" spans="1:11" ht="14.4" customHeight="1" thickBot="1" x14ac:dyDescent="0.35">
      <c r="A143" s="585" t="s">
        <v>442</v>
      </c>
      <c r="B143" s="565">
        <v>0</v>
      </c>
      <c r="C143" s="565">
        <v>571.71939999999995</v>
      </c>
      <c r="D143" s="566">
        <v>571.71939999999995</v>
      </c>
      <c r="E143" s="575" t="s">
        <v>307</v>
      </c>
      <c r="F143" s="565">
        <v>150</v>
      </c>
      <c r="G143" s="566">
        <v>150</v>
      </c>
      <c r="H143" s="568">
        <v>67.16</v>
      </c>
      <c r="I143" s="565">
        <v>156.4632</v>
      </c>
      <c r="J143" s="566">
        <v>6.4631999999999996</v>
      </c>
      <c r="K143" s="569">
        <v>1.043088</v>
      </c>
    </row>
    <row r="144" spans="1:11" ht="14.4" customHeight="1" thickBot="1" x14ac:dyDescent="0.35">
      <c r="A144" s="586" t="s">
        <v>443</v>
      </c>
      <c r="B144" s="570">
        <v>0</v>
      </c>
      <c r="C144" s="570">
        <v>567.60540000000003</v>
      </c>
      <c r="D144" s="571">
        <v>567.60540000000003</v>
      </c>
      <c r="E144" s="572" t="s">
        <v>307</v>
      </c>
      <c r="F144" s="570">
        <v>150</v>
      </c>
      <c r="G144" s="571">
        <v>150</v>
      </c>
      <c r="H144" s="573">
        <v>67.16</v>
      </c>
      <c r="I144" s="570">
        <v>122.91679999999999</v>
      </c>
      <c r="J144" s="571">
        <v>-27.083200000000001</v>
      </c>
      <c r="K144" s="578">
        <v>0.81944533333299996</v>
      </c>
    </row>
    <row r="145" spans="1:11" ht="14.4" customHeight="1" thickBot="1" x14ac:dyDescent="0.35">
      <c r="A145" s="587" t="s">
        <v>444</v>
      </c>
      <c r="B145" s="565">
        <v>0</v>
      </c>
      <c r="C145" s="565">
        <v>567.60540000000003</v>
      </c>
      <c r="D145" s="566">
        <v>567.60540000000003</v>
      </c>
      <c r="E145" s="575" t="s">
        <v>307</v>
      </c>
      <c r="F145" s="565">
        <v>150</v>
      </c>
      <c r="G145" s="566">
        <v>150</v>
      </c>
      <c r="H145" s="568">
        <v>67.16</v>
      </c>
      <c r="I145" s="565">
        <v>122.91679999999999</v>
      </c>
      <c r="J145" s="566">
        <v>-27.083200000000001</v>
      </c>
      <c r="K145" s="569">
        <v>0.81944533333299996</v>
      </c>
    </row>
    <row r="146" spans="1:11" ht="14.4" customHeight="1" thickBot="1" x14ac:dyDescent="0.35">
      <c r="A146" s="586" t="s">
        <v>445</v>
      </c>
      <c r="B146" s="570">
        <v>0</v>
      </c>
      <c r="C146" s="570">
        <v>0</v>
      </c>
      <c r="D146" s="571">
        <v>0</v>
      </c>
      <c r="E146" s="572" t="s">
        <v>307</v>
      </c>
      <c r="F146" s="570">
        <v>0</v>
      </c>
      <c r="G146" s="571">
        <v>0</v>
      </c>
      <c r="H146" s="573">
        <v>0</v>
      </c>
      <c r="I146" s="570">
        <v>3.49</v>
      </c>
      <c r="J146" s="571">
        <v>3.49</v>
      </c>
      <c r="K146" s="574" t="s">
        <v>338</v>
      </c>
    </row>
    <row r="147" spans="1:11" ht="14.4" customHeight="1" thickBot="1" x14ac:dyDescent="0.35">
      <c r="A147" s="587" t="s">
        <v>446</v>
      </c>
      <c r="B147" s="565">
        <v>0</v>
      </c>
      <c r="C147" s="565">
        <v>0</v>
      </c>
      <c r="D147" s="566">
        <v>0</v>
      </c>
      <c r="E147" s="575" t="s">
        <v>307</v>
      </c>
      <c r="F147" s="565">
        <v>0</v>
      </c>
      <c r="G147" s="566">
        <v>0</v>
      </c>
      <c r="H147" s="568">
        <v>0</v>
      </c>
      <c r="I147" s="565">
        <v>3.49</v>
      </c>
      <c r="J147" s="566">
        <v>3.49</v>
      </c>
      <c r="K147" s="576" t="s">
        <v>338</v>
      </c>
    </row>
    <row r="148" spans="1:11" ht="14.4" customHeight="1" thickBot="1" x14ac:dyDescent="0.35">
      <c r="A148" s="586" t="s">
        <v>447</v>
      </c>
      <c r="B148" s="570">
        <v>0</v>
      </c>
      <c r="C148" s="570">
        <v>4.1139999999999999</v>
      </c>
      <c r="D148" s="571">
        <v>4.1139999999999999</v>
      </c>
      <c r="E148" s="572" t="s">
        <v>338</v>
      </c>
      <c r="F148" s="570">
        <v>0</v>
      </c>
      <c r="G148" s="571">
        <v>0</v>
      </c>
      <c r="H148" s="573">
        <v>0</v>
      </c>
      <c r="I148" s="570">
        <v>0</v>
      </c>
      <c r="J148" s="571">
        <v>0</v>
      </c>
      <c r="K148" s="574" t="s">
        <v>307</v>
      </c>
    </row>
    <row r="149" spans="1:11" ht="14.4" customHeight="1" thickBot="1" x14ac:dyDescent="0.35">
      <c r="A149" s="587" t="s">
        <v>448</v>
      </c>
      <c r="B149" s="565">
        <v>0</v>
      </c>
      <c r="C149" s="565">
        <v>4.1139999999999999</v>
      </c>
      <c r="D149" s="566">
        <v>4.1139999999999999</v>
      </c>
      <c r="E149" s="575" t="s">
        <v>338</v>
      </c>
      <c r="F149" s="565">
        <v>0</v>
      </c>
      <c r="G149" s="566">
        <v>0</v>
      </c>
      <c r="H149" s="568">
        <v>0</v>
      </c>
      <c r="I149" s="565">
        <v>0</v>
      </c>
      <c r="J149" s="566">
        <v>0</v>
      </c>
      <c r="K149" s="576" t="s">
        <v>307</v>
      </c>
    </row>
    <row r="150" spans="1:11" ht="14.4" customHeight="1" thickBot="1" x14ac:dyDescent="0.35">
      <c r="A150" s="586" t="s">
        <v>449</v>
      </c>
      <c r="B150" s="570">
        <v>0</v>
      </c>
      <c r="C150" s="570">
        <v>0</v>
      </c>
      <c r="D150" s="571">
        <v>0</v>
      </c>
      <c r="E150" s="577">
        <v>1</v>
      </c>
      <c r="F150" s="570">
        <v>0</v>
      </c>
      <c r="G150" s="571">
        <v>0</v>
      </c>
      <c r="H150" s="573">
        <v>0</v>
      </c>
      <c r="I150" s="570">
        <v>30.0564</v>
      </c>
      <c r="J150" s="571">
        <v>30.0564</v>
      </c>
      <c r="K150" s="574" t="s">
        <v>338</v>
      </c>
    </row>
    <row r="151" spans="1:11" ht="14.4" customHeight="1" thickBot="1" x14ac:dyDescent="0.35">
      <c r="A151" s="587" t="s">
        <v>450</v>
      </c>
      <c r="B151" s="565">
        <v>0</v>
      </c>
      <c r="C151" s="565">
        <v>0</v>
      </c>
      <c r="D151" s="566">
        <v>0</v>
      </c>
      <c r="E151" s="567">
        <v>1</v>
      </c>
      <c r="F151" s="565">
        <v>0</v>
      </c>
      <c r="G151" s="566">
        <v>0</v>
      </c>
      <c r="H151" s="568">
        <v>0</v>
      </c>
      <c r="I151" s="565">
        <v>30.0564</v>
      </c>
      <c r="J151" s="566">
        <v>30.0564</v>
      </c>
      <c r="K151" s="576" t="s">
        <v>338</v>
      </c>
    </row>
    <row r="152" spans="1:11" ht="14.4" customHeight="1" thickBot="1" x14ac:dyDescent="0.35">
      <c r="A152" s="584" t="s">
        <v>451</v>
      </c>
      <c r="B152" s="565">
        <v>0</v>
      </c>
      <c r="C152" s="565">
        <v>1.2502800000000001</v>
      </c>
      <c r="D152" s="566">
        <v>1.2502800000000001</v>
      </c>
      <c r="E152" s="575" t="s">
        <v>338</v>
      </c>
      <c r="F152" s="565">
        <v>0</v>
      </c>
      <c r="G152" s="566">
        <v>0</v>
      </c>
      <c r="H152" s="568">
        <v>0</v>
      </c>
      <c r="I152" s="565">
        <v>0.93572</v>
      </c>
      <c r="J152" s="566">
        <v>0.93572</v>
      </c>
      <c r="K152" s="576" t="s">
        <v>307</v>
      </c>
    </row>
    <row r="153" spans="1:11" ht="14.4" customHeight="1" thickBot="1" x14ac:dyDescent="0.35">
      <c r="A153" s="585" t="s">
        <v>452</v>
      </c>
      <c r="B153" s="565">
        <v>0</v>
      </c>
      <c r="C153" s="565">
        <v>1.2502800000000001</v>
      </c>
      <c r="D153" s="566">
        <v>1.2502800000000001</v>
      </c>
      <c r="E153" s="575" t="s">
        <v>338</v>
      </c>
      <c r="F153" s="565">
        <v>0</v>
      </c>
      <c r="G153" s="566">
        <v>0</v>
      </c>
      <c r="H153" s="568">
        <v>0</v>
      </c>
      <c r="I153" s="565">
        <v>0.93572</v>
      </c>
      <c r="J153" s="566">
        <v>0.93572</v>
      </c>
      <c r="K153" s="576" t="s">
        <v>307</v>
      </c>
    </row>
    <row r="154" spans="1:11" ht="14.4" customHeight="1" thickBot="1" x14ac:dyDescent="0.35">
      <c r="A154" s="586" t="s">
        <v>453</v>
      </c>
      <c r="B154" s="570">
        <v>0</v>
      </c>
      <c r="C154" s="570">
        <v>1.2502800000000001</v>
      </c>
      <c r="D154" s="571">
        <v>1.2502800000000001</v>
      </c>
      <c r="E154" s="572" t="s">
        <v>338</v>
      </c>
      <c r="F154" s="570">
        <v>0</v>
      </c>
      <c r="G154" s="571">
        <v>0</v>
      </c>
      <c r="H154" s="573">
        <v>0</v>
      </c>
      <c r="I154" s="570">
        <v>0.93572</v>
      </c>
      <c r="J154" s="571">
        <v>0.93572</v>
      </c>
      <c r="K154" s="574" t="s">
        <v>307</v>
      </c>
    </row>
    <row r="155" spans="1:11" ht="14.4" customHeight="1" thickBot="1" x14ac:dyDescent="0.35">
      <c r="A155" s="587" t="s">
        <v>454</v>
      </c>
      <c r="B155" s="565">
        <v>0</v>
      </c>
      <c r="C155" s="565">
        <v>1.2502800000000001</v>
      </c>
      <c r="D155" s="566">
        <v>1.2502800000000001</v>
      </c>
      <c r="E155" s="575" t="s">
        <v>338</v>
      </c>
      <c r="F155" s="565">
        <v>0</v>
      </c>
      <c r="G155" s="566">
        <v>0</v>
      </c>
      <c r="H155" s="568">
        <v>0</v>
      </c>
      <c r="I155" s="565">
        <v>0.93572</v>
      </c>
      <c r="J155" s="566">
        <v>0.93572</v>
      </c>
      <c r="K155" s="576" t="s">
        <v>307</v>
      </c>
    </row>
    <row r="156" spans="1:11" ht="14.4" customHeight="1" thickBot="1" x14ac:dyDescent="0.35">
      <c r="A156" s="583" t="s">
        <v>455</v>
      </c>
      <c r="B156" s="565">
        <v>46797.731861497399</v>
      </c>
      <c r="C156" s="565">
        <v>52094.50088</v>
      </c>
      <c r="D156" s="566">
        <v>5296.7690185025704</v>
      </c>
      <c r="E156" s="567">
        <v>1.1131843106020001</v>
      </c>
      <c r="F156" s="565">
        <v>49986.791658001202</v>
      </c>
      <c r="G156" s="566">
        <v>49986.791658001202</v>
      </c>
      <c r="H156" s="568">
        <v>4337.2262700000001</v>
      </c>
      <c r="I156" s="565">
        <v>58316.267789999998</v>
      </c>
      <c r="J156" s="566">
        <v>8329.4761319987992</v>
      </c>
      <c r="K156" s="569">
        <v>1.1666335416960001</v>
      </c>
    </row>
    <row r="157" spans="1:11" ht="14.4" customHeight="1" thickBot="1" x14ac:dyDescent="0.35">
      <c r="A157" s="584" t="s">
        <v>456</v>
      </c>
      <c r="B157" s="565">
        <v>46797.731861497399</v>
      </c>
      <c r="C157" s="565">
        <v>52069.408430000003</v>
      </c>
      <c r="D157" s="566">
        <v>5271.6765685025703</v>
      </c>
      <c r="E157" s="567">
        <v>1.112648121154</v>
      </c>
      <c r="F157" s="565">
        <v>49986.791658001202</v>
      </c>
      <c r="G157" s="566">
        <v>49986.791658001202</v>
      </c>
      <c r="H157" s="568">
        <v>4337.2262700000001</v>
      </c>
      <c r="I157" s="565">
        <v>58312.77792</v>
      </c>
      <c r="J157" s="566">
        <v>8325.9862619987998</v>
      </c>
      <c r="K157" s="569">
        <v>1.1665637258529999</v>
      </c>
    </row>
    <row r="158" spans="1:11" ht="14.4" customHeight="1" thickBot="1" x14ac:dyDescent="0.35">
      <c r="A158" s="585" t="s">
        <v>457</v>
      </c>
      <c r="B158" s="565">
        <v>46797.731861497399</v>
      </c>
      <c r="C158" s="565">
        <v>52069.408430000003</v>
      </c>
      <c r="D158" s="566">
        <v>5271.6765685025703</v>
      </c>
      <c r="E158" s="567">
        <v>1.112648121154</v>
      </c>
      <c r="F158" s="565">
        <v>49986.791658001202</v>
      </c>
      <c r="G158" s="566">
        <v>49986.791658001202</v>
      </c>
      <c r="H158" s="568">
        <v>4337.2262700000001</v>
      </c>
      <c r="I158" s="565">
        <v>58312.77792</v>
      </c>
      <c r="J158" s="566">
        <v>8325.9862619987998</v>
      </c>
      <c r="K158" s="569">
        <v>1.1665637258529999</v>
      </c>
    </row>
    <row r="159" spans="1:11" ht="14.4" customHeight="1" thickBot="1" x14ac:dyDescent="0.35">
      <c r="A159" s="586" t="s">
        <v>458</v>
      </c>
      <c r="B159" s="570">
        <v>0.73186149742499995</v>
      </c>
      <c r="C159" s="570">
        <v>0.69755</v>
      </c>
      <c r="D159" s="571">
        <v>-3.4311497424999997E-2</v>
      </c>
      <c r="E159" s="577">
        <v>0.953117498944</v>
      </c>
      <c r="F159" s="570">
        <v>0.79165798813300003</v>
      </c>
      <c r="G159" s="571">
        <v>0.79165798813300003</v>
      </c>
      <c r="H159" s="573">
        <v>5.3719999999999997E-2</v>
      </c>
      <c r="I159" s="570">
        <v>70.479020000000006</v>
      </c>
      <c r="J159" s="571">
        <v>69.687362011866</v>
      </c>
      <c r="K159" s="578">
        <v>89.027106473307001</v>
      </c>
    </row>
    <row r="160" spans="1:11" ht="14.4" customHeight="1" thickBot="1" x14ac:dyDescent="0.35">
      <c r="A160" s="587" t="s">
        <v>459</v>
      </c>
      <c r="B160" s="565">
        <v>0</v>
      </c>
      <c r="C160" s="565">
        <v>0.59175999999999995</v>
      </c>
      <c r="D160" s="566">
        <v>0.59175999999999995</v>
      </c>
      <c r="E160" s="575" t="s">
        <v>338</v>
      </c>
      <c r="F160" s="565">
        <v>0.65108494530700001</v>
      </c>
      <c r="G160" s="566">
        <v>0.65108494530700001</v>
      </c>
      <c r="H160" s="568">
        <v>0</v>
      </c>
      <c r="I160" s="565">
        <v>0.63222</v>
      </c>
      <c r="J160" s="566">
        <v>-1.8864945306999999E-2</v>
      </c>
      <c r="K160" s="569">
        <v>0.97102537012400003</v>
      </c>
    </row>
    <row r="161" spans="1:11" ht="14.4" customHeight="1" thickBot="1" x14ac:dyDescent="0.35">
      <c r="A161" s="587" t="s">
        <v>460</v>
      </c>
      <c r="B161" s="565">
        <v>0.32732594891900002</v>
      </c>
      <c r="C161" s="565">
        <v>5.62E-2</v>
      </c>
      <c r="D161" s="566">
        <v>-0.27112594891899999</v>
      </c>
      <c r="E161" s="567">
        <v>0.17169430100300001</v>
      </c>
      <c r="F161" s="565">
        <v>0</v>
      </c>
      <c r="G161" s="566">
        <v>0</v>
      </c>
      <c r="H161" s="568">
        <v>0</v>
      </c>
      <c r="I161" s="565">
        <v>0</v>
      </c>
      <c r="J161" s="566">
        <v>0</v>
      </c>
      <c r="K161" s="569">
        <v>12</v>
      </c>
    </row>
    <row r="162" spans="1:11" ht="14.4" customHeight="1" thickBot="1" x14ac:dyDescent="0.35">
      <c r="A162" s="587" t="s">
        <v>461</v>
      </c>
      <c r="B162" s="565">
        <v>0</v>
      </c>
      <c r="C162" s="565">
        <v>0</v>
      </c>
      <c r="D162" s="566">
        <v>0</v>
      </c>
      <c r="E162" s="567">
        <v>1</v>
      </c>
      <c r="F162" s="565">
        <v>0</v>
      </c>
      <c r="G162" s="566">
        <v>0</v>
      </c>
      <c r="H162" s="568">
        <v>0</v>
      </c>
      <c r="I162" s="565">
        <v>69.569940000000003</v>
      </c>
      <c r="J162" s="566">
        <v>69.569940000000003</v>
      </c>
      <c r="K162" s="576" t="s">
        <v>338</v>
      </c>
    </row>
    <row r="163" spans="1:11" ht="14.4" customHeight="1" thickBot="1" x14ac:dyDescent="0.35">
      <c r="A163" s="587" t="s">
        <v>462</v>
      </c>
      <c r="B163" s="565">
        <v>0.40453554850500001</v>
      </c>
      <c r="C163" s="565">
        <v>4.9590000000000002E-2</v>
      </c>
      <c r="D163" s="566">
        <v>-0.35494554850499999</v>
      </c>
      <c r="E163" s="567">
        <v>0.12258502419099999</v>
      </c>
      <c r="F163" s="565">
        <v>0.14057304282499999</v>
      </c>
      <c r="G163" s="566">
        <v>0.14057304282499999</v>
      </c>
      <c r="H163" s="568">
        <v>5.3719999999999997E-2</v>
      </c>
      <c r="I163" s="565">
        <v>0.27685999999999999</v>
      </c>
      <c r="J163" s="566">
        <v>0.136286957174</v>
      </c>
      <c r="K163" s="569">
        <v>1.9695099034250001</v>
      </c>
    </row>
    <row r="164" spans="1:11" ht="14.4" customHeight="1" thickBot="1" x14ac:dyDescent="0.35">
      <c r="A164" s="586" t="s">
        <v>463</v>
      </c>
      <c r="B164" s="570">
        <v>0</v>
      </c>
      <c r="C164" s="570">
        <v>12.972099999999999</v>
      </c>
      <c r="D164" s="571">
        <v>12.972099999999999</v>
      </c>
      <c r="E164" s="572" t="s">
        <v>307</v>
      </c>
      <c r="F164" s="570">
        <v>18.000000000004</v>
      </c>
      <c r="G164" s="571">
        <v>18.000000000004</v>
      </c>
      <c r="H164" s="573">
        <v>96.065539999999999</v>
      </c>
      <c r="I164" s="570">
        <v>96.065539999999999</v>
      </c>
      <c r="J164" s="571">
        <v>78.065539999994996</v>
      </c>
      <c r="K164" s="578">
        <v>5.3369744444430003</v>
      </c>
    </row>
    <row r="165" spans="1:11" ht="14.4" customHeight="1" thickBot="1" x14ac:dyDescent="0.35">
      <c r="A165" s="587" t="s">
        <v>464</v>
      </c>
      <c r="B165" s="565">
        <v>0</v>
      </c>
      <c r="C165" s="565">
        <v>12.972099999999999</v>
      </c>
      <c r="D165" s="566">
        <v>12.972099999999999</v>
      </c>
      <c r="E165" s="575" t="s">
        <v>307</v>
      </c>
      <c r="F165" s="565">
        <v>18.000000000004</v>
      </c>
      <c r="G165" s="566">
        <v>18.000000000004</v>
      </c>
      <c r="H165" s="568">
        <v>96.065539999999999</v>
      </c>
      <c r="I165" s="565">
        <v>96.065539999999999</v>
      </c>
      <c r="J165" s="566">
        <v>78.065539999994996</v>
      </c>
      <c r="K165" s="569">
        <v>5.3369744444430003</v>
      </c>
    </row>
    <row r="166" spans="1:11" ht="14.4" customHeight="1" thickBot="1" x14ac:dyDescent="0.35">
      <c r="A166" s="586" t="s">
        <v>465</v>
      </c>
      <c r="B166" s="570">
        <v>0</v>
      </c>
      <c r="C166" s="570">
        <v>210.43907999999999</v>
      </c>
      <c r="D166" s="571">
        <v>210.43907999999999</v>
      </c>
      <c r="E166" s="572" t="s">
        <v>338</v>
      </c>
      <c r="F166" s="570">
        <v>581.000000000152</v>
      </c>
      <c r="G166" s="571">
        <v>581.000000000152</v>
      </c>
      <c r="H166" s="573">
        <v>0</v>
      </c>
      <c r="I166" s="570">
        <v>0</v>
      </c>
      <c r="J166" s="571">
        <v>-581.000000000152</v>
      </c>
      <c r="K166" s="578">
        <v>0</v>
      </c>
    </row>
    <row r="167" spans="1:11" ht="14.4" customHeight="1" thickBot="1" x14ac:dyDescent="0.35">
      <c r="A167" s="587" t="s">
        <v>466</v>
      </c>
      <c r="B167" s="565">
        <v>0</v>
      </c>
      <c r="C167" s="565">
        <v>210.43907999999999</v>
      </c>
      <c r="D167" s="566">
        <v>210.43907999999999</v>
      </c>
      <c r="E167" s="575" t="s">
        <v>338</v>
      </c>
      <c r="F167" s="565">
        <v>581.000000000152</v>
      </c>
      <c r="G167" s="566">
        <v>581.000000000152</v>
      </c>
      <c r="H167" s="568">
        <v>0</v>
      </c>
      <c r="I167" s="565">
        <v>0</v>
      </c>
      <c r="J167" s="566">
        <v>-581.000000000152</v>
      </c>
      <c r="K167" s="569">
        <v>0</v>
      </c>
    </row>
    <row r="168" spans="1:11" ht="14.4" customHeight="1" thickBot="1" x14ac:dyDescent="0.35">
      <c r="A168" s="586" t="s">
        <v>467</v>
      </c>
      <c r="B168" s="570">
        <v>0</v>
      </c>
      <c r="C168" s="570">
        <v>0</v>
      </c>
      <c r="D168" s="571">
        <v>0</v>
      </c>
      <c r="E168" s="572" t="s">
        <v>307</v>
      </c>
      <c r="F168" s="570">
        <v>0</v>
      </c>
      <c r="G168" s="571">
        <v>0</v>
      </c>
      <c r="H168" s="573">
        <v>0</v>
      </c>
      <c r="I168" s="570">
        <v>-5.5191400000000002</v>
      </c>
      <c r="J168" s="571">
        <v>-5.5191400000000002</v>
      </c>
      <c r="K168" s="574" t="s">
        <v>338</v>
      </c>
    </row>
    <row r="169" spans="1:11" ht="14.4" customHeight="1" thickBot="1" x14ac:dyDescent="0.35">
      <c r="A169" s="587" t="s">
        <v>468</v>
      </c>
      <c r="B169" s="565">
        <v>0</v>
      </c>
      <c r="C169" s="565">
        <v>0</v>
      </c>
      <c r="D169" s="566">
        <v>0</v>
      </c>
      <c r="E169" s="575" t="s">
        <v>307</v>
      </c>
      <c r="F169" s="565">
        <v>0</v>
      </c>
      <c r="G169" s="566">
        <v>0</v>
      </c>
      <c r="H169" s="568">
        <v>0</v>
      </c>
      <c r="I169" s="565">
        <v>-5.5191400000000002</v>
      </c>
      <c r="J169" s="566">
        <v>-5.5191400000000002</v>
      </c>
      <c r="K169" s="576" t="s">
        <v>338</v>
      </c>
    </row>
    <row r="170" spans="1:11" ht="14.4" customHeight="1" thickBot="1" x14ac:dyDescent="0.35">
      <c r="A170" s="586" t="s">
        <v>469</v>
      </c>
      <c r="B170" s="570">
        <v>46797</v>
      </c>
      <c r="C170" s="570">
        <v>48477.55474</v>
      </c>
      <c r="D170" s="571">
        <v>1680.55473999999</v>
      </c>
      <c r="E170" s="577">
        <v>1.035911591341</v>
      </c>
      <c r="F170" s="570">
        <v>49387.0000000129</v>
      </c>
      <c r="G170" s="571">
        <v>49387.0000000129</v>
      </c>
      <c r="H170" s="573">
        <v>4241.1070099999997</v>
      </c>
      <c r="I170" s="570">
        <v>55746.343180000003</v>
      </c>
      <c r="J170" s="571">
        <v>6359.3431799870996</v>
      </c>
      <c r="K170" s="578">
        <v>1.128765528985</v>
      </c>
    </row>
    <row r="171" spans="1:11" ht="14.4" customHeight="1" thickBot="1" x14ac:dyDescent="0.35">
      <c r="A171" s="587" t="s">
        <v>470</v>
      </c>
      <c r="B171" s="565">
        <v>25542</v>
      </c>
      <c r="C171" s="565">
        <v>23032.511159999998</v>
      </c>
      <c r="D171" s="566">
        <v>-2509.48884000002</v>
      </c>
      <c r="E171" s="567">
        <v>0.90175049565400001</v>
      </c>
      <c r="F171" s="565">
        <v>24100.000000006301</v>
      </c>
      <c r="G171" s="566">
        <v>24100.000000006301</v>
      </c>
      <c r="H171" s="568">
        <v>1141.4734900000001</v>
      </c>
      <c r="I171" s="565">
        <v>25003.89401</v>
      </c>
      <c r="J171" s="566">
        <v>903.89400999370605</v>
      </c>
      <c r="K171" s="569">
        <v>1.0375059755180001</v>
      </c>
    </row>
    <row r="172" spans="1:11" ht="14.4" customHeight="1" thickBot="1" x14ac:dyDescent="0.35">
      <c r="A172" s="587" t="s">
        <v>471</v>
      </c>
      <c r="B172" s="565">
        <v>21255</v>
      </c>
      <c r="C172" s="565">
        <v>25445.043580000001</v>
      </c>
      <c r="D172" s="566">
        <v>4190.0435799999996</v>
      </c>
      <c r="E172" s="567">
        <v>1.197132137379</v>
      </c>
      <c r="F172" s="565">
        <v>25287.000000006599</v>
      </c>
      <c r="G172" s="566">
        <v>25287.000000006599</v>
      </c>
      <c r="H172" s="568">
        <v>3099.6335199999999</v>
      </c>
      <c r="I172" s="565">
        <v>30742.44917</v>
      </c>
      <c r="J172" s="566">
        <v>5455.4491699933897</v>
      </c>
      <c r="K172" s="569">
        <v>1.2157412571670001</v>
      </c>
    </row>
    <row r="173" spans="1:11" ht="14.4" customHeight="1" thickBot="1" x14ac:dyDescent="0.35">
      <c r="A173" s="586" t="s">
        <v>472</v>
      </c>
      <c r="B173" s="570">
        <v>0</v>
      </c>
      <c r="C173" s="570">
        <v>3367.74496</v>
      </c>
      <c r="D173" s="571">
        <v>3367.74496</v>
      </c>
      <c r="E173" s="572" t="s">
        <v>307</v>
      </c>
      <c r="F173" s="570">
        <v>0</v>
      </c>
      <c r="G173" s="571">
        <v>0</v>
      </c>
      <c r="H173" s="573">
        <v>0</v>
      </c>
      <c r="I173" s="570">
        <v>2405.4093200000002</v>
      </c>
      <c r="J173" s="571">
        <v>2405.4093200000002</v>
      </c>
      <c r="K173" s="574" t="s">
        <v>307</v>
      </c>
    </row>
    <row r="174" spans="1:11" ht="14.4" customHeight="1" thickBot="1" x14ac:dyDescent="0.35">
      <c r="A174" s="587" t="s">
        <v>473</v>
      </c>
      <c r="B174" s="565">
        <v>0</v>
      </c>
      <c r="C174" s="565">
        <v>162.67551</v>
      </c>
      <c r="D174" s="566">
        <v>162.67551</v>
      </c>
      <c r="E174" s="575" t="s">
        <v>307</v>
      </c>
      <c r="F174" s="565">
        <v>0</v>
      </c>
      <c r="G174" s="566">
        <v>0</v>
      </c>
      <c r="H174" s="568">
        <v>0</v>
      </c>
      <c r="I174" s="565">
        <v>545.13715999999999</v>
      </c>
      <c r="J174" s="566">
        <v>545.13715999999999</v>
      </c>
      <c r="K174" s="576" t="s">
        <v>307</v>
      </c>
    </row>
    <row r="175" spans="1:11" ht="14.4" customHeight="1" thickBot="1" x14ac:dyDescent="0.35">
      <c r="A175" s="587" t="s">
        <v>474</v>
      </c>
      <c r="B175" s="565">
        <v>0</v>
      </c>
      <c r="C175" s="565">
        <v>3205.06945</v>
      </c>
      <c r="D175" s="566">
        <v>3205.06945</v>
      </c>
      <c r="E175" s="575" t="s">
        <v>307</v>
      </c>
      <c r="F175" s="565">
        <v>0</v>
      </c>
      <c r="G175" s="566">
        <v>0</v>
      </c>
      <c r="H175" s="568">
        <v>0</v>
      </c>
      <c r="I175" s="565">
        <v>1860.27216</v>
      </c>
      <c r="J175" s="566">
        <v>1860.27216</v>
      </c>
      <c r="K175" s="576" t="s">
        <v>307</v>
      </c>
    </row>
    <row r="176" spans="1:11" ht="14.4" customHeight="1" thickBot="1" x14ac:dyDescent="0.35">
      <c r="A176" s="584" t="s">
        <v>475</v>
      </c>
      <c r="B176" s="565">
        <v>0</v>
      </c>
      <c r="C176" s="565">
        <v>24.812999999999999</v>
      </c>
      <c r="D176" s="566">
        <v>24.812999999999999</v>
      </c>
      <c r="E176" s="575" t="s">
        <v>307</v>
      </c>
      <c r="F176" s="565">
        <v>0</v>
      </c>
      <c r="G176" s="566">
        <v>0</v>
      </c>
      <c r="H176" s="568">
        <v>0</v>
      </c>
      <c r="I176" s="565">
        <v>3.4898699999999998</v>
      </c>
      <c r="J176" s="566">
        <v>3.4898699999999998</v>
      </c>
      <c r="K176" s="576" t="s">
        <v>307</v>
      </c>
    </row>
    <row r="177" spans="1:11" ht="14.4" customHeight="1" thickBot="1" x14ac:dyDescent="0.35">
      <c r="A177" s="590" t="s">
        <v>476</v>
      </c>
      <c r="B177" s="570">
        <v>0</v>
      </c>
      <c r="C177" s="570">
        <v>24.812999999999999</v>
      </c>
      <c r="D177" s="571">
        <v>24.812999999999999</v>
      </c>
      <c r="E177" s="572" t="s">
        <v>307</v>
      </c>
      <c r="F177" s="570">
        <v>0</v>
      </c>
      <c r="G177" s="571">
        <v>0</v>
      </c>
      <c r="H177" s="573">
        <v>0</v>
      </c>
      <c r="I177" s="570">
        <v>3.4898699999999998</v>
      </c>
      <c r="J177" s="571">
        <v>3.4898699999999998</v>
      </c>
      <c r="K177" s="574" t="s">
        <v>307</v>
      </c>
    </row>
    <row r="178" spans="1:11" ht="14.4" customHeight="1" thickBot="1" x14ac:dyDescent="0.35">
      <c r="A178" s="586" t="s">
        <v>477</v>
      </c>
      <c r="B178" s="570">
        <v>0</v>
      </c>
      <c r="C178" s="570">
        <v>24.212</v>
      </c>
      <c r="D178" s="571">
        <v>24.212</v>
      </c>
      <c r="E178" s="572" t="s">
        <v>307</v>
      </c>
      <c r="F178" s="570">
        <v>0</v>
      </c>
      <c r="G178" s="571">
        <v>0</v>
      </c>
      <c r="H178" s="573">
        <v>0</v>
      </c>
      <c r="I178" s="570">
        <v>-1.2999999999999999E-4</v>
      </c>
      <c r="J178" s="571">
        <v>-1.2999999999999999E-4</v>
      </c>
      <c r="K178" s="574" t="s">
        <v>307</v>
      </c>
    </row>
    <row r="179" spans="1:11" ht="14.4" customHeight="1" thickBot="1" x14ac:dyDescent="0.35">
      <c r="A179" s="587" t="s">
        <v>478</v>
      </c>
      <c r="B179" s="565">
        <v>0</v>
      </c>
      <c r="C179" s="565">
        <v>0</v>
      </c>
      <c r="D179" s="566">
        <v>0</v>
      </c>
      <c r="E179" s="575" t="s">
        <v>307</v>
      </c>
      <c r="F179" s="565">
        <v>0</v>
      </c>
      <c r="G179" s="566">
        <v>0</v>
      </c>
      <c r="H179" s="568">
        <v>0</v>
      </c>
      <c r="I179" s="565">
        <v>-1.2999999999999999E-4</v>
      </c>
      <c r="J179" s="566">
        <v>-1.2999999999999999E-4</v>
      </c>
      <c r="K179" s="576" t="s">
        <v>338</v>
      </c>
    </row>
    <row r="180" spans="1:11" ht="14.4" customHeight="1" thickBot="1" x14ac:dyDescent="0.35">
      <c r="A180" s="587" t="s">
        <v>479</v>
      </c>
      <c r="B180" s="565">
        <v>0</v>
      </c>
      <c r="C180" s="565">
        <v>24.212</v>
      </c>
      <c r="D180" s="566">
        <v>24.212</v>
      </c>
      <c r="E180" s="575" t="s">
        <v>307</v>
      </c>
      <c r="F180" s="565">
        <v>0</v>
      </c>
      <c r="G180" s="566">
        <v>0</v>
      </c>
      <c r="H180" s="568">
        <v>0</v>
      </c>
      <c r="I180" s="565">
        <v>0</v>
      </c>
      <c r="J180" s="566">
        <v>0</v>
      </c>
      <c r="K180" s="576" t="s">
        <v>307</v>
      </c>
    </row>
    <row r="181" spans="1:11" ht="14.4" customHeight="1" thickBot="1" x14ac:dyDescent="0.35">
      <c r="A181" s="586" t="s">
        <v>480</v>
      </c>
      <c r="B181" s="570">
        <v>0</v>
      </c>
      <c r="C181" s="570">
        <v>0.60099999999999998</v>
      </c>
      <c r="D181" s="571">
        <v>0.60099999999999998</v>
      </c>
      <c r="E181" s="572" t="s">
        <v>307</v>
      </c>
      <c r="F181" s="570">
        <v>0</v>
      </c>
      <c r="G181" s="571">
        <v>0</v>
      </c>
      <c r="H181" s="573">
        <v>0</v>
      </c>
      <c r="I181" s="570">
        <v>0</v>
      </c>
      <c r="J181" s="571">
        <v>0</v>
      </c>
      <c r="K181" s="574" t="s">
        <v>307</v>
      </c>
    </row>
    <row r="182" spans="1:11" ht="14.4" customHeight="1" thickBot="1" x14ac:dyDescent="0.35">
      <c r="A182" s="587" t="s">
        <v>481</v>
      </c>
      <c r="B182" s="565">
        <v>0</v>
      </c>
      <c r="C182" s="565">
        <v>0.60099999999999998</v>
      </c>
      <c r="D182" s="566">
        <v>0.60099999999999998</v>
      </c>
      <c r="E182" s="575" t="s">
        <v>307</v>
      </c>
      <c r="F182" s="565">
        <v>0</v>
      </c>
      <c r="G182" s="566">
        <v>0</v>
      </c>
      <c r="H182" s="568">
        <v>0</v>
      </c>
      <c r="I182" s="565">
        <v>0</v>
      </c>
      <c r="J182" s="566">
        <v>0</v>
      </c>
      <c r="K182" s="576" t="s">
        <v>307</v>
      </c>
    </row>
    <row r="183" spans="1:11" ht="14.4" customHeight="1" thickBot="1" x14ac:dyDescent="0.35">
      <c r="A183" s="586" t="s">
        <v>482</v>
      </c>
      <c r="B183" s="570">
        <v>0</v>
      </c>
      <c r="C183" s="570">
        <v>0</v>
      </c>
      <c r="D183" s="571">
        <v>0</v>
      </c>
      <c r="E183" s="572" t="s">
        <v>307</v>
      </c>
      <c r="F183" s="570">
        <v>0</v>
      </c>
      <c r="G183" s="571">
        <v>0</v>
      </c>
      <c r="H183" s="573">
        <v>0</v>
      </c>
      <c r="I183" s="570">
        <v>3.49</v>
      </c>
      <c r="J183" s="571">
        <v>3.49</v>
      </c>
      <c r="K183" s="574" t="s">
        <v>338</v>
      </c>
    </row>
    <row r="184" spans="1:11" ht="14.4" customHeight="1" thickBot="1" x14ac:dyDescent="0.35">
      <c r="A184" s="587" t="s">
        <v>483</v>
      </c>
      <c r="B184" s="565">
        <v>0</v>
      </c>
      <c r="C184" s="565">
        <v>0</v>
      </c>
      <c r="D184" s="566">
        <v>0</v>
      </c>
      <c r="E184" s="575" t="s">
        <v>307</v>
      </c>
      <c r="F184" s="565">
        <v>0</v>
      </c>
      <c r="G184" s="566">
        <v>0</v>
      </c>
      <c r="H184" s="568">
        <v>0</v>
      </c>
      <c r="I184" s="565">
        <v>3.49</v>
      </c>
      <c r="J184" s="566">
        <v>3.49</v>
      </c>
      <c r="K184" s="576" t="s">
        <v>338</v>
      </c>
    </row>
    <row r="185" spans="1:11" ht="14.4" customHeight="1" thickBot="1" x14ac:dyDescent="0.35">
      <c r="A185" s="584" t="s">
        <v>484</v>
      </c>
      <c r="B185" s="565">
        <v>0</v>
      </c>
      <c r="C185" s="565">
        <v>0.27944999999999998</v>
      </c>
      <c r="D185" s="566">
        <v>0.27944999999999998</v>
      </c>
      <c r="E185" s="575" t="s">
        <v>338</v>
      </c>
      <c r="F185" s="565">
        <v>0</v>
      </c>
      <c r="G185" s="566">
        <v>0</v>
      </c>
      <c r="H185" s="568">
        <v>0</v>
      </c>
      <c r="I185" s="565">
        <v>0</v>
      </c>
      <c r="J185" s="566">
        <v>0</v>
      </c>
      <c r="K185" s="576" t="s">
        <v>307</v>
      </c>
    </row>
    <row r="186" spans="1:11" ht="14.4" customHeight="1" thickBot="1" x14ac:dyDescent="0.35">
      <c r="A186" s="590" t="s">
        <v>485</v>
      </c>
      <c r="B186" s="570">
        <v>0</v>
      </c>
      <c r="C186" s="570">
        <v>0.27944999999999998</v>
      </c>
      <c r="D186" s="571">
        <v>0.27944999999999998</v>
      </c>
      <c r="E186" s="572" t="s">
        <v>338</v>
      </c>
      <c r="F186" s="570">
        <v>0</v>
      </c>
      <c r="G186" s="571">
        <v>0</v>
      </c>
      <c r="H186" s="573">
        <v>0</v>
      </c>
      <c r="I186" s="570">
        <v>0</v>
      </c>
      <c r="J186" s="571">
        <v>0</v>
      </c>
      <c r="K186" s="574" t="s">
        <v>307</v>
      </c>
    </row>
    <row r="187" spans="1:11" ht="14.4" customHeight="1" thickBot="1" x14ac:dyDescent="0.35">
      <c r="A187" s="586" t="s">
        <v>486</v>
      </c>
      <c r="B187" s="570">
        <v>0</v>
      </c>
      <c r="C187" s="570">
        <v>0.27944999999999998</v>
      </c>
      <c r="D187" s="571">
        <v>0.27944999999999998</v>
      </c>
      <c r="E187" s="572" t="s">
        <v>338</v>
      </c>
      <c r="F187" s="570">
        <v>0</v>
      </c>
      <c r="G187" s="571">
        <v>0</v>
      </c>
      <c r="H187" s="573">
        <v>0</v>
      </c>
      <c r="I187" s="570">
        <v>0</v>
      </c>
      <c r="J187" s="571">
        <v>0</v>
      </c>
      <c r="K187" s="574" t="s">
        <v>307</v>
      </c>
    </row>
    <row r="188" spans="1:11" ht="14.4" customHeight="1" thickBot="1" x14ac:dyDescent="0.35">
      <c r="A188" s="587" t="s">
        <v>487</v>
      </c>
      <c r="B188" s="565">
        <v>0</v>
      </c>
      <c r="C188" s="565">
        <v>0.27944999999999998</v>
      </c>
      <c r="D188" s="566">
        <v>0.27944999999999998</v>
      </c>
      <c r="E188" s="575" t="s">
        <v>338</v>
      </c>
      <c r="F188" s="565">
        <v>0</v>
      </c>
      <c r="G188" s="566">
        <v>0</v>
      </c>
      <c r="H188" s="568">
        <v>0</v>
      </c>
      <c r="I188" s="565">
        <v>0</v>
      </c>
      <c r="J188" s="566">
        <v>0</v>
      </c>
      <c r="K188" s="576" t="s">
        <v>307</v>
      </c>
    </row>
    <row r="189" spans="1:11" ht="14.4" customHeight="1" thickBot="1" x14ac:dyDescent="0.35">
      <c r="A189" s="583" t="s">
        <v>488</v>
      </c>
      <c r="B189" s="565">
        <v>4619.0160192798403</v>
      </c>
      <c r="C189" s="565">
        <v>6275.8820699999997</v>
      </c>
      <c r="D189" s="566">
        <v>1656.86605072016</v>
      </c>
      <c r="E189" s="567">
        <v>1.3587054134050001</v>
      </c>
      <c r="F189" s="565">
        <v>4961.9649527312404</v>
      </c>
      <c r="G189" s="566">
        <v>4961.9649527312404</v>
      </c>
      <c r="H189" s="568">
        <v>673.85802999999999</v>
      </c>
      <c r="I189" s="565">
        <v>6588.7310000000098</v>
      </c>
      <c r="J189" s="566">
        <v>1626.7660472687601</v>
      </c>
      <c r="K189" s="569">
        <v>1.3278471457909999</v>
      </c>
    </row>
    <row r="190" spans="1:11" ht="14.4" customHeight="1" thickBot="1" x14ac:dyDescent="0.35">
      <c r="A190" s="588" t="s">
        <v>489</v>
      </c>
      <c r="B190" s="570">
        <v>4619.0160192798403</v>
      </c>
      <c r="C190" s="570">
        <v>6275.8820699999997</v>
      </c>
      <c r="D190" s="571">
        <v>1656.86605072016</v>
      </c>
      <c r="E190" s="577">
        <v>1.3587054134050001</v>
      </c>
      <c r="F190" s="570">
        <v>4961.9649527312404</v>
      </c>
      <c r="G190" s="571">
        <v>4961.9649527312404</v>
      </c>
      <c r="H190" s="573">
        <v>673.85802999999999</v>
      </c>
      <c r="I190" s="570">
        <v>6588.7310000000098</v>
      </c>
      <c r="J190" s="571">
        <v>1626.7660472687601</v>
      </c>
      <c r="K190" s="578">
        <v>1.3278471457909999</v>
      </c>
    </row>
    <row r="191" spans="1:11" ht="14.4" customHeight="1" thickBot="1" x14ac:dyDescent="0.35">
      <c r="A191" s="590" t="s">
        <v>41</v>
      </c>
      <c r="B191" s="570">
        <v>4619.0160192798403</v>
      </c>
      <c r="C191" s="570">
        <v>6275.8820699999997</v>
      </c>
      <c r="D191" s="571">
        <v>1656.86605072016</v>
      </c>
      <c r="E191" s="577">
        <v>1.3587054134050001</v>
      </c>
      <c r="F191" s="570">
        <v>4961.9649527312404</v>
      </c>
      <c r="G191" s="571">
        <v>4961.9649527312404</v>
      </c>
      <c r="H191" s="573">
        <v>673.85802999999999</v>
      </c>
      <c r="I191" s="570">
        <v>6588.7310000000098</v>
      </c>
      <c r="J191" s="571">
        <v>1626.7660472687601</v>
      </c>
      <c r="K191" s="578">
        <v>1.3278471457909999</v>
      </c>
    </row>
    <row r="192" spans="1:11" ht="14.4" customHeight="1" thickBot="1" x14ac:dyDescent="0.35">
      <c r="A192" s="586" t="s">
        <v>490</v>
      </c>
      <c r="B192" s="570">
        <v>25</v>
      </c>
      <c r="C192" s="570">
        <v>48.787199999999999</v>
      </c>
      <c r="D192" s="571">
        <v>23.787199999999999</v>
      </c>
      <c r="E192" s="577">
        <v>1.9514879999999999</v>
      </c>
      <c r="F192" s="570">
        <v>52.810639490086999</v>
      </c>
      <c r="G192" s="571">
        <v>52.810639490086999</v>
      </c>
      <c r="H192" s="573">
        <v>4.0350000000000001</v>
      </c>
      <c r="I192" s="570">
        <v>58.076999999999998</v>
      </c>
      <c r="J192" s="571">
        <v>5.2663605099120003</v>
      </c>
      <c r="K192" s="578">
        <v>1.0997215818770001</v>
      </c>
    </row>
    <row r="193" spans="1:11" ht="14.4" customHeight="1" thickBot="1" x14ac:dyDescent="0.35">
      <c r="A193" s="587" t="s">
        <v>491</v>
      </c>
      <c r="B193" s="565">
        <v>25</v>
      </c>
      <c r="C193" s="565">
        <v>48.787199999999999</v>
      </c>
      <c r="D193" s="566">
        <v>23.787199999999999</v>
      </c>
      <c r="E193" s="567">
        <v>1.9514879999999999</v>
      </c>
      <c r="F193" s="565">
        <v>52.810639490086999</v>
      </c>
      <c r="G193" s="566">
        <v>52.810639490086999</v>
      </c>
      <c r="H193" s="568">
        <v>4.0350000000000001</v>
      </c>
      <c r="I193" s="565">
        <v>58.076999999999998</v>
      </c>
      <c r="J193" s="566">
        <v>5.2663605099120003</v>
      </c>
      <c r="K193" s="569">
        <v>1.0997215818770001</v>
      </c>
    </row>
    <row r="194" spans="1:11" ht="14.4" customHeight="1" thickBot="1" x14ac:dyDescent="0.35">
      <c r="A194" s="586" t="s">
        <v>492</v>
      </c>
      <c r="B194" s="570">
        <v>113.016019279841</v>
      </c>
      <c r="C194" s="570">
        <v>114.06941999999999</v>
      </c>
      <c r="D194" s="571">
        <v>1.053400720158</v>
      </c>
      <c r="E194" s="577">
        <v>1.009320808916</v>
      </c>
      <c r="F194" s="570">
        <v>127.878461897069</v>
      </c>
      <c r="G194" s="571">
        <v>127.878461897069</v>
      </c>
      <c r="H194" s="573">
        <v>8.4911799999999999</v>
      </c>
      <c r="I194" s="570">
        <v>139.48228</v>
      </c>
      <c r="J194" s="571">
        <v>11.603818102930999</v>
      </c>
      <c r="K194" s="578">
        <v>1.090740988988</v>
      </c>
    </row>
    <row r="195" spans="1:11" ht="14.4" customHeight="1" thickBot="1" x14ac:dyDescent="0.35">
      <c r="A195" s="587" t="s">
        <v>493</v>
      </c>
      <c r="B195" s="565">
        <v>113.016019279841</v>
      </c>
      <c r="C195" s="565">
        <v>114.06941999999999</v>
      </c>
      <c r="D195" s="566">
        <v>1.053400720158</v>
      </c>
      <c r="E195" s="567">
        <v>1.009320808916</v>
      </c>
      <c r="F195" s="565">
        <v>0</v>
      </c>
      <c r="G195" s="566">
        <v>0</v>
      </c>
      <c r="H195" s="568">
        <v>0</v>
      </c>
      <c r="I195" s="565">
        <v>1.4921397450962099E-13</v>
      </c>
      <c r="J195" s="566">
        <v>1.4921397450962099E-13</v>
      </c>
      <c r="K195" s="576" t="s">
        <v>307</v>
      </c>
    </row>
    <row r="196" spans="1:11" ht="14.4" customHeight="1" thickBot="1" x14ac:dyDescent="0.35">
      <c r="A196" s="587" t="s">
        <v>494</v>
      </c>
      <c r="B196" s="565">
        <v>0</v>
      </c>
      <c r="C196" s="565">
        <v>0</v>
      </c>
      <c r="D196" s="566">
        <v>0</v>
      </c>
      <c r="E196" s="567">
        <v>1</v>
      </c>
      <c r="F196" s="565">
        <v>94.478955572876004</v>
      </c>
      <c r="G196" s="566">
        <v>94.478955572876004</v>
      </c>
      <c r="H196" s="568">
        <v>7.03</v>
      </c>
      <c r="I196" s="565">
        <v>119.88</v>
      </c>
      <c r="J196" s="566">
        <v>25.401044427123001</v>
      </c>
      <c r="K196" s="569">
        <v>1.2688539926489999</v>
      </c>
    </row>
    <row r="197" spans="1:11" ht="14.4" customHeight="1" thickBot="1" x14ac:dyDescent="0.35">
      <c r="A197" s="587" t="s">
        <v>495</v>
      </c>
      <c r="B197" s="565">
        <v>0</v>
      </c>
      <c r="C197" s="565">
        <v>0</v>
      </c>
      <c r="D197" s="566">
        <v>0</v>
      </c>
      <c r="E197" s="567">
        <v>1</v>
      </c>
      <c r="F197" s="565">
        <v>12.181883537022999</v>
      </c>
      <c r="G197" s="566">
        <v>12.181883537022999</v>
      </c>
      <c r="H197" s="568">
        <v>0</v>
      </c>
      <c r="I197" s="565">
        <v>8.9499999999999996E-2</v>
      </c>
      <c r="J197" s="566">
        <v>-12.092383537023</v>
      </c>
      <c r="K197" s="569">
        <v>7.3469755080000001E-3</v>
      </c>
    </row>
    <row r="198" spans="1:11" ht="14.4" customHeight="1" thickBot="1" x14ac:dyDescent="0.35">
      <c r="A198" s="587" t="s">
        <v>496</v>
      </c>
      <c r="B198" s="565">
        <v>0</v>
      </c>
      <c r="C198" s="565">
        <v>0</v>
      </c>
      <c r="D198" s="566">
        <v>0</v>
      </c>
      <c r="E198" s="567">
        <v>1</v>
      </c>
      <c r="F198" s="565">
        <v>21.217622787168001</v>
      </c>
      <c r="G198" s="566">
        <v>21.217622787168001</v>
      </c>
      <c r="H198" s="568">
        <v>1.4611799999999999</v>
      </c>
      <c r="I198" s="565">
        <v>19.512779999999999</v>
      </c>
      <c r="J198" s="566">
        <v>-1.7048427871680001</v>
      </c>
      <c r="K198" s="569">
        <v>0.91964967968900002</v>
      </c>
    </row>
    <row r="199" spans="1:11" ht="14.4" customHeight="1" thickBot="1" x14ac:dyDescent="0.35">
      <c r="A199" s="586" t="s">
        <v>497</v>
      </c>
      <c r="B199" s="570">
        <v>826</v>
      </c>
      <c r="C199" s="570">
        <v>783.00194999999997</v>
      </c>
      <c r="D199" s="571">
        <v>-42.998049999998997</v>
      </c>
      <c r="E199" s="577">
        <v>0.94794424939400002</v>
      </c>
      <c r="F199" s="570">
        <v>771.42964844331095</v>
      </c>
      <c r="G199" s="571">
        <v>771.42964844331095</v>
      </c>
      <c r="H199" s="573">
        <v>62.3705</v>
      </c>
      <c r="I199" s="570">
        <v>774.254330000001</v>
      </c>
      <c r="J199" s="571">
        <v>2.8246815566899999</v>
      </c>
      <c r="K199" s="578">
        <v>1.0036616191279999</v>
      </c>
    </row>
    <row r="200" spans="1:11" ht="14.4" customHeight="1" thickBot="1" x14ac:dyDescent="0.35">
      <c r="A200" s="587" t="s">
        <v>498</v>
      </c>
      <c r="B200" s="565">
        <v>826</v>
      </c>
      <c r="C200" s="565">
        <v>783.00194999999997</v>
      </c>
      <c r="D200" s="566">
        <v>-42.998049999998997</v>
      </c>
      <c r="E200" s="567">
        <v>0.94794424939400002</v>
      </c>
      <c r="F200" s="565">
        <v>771.42964844331095</v>
      </c>
      <c r="G200" s="566">
        <v>771.42964844331095</v>
      </c>
      <c r="H200" s="568">
        <v>62.3705</v>
      </c>
      <c r="I200" s="565">
        <v>774.254330000001</v>
      </c>
      <c r="J200" s="566">
        <v>2.8246815566899999</v>
      </c>
      <c r="K200" s="569">
        <v>1.0036616191279999</v>
      </c>
    </row>
    <row r="201" spans="1:11" ht="14.4" customHeight="1" thickBot="1" x14ac:dyDescent="0.35">
      <c r="A201" s="586" t="s">
        <v>499</v>
      </c>
      <c r="B201" s="570">
        <v>0</v>
      </c>
      <c r="C201" s="570">
        <v>2.984</v>
      </c>
      <c r="D201" s="571">
        <v>2.984</v>
      </c>
      <c r="E201" s="572" t="s">
        <v>338</v>
      </c>
      <c r="F201" s="570">
        <v>0</v>
      </c>
      <c r="G201" s="571">
        <v>0</v>
      </c>
      <c r="H201" s="573">
        <v>0.317</v>
      </c>
      <c r="I201" s="570">
        <v>2.5579999999999998</v>
      </c>
      <c r="J201" s="571">
        <v>2.5579999999999998</v>
      </c>
      <c r="K201" s="574" t="s">
        <v>307</v>
      </c>
    </row>
    <row r="202" spans="1:11" ht="14.4" customHeight="1" thickBot="1" x14ac:dyDescent="0.35">
      <c r="A202" s="587" t="s">
        <v>500</v>
      </c>
      <c r="B202" s="565">
        <v>0</v>
      </c>
      <c r="C202" s="565">
        <v>2.984</v>
      </c>
      <c r="D202" s="566">
        <v>2.984</v>
      </c>
      <c r="E202" s="575" t="s">
        <v>338</v>
      </c>
      <c r="F202" s="565">
        <v>0</v>
      </c>
      <c r="G202" s="566">
        <v>0</v>
      </c>
      <c r="H202" s="568">
        <v>0.317</v>
      </c>
      <c r="I202" s="565">
        <v>2.5579999999999998</v>
      </c>
      <c r="J202" s="566">
        <v>2.5579999999999998</v>
      </c>
      <c r="K202" s="576" t="s">
        <v>307</v>
      </c>
    </row>
    <row r="203" spans="1:11" ht="14.4" customHeight="1" thickBot="1" x14ac:dyDescent="0.35">
      <c r="A203" s="586" t="s">
        <v>501</v>
      </c>
      <c r="B203" s="570">
        <v>228</v>
      </c>
      <c r="C203" s="570">
        <v>202.71395000000001</v>
      </c>
      <c r="D203" s="571">
        <v>-25.286049999999999</v>
      </c>
      <c r="E203" s="577">
        <v>0.88909627192899998</v>
      </c>
      <c r="F203" s="570">
        <v>375</v>
      </c>
      <c r="G203" s="571">
        <v>375</v>
      </c>
      <c r="H203" s="573">
        <v>48.739269999999998</v>
      </c>
      <c r="I203" s="570">
        <v>342.89377000000002</v>
      </c>
      <c r="J203" s="571">
        <v>-32.106229999999002</v>
      </c>
      <c r="K203" s="578">
        <v>0.91438338666600005</v>
      </c>
    </row>
    <row r="204" spans="1:11" ht="14.4" customHeight="1" thickBot="1" x14ac:dyDescent="0.35">
      <c r="A204" s="587" t="s">
        <v>502</v>
      </c>
      <c r="B204" s="565">
        <v>220</v>
      </c>
      <c r="C204" s="565">
        <v>193.2929</v>
      </c>
      <c r="D204" s="566">
        <v>-26.707100000000001</v>
      </c>
      <c r="E204" s="567">
        <v>0.87860409090900005</v>
      </c>
      <c r="F204" s="565">
        <v>375</v>
      </c>
      <c r="G204" s="566">
        <v>375</v>
      </c>
      <c r="H204" s="568">
        <v>48.739269999999998</v>
      </c>
      <c r="I204" s="565">
        <v>342.89377000000002</v>
      </c>
      <c r="J204" s="566">
        <v>-32.106229999999002</v>
      </c>
      <c r="K204" s="569">
        <v>0.91438338666600005</v>
      </c>
    </row>
    <row r="205" spans="1:11" ht="14.4" customHeight="1" thickBot="1" x14ac:dyDescent="0.35">
      <c r="A205" s="587" t="s">
        <v>503</v>
      </c>
      <c r="B205" s="565">
        <v>8</v>
      </c>
      <c r="C205" s="565">
        <v>9.4210499999999993</v>
      </c>
      <c r="D205" s="566">
        <v>1.4210499999999999</v>
      </c>
      <c r="E205" s="567">
        <v>1.1776312499999999</v>
      </c>
      <c r="F205" s="565">
        <v>0</v>
      </c>
      <c r="G205" s="566">
        <v>0</v>
      </c>
      <c r="H205" s="568">
        <v>0</v>
      </c>
      <c r="I205" s="565">
        <v>0</v>
      </c>
      <c r="J205" s="566">
        <v>0</v>
      </c>
      <c r="K205" s="576" t="s">
        <v>307</v>
      </c>
    </row>
    <row r="206" spans="1:11" ht="14.4" customHeight="1" thickBot="1" x14ac:dyDescent="0.35">
      <c r="A206" s="586" t="s">
        <v>504</v>
      </c>
      <c r="B206" s="570">
        <v>0</v>
      </c>
      <c r="C206" s="570">
        <v>1375.0622699999999</v>
      </c>
      <c r="D206" s="571">
        <v>1375.0622699999999</v>
      </c>
      <c r="E206" s="572" t="s">
        <v>338</v>
      </c>
      <c r="F206" s="570">
        <v>0</v>
      </c>
      <c r="G206" s="571">
        <v>0</v>
      </c>
      <c r="H206" s="573">
        <v>133.74369999999999</v>
      </c>
      <c r="I206" s="570">
        <v>1453.2966799999999</v>
      </c>
      <c r="J206" s="571">
        <v>1453.2966799999999</v>
      </c>
      <c r="K206" s="574" t="s">
        <v>307</v>
      </c>
    </row>
    <row r="207" spans="1:11" ht="14.4" customHeight="1" thickBot="1" x14ac:dyDescent="0.35">
      <c r="A207" s="587" t="s">
        <v>505</v>
      </c>
      <c r="B207" s="565">
        <v>0</v>
      </c>
      <c r="C207" s="565">
        <v>1375.0622699999999</v>
      </c>
      <c r="D207" s="566">
        <v>1375.0622699999999</v>
      </c>
      <c r="E207" s="575" t="s">
        <v>338</v>
      </c>
      <c r="F207" s="565">
        <v>0</v>
      </c>
      <c r="G207" s="566">
        <v>0</v>
      </c>
      <c r="H207" s="568">
        <v>133.74369999999999</v>
      </c>
      <c r="I207" s="565">
        <v>1453.2966799999999</v>
      </c>
      <c r="J207" s="566">
        <v>1453.2966799999999</v>
      </c>
      <c r="K207" s="576" t="s">
        <v>307</v>
      </c>
    </row>
    <row r="208" spans="1:11" ht="14.4" customHeight="1" thickBot="1" x14ac:dyDescent="0.35">
      <c r="A208" s="586" t="s">
        <v>506</v>
      </c>
      <c r="B208" s="570">
        <v>3427</v>
      </c>
      <c r="C208" s="570">
        <v>3749.2632800000001</v>
      </c>
      <c r="D208" s="571">
        <v>322.26328000000001</v>
      </c>
      <c r="E208" s="577">
        <v>1.0940365567549999</v>
      </c>
      <c r="F208" s="570">
        <v>3634.8462029007801</v>
      </c>
      <c r="G208" s="571">
        <v>3634.8462029007801</v>
      </c>
      <c r="H208" s="573">
        <v>416.16138000000001</v>
      </c>
      <c r="I208" s="570">
        <v>3818.16894</v>
      </c>
      <c r="J208" s="571">
        <v>183.32273709922899</v>
      </c>
      <c r="K208" s="578">
        <v>1.0504347988510001</v>
      </c>
    </row>
    <row r="209" spans="1:11" ht="14.4" customHeight="1" thickBot="1" x14ac:dyDescent="0.35">
      <c r="A209" s="587" t="s">
        <v>507</v>
      </c>
      <c r="B209" s="565">
        <v>3427</v>
      </c>
      <c r="C209" s="565">
        <v>3749.2632800000001</v>
      </c>
      <c r="D209" s="566">
        <v>322.26328000000001</v>
      </c>
      <c r="E209" s="567">
        <v>1.0940365567549999</v>
      </c>
      <c r="F209" s="565">
        <v>3634.8462029007801</v>
      </c>
      <c r="G209" s="566">
        <v>3634.8462029007801</v>
      </c>
      <c r="H209" s="568">
        <v>416.16138000000001</v>
      </c>
      <c r="I209" s="565">
        <v>3818.16894</v>
      </c>
      <c r="J209" s="566">
        <v>183.32273709922899</v>
      </c>
      <c r="K209" s="569">
        <v>1.0504347988510001</v>
      </c>
    </row>
    <row r="210" spans="1:11" ht="14.4" customHeight="1" thickBot="1" x14ac:dyDescent="0.35">
      <c r="A210" s="591" t="s">
        <v>508</v>
      </c>
      <c r="B210" s="570">
        <v>0</v>
      </c>
      <c r="C210" s="570">
        <v>1.788</v>
      </c>
      <c r="D210" s="571">
        <v>1.788</v>
      </c>
      <c r="E210" s="572" t="s">
        <v>338</v>
      </c>
      <c r="F210" s="570">
        <v>0</v>
      </c>
      <c r="G210" s="571">
        <v>0</v>
      </c>
      <c r="H210" s="573">
        <v>0</v>
      </c>
      <c r="I210" s="570">
        <v>0</v>
      </c>
      <c r="J210" s="571">
        <v>0</v>
      </c>
      <c r="K210" s="574" t="s">
        <v>307</v>
      </c>
    </row>
    <row r="211" spans="1:11" ht="14.4" customHeight="1" thickBot="1" x14ac:dyDescent="0.35">
      <c r="A211" s="588" t="s">
        <v>509</v>
      </c>
      <c r="B211" s="570">
        <v>0</v>
      </c>
      <c r="C211" s="570">
        <v>1.788</v>
      </c>
      <c r="D211" s="571">
        <v>1.788</v>
      </c>
      <c r="E211" s="572" t="s">
        <v>338</v>
      </c>
      <c r="F211" s="570">
        <v>0</v>
      </c>
      <c r="G211" s="571">
        <v>0</v>
      </c>
      <c r="H211" s="573">
        <v>0</v>
      </c>
      <c r="I211" s="570">
        <v>0</v>
      </c>
      <c r="J211" s="571">
        <v>0</v>
      </c>
      <c r="K211" s="574" t="s">
        <v>307</v>
      </c>
    </row>
    <row r="212" spans="1:11" ht="14.4" customHeight="1" thickBot="1" x14ac:dyDescent="0.35">
      <c r="A212" s="590" t="s">
        <v>510</v>
      </c>
      <c r="B212" s="570">
        <v>0</v>
      </c>
      <c r="C212" s="570">
        <v>1.788</v>
      </c>
      <c r="D212" s="571">
        <v>1.788</v>
      </c>
      <c r="E212" s="572" t="s">
        <v>338</v>
      </c>
      <c r="F212" s="570">
        <v>0</v>
      </c>
      <c r="G212" s="571">
        <v>0</v>
      </c>
      <c r="H212" s="573">
        <v>0</v>
      </c>
      <c r="I212" s="570">
        <v>0</v>
      </c>
      <c r="J212" s="571">
        <v>0</v>
      </c>
      <c r="K212" s="574" t="s">
        <v>307</v>
      </c>
    </row>
    <row r="213" spans="1:11" ht="14.4" customHeight="1" thickBot="1" x14ac:dyDescent="0.35">
      <c r="A213" s="586" t="s">
        <v>511</v>
      </c>
      <c r="B213" s="570">
        <v>0</v>
      </c>
      <c r="C213" s="570">
        <v>1.788</v>
      </c>
      <c r="D213" s="571">
        <v>1.788</v>
      </c>
      <c r="E213" s="572" t="s">
        <v>338</v>
      </c>
      <c r="F213" s="570">
        <v>0</v>
      </c>
      <c r="G213" s="571">
        <v>0</v>
      </c>
      <c r="H213" s="573">
        <v>0</v>
      </c>
      <c r="I213" s="570">
        <v>0</v>
      </c>
      <c r="J213" s="571">
        <v>0</v>
      </c>
      <c r="K213" s="574" t="s">
        <v>307</v>
      </c>
    </row>
    <row r="214" spans="1:11" ht="14.4" customHeight="1" thickBot="1" x14ac:dyDescent="0.35">
      <c r="A214" s="587" t="s">
        <v>512</v>
      </c>
      <c r="B214" s="565">
        <v>0</v>
      </c>
      <c r="C214" s="565">
        <v>1.788</v>
      </c>
      <c r="D214" s="566">
        <v>1.788</v>
      </c>
      <c r="E214" s="575" t="s">
        <v>338</v>
      </c>
      <c r="F214" s="565">
        <v>0</v>
      </c>
      <c r="G214" s="566">
        <v>0</v>
      </c>
      <c r="H214" s="568">
        <v>0</v>
      </c>
      <c r="I214" s="565">
        <v>0</v>
      </c>
      <c r="J214" s="566">
        <v>0</v>
      </c>
      <c r="K214" s="576" t="s">
        <v>307</v>
      </c>
    </row>
    <row r="215" spans="1:11" ht="14.4" customHeight="1" thickBot="1" x14ac:dyDescent="0.35">
      <c r="A215" s="592"/>
      <c r="B215" s="565">
        <v>-6766.6732530790796</v>
      </c>
      <c r="C215" s="565">
        <v>-6500.1688299999996</v>
      </c>
      <c r="D215" s="566">
        <v>266.50442307908099</v>
      </c>
      <c r="E215" s="567">
        <v>0.96061514822500005</v>
      </c>
      <c r="F215" s="565">
        <v>-8300.0963445263696</v>
      </c>
      <c r="G215" s="566">
        <v>-8300.0963445263696</v>
      </c>
      <c r="H215" s="568">
        <v>-1499.5718999999999</v>
      </c>
      <c r="I215" s="565">
        <v>-6356.4229400000204</v>
      </c>
      <c r="J215" s="566">
        <v>1943.6734045263499</v>
      </c>
      <c r="K215" s="569">
        <v>0.76582519962999995</v>
      </c>
    </row>
    <row r="216" spans="1:11" ht="14.4" customHeight="1" thickBot="1" x14ac:dyDescent="0.35">
      <c r="A216" s="593" t="s">
        <v>53</v>
      </c>
      <c r="B216" s="579">
        <v>-6766.6732530790796</v>
      </c>
      <c r="C216" s="579">
        <v>-6500.1688299999996</v>
      </c>
      <c r="D216" s="580">
        <v>266.50442307907798</v>
      </c>
      <c r="E216" s="581" t="s">
        <v>338</v>
      </c>
      <c r="F216" s="579">
        <v>-8300.0963445263696</v>
      </c>
      <c r="G216" s="580">
        <v>-8300.0963445263806</v>
      </c>
      <c r="H216" s="579">
        <v>-1499.5718999999999</v>
      </c>
      <c r="I216" s="579">
        <v>-6356.4229400000304</v>
      </c>
      <c r="J216" s="580">
        <v>1943.6734045263399</v>
      </c>
      <c r="K216" s="582">
        <v>0.76582519962999995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0" t="s">
        <v>158</v>
      </c>
      <c r="B1" s="481"/>
      <c r="C1" s="481"/>
      <c r="D1" s="481"/>
      <c r="E1" s="481"/>
      <c r="F1" s="481"/>
      <c r="G1" s="452"/>
      <c r="H1" s="482"/>
      <c r="I1" s="482"/>
    </row>
    <row r="2" spans="1:10" ht="14.4" customHeight="1" thickBot="1" x14ac:dyDescent="0.35">
      <c r="A2" s="360" t="s">
        <v>306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18">
        <v>2013</v>
      </c>
      <c r="D3" s="419">
        <v>2014</v>
      </c>
      <c r="E3" s="11"/>
      <c r="F3" s="475">
        <v>2015</v>
      </c>
      <c r="G3" s="476"/>
      <c r="H3" s="476"/>
      <c r="I3" s="477"/>
    </row>
    <row r="4" spans="1:10" ht="14.4" customHeight="1" thickBot="1" x14ac:dyDescent="0.35">
      <c r="A4" s="423" t="s">
        <v>0</v>
      </c>
      <c r="B4" s="424" t="s">
        <v>264</v>
      </c>
      <c r="C4" s="478" t="s">
        <v>81</v>
      </c>
      <c r="D4" s="479"/>
      <c r="E4" s="425"/>
      <c r="F4" s="420" t="s">
        <v>81</v>
      </c>
      <c r="G4" s="421" t="s">
        <v>82</v>
      </c>
      <c r="H4" s="421" t="s">
        <v>56</v>
      </c>
      <c r="I4" s="422" t="s">
        <v>83</v>
      </c>
    </row>
    <row r="5" spans="1:10" ht="14.4" customHeight="1" x14ac:dyDescent="0.3">
      <c r="A5" s="594" t="s">
        <v>513</v>
      </c>
      <c r="B5" s="595" t="s">
        <v>514</v>
      </c>
      <c r="C5" s="596" t="s">
        <v>515</v>
      </c>
      <c r="D5" s="596" t="s">
        <v>515</v>
      </c>
      <c r="E5" s="596"/>
      <c r="F5" s="596" t="s">
        <v>515</v>
      </c>
      <c r="G5" s="596" t="s">
        <v>515</v>
      </c>
      <c r="H5" s="596" t="s">
        <v>515</v>
      </c>
      <c r="I5" s="597" t="s">
        <v>515</v>
      </c>
      <c r="J5" s="598" t="s">
        <v>61</v>
      </c>
    </row>
    <row r="6" spans="1:10" ht="14.4" customHeight="1" x14ac:dyDescent="0.3">
      <c r="A6" s="594" t="s">
        <v>513</v>
      </c>
      <c r="B6" s="595" t="s">
        <v>315</v>
      </c>
      <c r="C6" s="596">
        <v>3482.0260000000003</v>
      </c>
      <c r="D6" s="596">
        <v>3317.3073700000009</v>
      </c>
      <c r="E6" s="596"/>
      <c r="F6" s="596">
        <v>3758.3066200000012</v>
      </c>
      <c r="G6" s="596">
        <v>3569.3113916345701</v>
      </c>
      <c r="H6" s="596">
        <v>188.9952283654311</v>
      </c>
      <c r="I6" s="597">
        <v>1.0529500532815323</v>
      </c>
      <c r="J6" s="598" t="s">
        <v>1</v>
      </c>
    </row>
    <row r="7" spans="1:10" ht="14.4" customHeight="1" x14ac:dyDescent="0.3">
      <c r="A7" s="594" t="s">
        <v>513</v>
      </c>
      <c r="B7" s="595" t="s">
        <v>316</v>
      </c>
      <c r="C7" s="596" t="s">
        <v>515</v>
      </c>
      <c r="D7" s="596" t="s">
        <v>515</v>
      </c>
      <c r="E7" s="596"/>
      <c r="F7" s="596">
        <v>1542.2070199999998</v>
      </c>
      <c r="G7" s="596">
        <v>1564</v>
      </c>
      <c r="H7" s="596">
        <v>-21.792980000000171</v>
      </c>
      <c r="I7" s="597">
        <v>0.98606586956521725</v>
      </c>
      <c r="J7" s="598" t="s">
        <v>1</v>
      </c>
    </row>
    <row r="8" spans="1:10" ht="14.4" customHeight="1" x14ac:dyDescent="0.3">
      <c r="A8" s="594" t="s">
        <v>513</v>
      </c>
      <c r="B8" s="595" t="s">
        <v>317</v>
      </c>
      <c r="C8" s="596">
        <v>1543.9013900000009</v>
      </c>
      <c r="D8" s="596">
        <v>1628.4934900000003</v>
      </c>
      <c r="E8" s="596"/>
      <c r="F8" s="596">
        <v>340.15431999999998</v>
      </c>
      <c r="G8" s="596">
        <v>291</v>
      </c>
      <c r="H8" s="596">
        <v>49.154319999999984</v>
      </c>
      <c r="I8" s="597">
        <v>1.1689151890034364</v>
      </c>
      <c r="J8" s="598" t="s">
        <v>1</v>
      </c>
    </row>
    <row r="9" spans="1:10" ht="14.4" customHeight="1" x14ac:dyDescent="0.3">
      <c r="A9" s="594" t="s">
        <v>513</v>
      </c>
      <c r="B9" s="595" t="s">
        <v>318</v>
      </c>
      <c r="C9" s="596">
        <v>27.062760000000001</v>
      </c>
      <c r="D9" s="596">
        <v>0</v>
      </c>
      <c r="E9" s="596"/>
      <c r="F9" s="596" t="s">
        <v>515</v>
      </c>
      <c r="G9" s="596" t="s">
        <v>515</v>
      </c>
      <c r="H9" s="596" t="s">
        <v>515</v>
      </c>
      <c r="I9" s="597" t="s">
        <v>515</v>
      </c>
      <c r="J9" s="598" t="s">
        <v>1</v>
      </c>
    </row>
    <row r="10" spans="1:10" ht="14.4" customHeight="1" x14ac:dyDescent="0.3">
      <c r="A10" s="594" t="s">
        <v>513</v>
      </c>
      <c r="B10" s="595" t="s">
        <v>319</v>
      </c>
      <c r="C10" s="596">
        <v>360.54920999999996</v>
      </c>
      <c r="D10" s="596">
        <v>463.75307999999995</v>
      </c>
      <c r="E10" s="596"/>
      <c r="F10" s="596">
        <v>1072.3163</v>
      </c>
      <c r="G10" s="596">
        <v>460.084812392353</v>
      </c>
      <c r="H10" s="596">
        <v>612.23148760764695</v>
      </c>
      <c r="I10" s="597">
        <v>2.3306926703886623</v>
      </c>
      <c r="J10" s="598" t="s">
        <v>1</v>
      </c>
    </row>
    <row r="11" spans="1:10" ht="14.4" customHeight="1" x14ac:dyDescent="0.3">
      <c r="A11" s="594" t="s">
        <v>513</v>
      </c>
      <c r="B11" s="595" t="s">
        <v>320</v>
      </c>
      <c r="C11" s="596">
        <v>17.746980000000001</v>
      </c>
      <c r="D11" s="596">
        <v>66.504949999999994</v>
      </c>
      <c r="E11" s="596"/>
      <c r="F11" s="596">
        <v>383.87332000000004</v>
      </c>
      <c r="G11" s="596">
        <v>64.999997952656997</v>
      </c>
      <c r="H11" s="596">
        <v>318.87332204734304</v>
      </c>
      <c r="I11" s="597">
        <v>5.9057435706320431</v>
      </c>
      <c r="J11" s="598" t="s">
        <v>1</v>
      </c>
    </row>
    <row r="12" spans="1:10" ht="14.4" customHeight="1" x14ac:dyDescent="0.3">
      <c r="A12" s="594" t="s">
        <v>513</v>
      </c>
      <c r="B12" s="595" t="s">
        <v>321</v>
      </c>
      <c r="C12" s="596">
        <v>1496.9118700000008</v>
      </c>
      <c r="D12" s="596">
        <v>1247.4133600000002</v>
      </c>
      <c r="E12" s="596"/>
      <c r="F12" s="596">
        <v>1147.7063899999989</v>
      </c>
      <c r="G12" s="596">
        <v>1242.1399438272001</v>
      </c>
      <c r="H12" s="596">
        <v>-94.433553827201195</v>
      </c>
      <c r="I12" s="597">
        <v>0.92397510900725188</v>
      </c>
      <c r="J12" s="598" t="s">
        <v>1</v>
      </c>
    </row>
    <row r="13" spans="1:10" ht="14.4" customHeight="1" x14ac:dyDescent="0.3">
      <c r="A13" s="594" t="s">
        <v>513</v>
      </c>
      <c r="B13" s="595" t="s">
        <v>322</v>
      </c>
      <c r="C13" s="596">
        <v>421.2133</v>
      </c>
      <c r="D13" s="596">
        <v>903.78742000000011</v>
      </c>
      <c r="E13" s="596"/>
      <c r="F13" s="596">
        <v>505.80714999999998</v>
      </c>
      <c r="G13" s="596">
        <v>936.61017227702405</v>
      </c>
      <c r="H13" s="596">
        <v>-430.80302227702407</v>
      </c>
      <c r="I13" s="597">
        <v>0.54004020559622523</v>
      </c>
      <c r="J13" s="598" t="s">
        <v>1</v>
      </c>
    </row>
    <row r="14" spans="1:10" ht="14.4" customHeight="1" x14ac:dyDescent="0.3">
      <c r="A14" s="594" t="s">
        <v>513</v>
      </c>
      <c r="B14" s="595" t="s">
        <v>323</v>
      </c>
      <c r="C14" s="596">
        <v>143.34154999999899</v>
      </c>
      <c r="D14" s="596">
        <v>147.95768000000001</v>
      </c>
      <c r="E14" s="596"/>
      <c r="F14" s="596">
        <v>149.55640000000002</v>
      </c>
      <c r="G14" s="596">
        <v>150.550183377812</v>
      </c>
      <c r="H14" s="596">
        <v>-0.99378337781197956</v>
      </c>
      <c r="I14" s="597">
        <v>0.99339898925716985</v>
      </c>
      <c r="J14" s="598" t="s">
        <v>1</v>
      </c>
    </row>
    <row r="15" spans="1:10" ht="14.4" customHeight="1" x14ac:dyDescent="0.3">
      <c r="A15" s="594" t="s">
        <v>513</v>
      </c>
      <c r="B15" s="595" t="s">
        <v>516</v>
      </c>
      <c r="C15" s="596">
        <v>7492.7530600000009</v>
      </c>
      <c r="D15" s="596">
        <v>7775.2173500000017</v>
      </c>
      <c r="E15" s="596"/>
      <c r="F15" s="596">
        <v>8899.9275199999993</v>
      </c>
      <c r="G15" s="596">
        <v>8278.696501461618</v>
      </c>
      <c r="H15" s="596">
        <v>621.23101853838125</v>
      </c>
      <c r="I15" s="597">
        <v>1.0750397140937227</v>
      </c>
      <c r="J15" s="598" t="s">
        <v>517</v>
      </c>
    </row>
    <row r="17" spans="1:10" ht="14.4" customHeight="1" x14ac:dyDescent="0.3">
      <c r="A17" s="594" t="s">
        <v>513</v>
      </c>
      <c r="B17" s="595" t="s">
        <v>514</v>
      </c>
      <c r="C17" s="596" t="s">
        <v>515</v>
      </c>
      <c r="D17" s="596" t="s">
        <v>515</v>
      </c>
      <c r="E17" s="596"/>
      <c r="F17" s="596" t="s">
        <v>515</v>
      </c>
      <c r="G17" s="596" t="s">
        <v>515</v>
      </c>
      <c r="H17" s="596" t="s">
        <v>515</v>
      </c>
      <c r="I17" s="597" t="s">
        <v>515</v>
      </c>
      <c r="J17" s="598" t="s">
        <v>61</v>
      </c>
    </row>
    <row r="18" spans="1:10" ht="14.4" customHeight="1" x14ac:dyDescent="0.3">
      <c r="A18" s="594" t="s">
        <v>518</v>
      </c>
      <c r="B18" s="595" t="s">
        <v>519</v>
      </c>
      <c r="C18" s="596" t="s">
        <v>515</v>
      </c>
      <c r="D18" s="596" t="s">
        <v>515</v>
      </c>
      <c r="E18" s="596"/>
      <c r="F18" s="596" t="s">
        <v>515</v>
      </c>
      <c r="G18" s="596" t="s">
        <v>515</v>
      </c>
      <c r="H18" s="596" t="s">
        <v>515</v>
      </c>
      <c r="I18" s="597" t="s">
        <v>515</v>
      </c>
      <c r="J18" s="598" t="s">
        <v>0</v>
      </c>
    </row>
    <row r="19" spans="1:10" ht="14.4" customHeight="1" x14ac:dyDescent="0.3">
      <c r="A19" s="594" t="s">
        <v>518</v>
      </c>
      <c r="B19" s="595" t="s">
        <v>315</v>
      </c>
      <c r="C19" s="596">
        <v>3482.0260000000003</v>
      </c>
      <c r="D19" s="596">
        <v>3317.3073700000009</v>
      </c>
      <c r="E19" s="596"/>
      <c r="F19" s="596">
        <v>3758.3066200000012</v>
      </c>
      <c r="G19" s="596">
        <v>3569.3113916345701</v>
      </c>
      <c r="H19" s="596">
        <v>188.9952283654311</v>
      </c>
      <c r="I19" s="597">
        <v>1.0529500532815323</v>
      </c>
      <c r="J19" s="598" t="s">
        <v>1</v>
      </c>
    </row>
    <row r="20" spans="1:10" ht="14.4" customHeight="1" x14ac:dyDescent="0.3">
      <c r="A20" s="594" t="s">
        <v>518</v>
      </c>
      <c r="B20" s="595" t="s">
        <v>316</v>
      </c>
      <c r="C20" s="596" t="s">
        <v>515</v>
      </c>
      <c r="D20" s="596" t="s">
        <v>515</v>
      </c>
      <c r="E20" s="596"/>
      <c r="F20" s="596">
        <v>1542.2070199999998</v>
      </c>
      <c r="G20" s="596">
        <v>1564</v>
      </c>
      <c r="H20" s="596">
        <v>-21.792980000000171</v>
      </c>
      <c r="I20" s="597">
        <v>0.98606586956521725</v>
      </c>
      <c r="J20" s="598" t="s">
        <v>1</v>
      </c>
    </row>
    <row r="21" spans="1:10" ht="14.4" customHeight="1" x14ac:dyDescent="0.3">
      <c r="A21" s="594" t="s">
        <v>518</v>
      </c>
      <c r="B21" s="595" t="s">
        <v>317</v>
      </c>
      <c r="C21" s="596">
        <v>1543.9013900000009</v>
      </c>
      <c r="D21" s="596">
        <v>1628.4934900000003</v>
      </c>
      <c r="E21" s="596"/>
      <c r="F21" s="596">
        <v>340.15431999999998</v>
      </c>
      <c r="G21" s="596">
        <v>291</v>
      </c>
      <c r="H21" s="596">
        <v>49.154319999999984</v>
      </c>
      <c r="I21" s="597">
        <v>1.1689151890034364</v>
      </c>
      <c r="J21" s="598" t="s">
        <v>1</v>
      </c>
    </row>
    <row r="22" spans="1:10" ht="14.4" customHeight="1" x14ac:dyDescent="0.3">
      <c r="A22" s="594" t="s">
        <v>518</v>
      </c>
      <c r="B22" s="595" t="s">
        <v>318</v>
      </c>
      <c r="C22" s="596">
        <v>27.062760000000001</v>
      </c>
      <c r="D22" s="596">
        <v>0</v>
      </c>
      <c r="E22" s="596"/>
      <c r="F22" s="596" t="s">
        <v>515</v>
      </c>
      <c r="G22" s="596" t="s">
        <v>515</v>
      </c>
      <c r="H22" s="596" t="s">
        <v>515</v>
      </c>
      <c r="I22" s="597" t="s">
        <v>515</v>
      </c>
      <c r="J22" s="598" t="s">
        <v>1</v>
      </c>
    </row>
    <row r="23" spans="1:10" ht="14.4" customHeight="1" x14ac:dyDescent="0.3">
      <c r="A23" s="594" t="s">
        <v>518</v>
      </c>
      <c r="B23" s="595" t="s">
        <v>319</v>
      </c>
      <c r="C23" s="596">
        <v>360.54920999999996</v>
      </c>
      <c r="D23" s="596">
        <v>463.75307999999995</v>
      </c>
      <c r="E23" s="596"/>
      <c r="F23" s="596">
        <v>1072.3163</v>
      </c>
      <c r="G23" s="596">
        <v>460.084812392353</v>
      </c>
      <c r="H23" s="596">
        <v>612.23148760764695</v>
      </c>
      <c r="I23" s="597">
        <v>2.3306926703886623</v>
      </c>
      <c r="J23" s="598" t="s">
        <v>1</v>
      </c>
    </row>
    <row r="24" spans="1:10" ht="14.4" customHeight="1" x14ac:dyDescent="0.3">
      <c r="A24" s="594" t="s">
        <v>518</v>
      </c>
      <c r="B24" s="595" t="s">
        <v>320</v>
      </c>
      <c r="C24" s="596">
        <v>17.746980000000001</v>
      </c>
      <c r="D24" s="596">
        <v>66.504949999999994</v>
      </c>
      <c r="E24" s="596"/>
      <c r="F24" s="596">
        <v>383.87332000000004</v>
      </c>
      <c r="G24" s="596">
        <v>64.999997952656997</v>
      </c>
      <c r="H24" s="596">
        <v>318.87332204734304</v>
      </c>
      <c r="I24" s="597">
        <v>5.9057435706320431</v>
      </c>
      <c r="J24" s="598" t="s">
        <v>1</v>
      </c>
    </row>
    <row r="25" spans="1:10" ht="14.4" customHeight="1" x14ac:dyDescent="0.3">
      <c r="A25" s="594" t="s">
        <v>518</v>
      </c>
      <c r="B25" s="595" t="s">
        <v>321</v>
      </c>
      <c r="C25" s="596">
        <v>1496.9118700000008</v>
      </c>
      <c r="D25" s="596">
        <v>1247.4133600000002</v>
      </c>
      <c r="E25" s="596"/>
      <c r="F25" s="596">
        <v>1147.7063899999989</v>
      </c>
      <c r="G25" s="596">
        <v>1242.1399438272001</v>
      </c>
      <c r="H25" s="596">
        <v>-94.433553827201195</v>
      </c>
      <c r="I25" s="597">
        <v>0.92397510900725188</v>
      </c>
      <c r="J25" s="598" t="s">
        <v>1</v>
      </c>
    </row>
    <row r="26" spans="1:10" ht="14.4" customHeight="1" x14ac:dyDescent="0.3">
      <c r="A26" s="594" t="s">
        <v>518</v>
      </c>
      <c r="B26" s="595" t="s">
        <v>322</v>
      </c>
      <c r="C26" s="596">
        <v>421.2133</v>
      </c>
      <c r="D26" s="596">
        <v>903.78742000000011</v>
      </c>
      <c r="E26" s="596"/>
      <c r="F26" s="596">
        <v>505.80714999999998</v>
      </c>
      <c r="G26" s="596">
        <v>936.61017227702405</v>
      </c>
      <c r="H26" s="596">
        <v>-430.80302227702407</v>
      </c>
      <c r="I26" s="597">
        <v>0.54004020559622523</v>
      </c>
      <c r="J26" s="598" t="s">
        <v>1</v>
      </c>
    </row>
    <row r="27" spans="1:10" ht="14.4" customHeight="1" x14ac:dyDescent="0.3">
      <c r="A27" s="594" t="s">
        <v>518</v>
      </c>
      <c r="B27" s="595" t="s">
        <v>323</v>
      </c>
      <c r="C27" s="596">
        <v>143.34154999999899</v>
      </c>
      <c r="D27" s="596">
        <v>147.95768000000001</v>
      </c>
      <c r="E27" s="596"/>
      <c r="F27" s="596">
        <v>149.55640000000002</v>
      </c>
      <c r="G27" s="596">
        <v>150.550183377812</v>
      </c>
      <c r="H27" s="596">
        <v>-0.99378337781197956</v>
      </c>
      <c r="I27" s="597">
        <v>0.99339898925716985</v>
      </c>
      <c r="J27" s="598" t="s">
        <v>1</v>
      </c>
    </row>
    <row r="28" spans="1:10" ht="14.4" customHeight="1" x14ac:dyDescent="0.3">
      <c r="A28" s="594" t="s">
        <v>518</v>
      </c>
      <c r="B28" s="595" t="s">
        <v>520</v>
      </c>
      <c r="C28" s="596">
        <v>7492.7530600000009</v>
      </c>
      <c r="D28" s="596">
        <v>7775.2173500000017</v>
      </c>
      <c r="E28" s="596"/>
      <c r="F28" s="596">
        <v>8899.9275199999993</v>
      </c>
      <c r="G28" s="596">
        <v>8278.696501461618</v>
      </c>
      <c r="H28" s="596">
        <v>621.23101853838125</v>
      </c>
      <c r="I28" s="597">
        <v>1.0750397140937227</v>
      </c>
      <c r="J28" s="598" t="s">
        <v>521</v>
      </c>
    </row>
    <row r="29" spans="1:10" ht="14.4" customHeight="1" x14ac:dyDescent="0.3">
      <c r="A29" s="594" t="s">
        <v>515</v>
      </c>
      <c r="B29" s="595" t="s">
        <v>515</v>
      </c>
      <c r="C29" s="596" t="s">
        <v>515</v>
      </c>
      <c r="D29" s="596" t="s">
        <v>515</v>
      </c>
      <c r="E29" s="596"/>
      <c r="F29" s="596" t="s">
        <v>515</v>
      </c>
      <c r="G29" s="596" t="s">
        <v>515</v>
      </c>
      <c r="H29" s="596" t="s">
        <v>515</v>
      </c>
      <c r="I29" s="597" t="s">
        <v>515</v>
      </c>
      <c r="J29" s="598" t="s">
        <v>522</v>
      </c>
    </row>
    <row r="30" spans="1:10" ht="14.4" customHeight="1" x14ac:dyDescent="0.3">
      <c r="A30" s="594" t="s">
        <v>513</v>
      </c>
      <c r="B30" s="595" t="s">
        <v>516</v>
      </c>
      <c r="C30" s="596">
        <v>7492.7530600000009</v>
      </c>
      <c r="D30" s="596">
        <v>7775.2173500000017</v>
      </c>
      <c r="E30" s="596"/>
      <c r="F30" s="596">
        <v>8899.9275199999993</v>
      </c>
      <c r="G30" s="596">
        <v>8278.696501461618</v>
      </c>
      <c r="H30" s="596">
        <v>621.23101853838125</v>
      </c>
      <c r="I30" s="597">
        <v>1.0750397140937227</v>
      </c>
      <c r="J30" s="598" t="s">
        <v>517</v>
      </c>
    </row>
  </sheetData>
  <mergeCells count="3">
    <mergeCell ref="F3:I3"/>
    <mergeCell ref="C4:D4"/>
    <mergeCell ref="A1:I1"/>
  </mergeCells>
  <conditionalFormatting sqref="F16 F31:F65537">
    <cfRule type="cellIs" dxfId="56" priority="18" stopIfTrue="1" operator="greaterThan">
      <formula>1</formula>
    </cfRule>
  </conditionalFormatting>
  <conditionalFormatting sqref="H5:H15">
    <cfRule type="expression" dxfId="55" priority="14">
      <formula>$H5&gt;0</formula>
    </cfRule>
  </conditionalFormatting>
  <conditionalFormatting sqref="I5:I15">
    <cfRule type="expression" dxfId="54" priority="15">
      <formula>$I5&gt;1</formula>
    </cfRule>
  </conditionalFormatting>
  <conditionalFormatting sqref="B5:B15">
    <cfRule type="expression" dxfId="53" priority="11">
      <formula>OR($J5="NS",$J5="SumaNS",$J5="Účet")</formula>
    </cfRule>
  </conditionalFormatting>
  <conditionalFormatting sqref="B5:D15 F5:I15">
    <cfRule type="expression" dxfId="52" priority="17">
      <formula>AND($J5&lt;&gt;"",$J5&lt;&gt;"mezeraKL")</formula>
    </cfRule>
  </conditionalFormatting>
  <conditionalFormatting sqref="B5:D15 F5:I15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0" priority="13">
      <formula>OR($J5="SumaNS",$J5="NS")</formula>
    </cfRule>
  </conditionalFormatting>
  <conditionalFormatting sqref="A5:A15">
    <cfRule type="expression" dxfId="49" priority="9">
      <formula>AND($J5&lt;&gt;"mezeraKL",$J5&lt;&gt;"")</formula>
    </cfRule>
  </conditionalFormatting>
  <conditionalFormatting sqref="A5:A15">
    <cfRule type="expression" dxfId="48" priority="10">
      <formula>AND($J5&lt;&gt;"",$J5&lt;&gt;"mezeraKL")</formula>
    </cfRule>
  </conditionalFormatting>
  <conditionalFormatting sqref="H17:H30">
    <cfRule type="expression" dxfId="47" priority="5">
      <formula>$H17&gt;0</formula>
    </cfRule>
  </conditionalFormatting>
  <conditionalFormatting sqref="A17:A30">
    <cfRule type="expression" dxfId="46" priority="2">
      <formula>AND($J17&lt;&gt;"mezeraKL",$J17&lt;&gt;"")</formula>
    </cfRule>
  </conditionalFormatting>
  <conditionalFormatting sqref="I17:I30">
    <cfRule type="expression" dxfId="45" priority="6">
      <formula>$I17&gt;1</formula>
    </cfRule>
  </conditionalFormatting>
  <conditionalFormatting sqref="B17:B30">
    <cfRule type="expression" dxfId="44" priority="1">
      <formula>OR($J17="NS",$J17="SumaNS",$J17="Účet")</formula>
    </cfRule>
  </conditionalFormatting>
  <conditionalFormatting sqref="A17:D30 F17:I30">
    <cfRule type="expression" dxfId="43" priority="8">
      <formula>AND($J17&lt;&gt;"",$J17&lt;&gt;"mezeraKL")</formula>
    </cfRule>
  </conditionalFormatting>
  <conditionalFormatting sqref="B17:D30 F17:I30">
    <cfRule type="expression" dxfId="4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5" style="320" customWidth="1"/>
    <col min="8" max="8" width="12.44140625" style="320" hidden="1" customWidth="1" outlineLevel="1"/>
    <col min="9" max="9" width="8.5546875" style="320" hidden="1" customWidth="1" outlineLevel="1"/>
    <col min="10" max="10" width="25.77734375" style="320" customWidth="1" collapsed="1"/>
    <col min="11" max="11" width="8.77734375" style="320" customWidth="1"/>
    <col min="12" max="13" width="7.77734375" style="318" customWidth="1"/>
    <col min="14" max="14" width="11.109375" style="318" customWidth="1"/>
    <col min="15" max="16384" width="8.88671875" style="238"/>
  </cols>
  <sheetData>
    <row r="1" spans="1:14" ht="18.600000000000001" customHeight="1" thickBot="1" x14ac:dyDescent="0.4">
      <c r="A1" s="487" t="s">
        <v>181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</row>
    <row r="2" spans="1:14" ht="14.4" customHeight="1" thickBot="1" x14ac:dyDescent="0.35">
      <c r="A2" s="360" t="s">
        <v>306</v>
      </c>
      <c r="B2" s="66"/>
      <c r="C2" s="322"/>
      <c r="D2" s="322"/>
      <c r="E2" s="322"/>
      <c r="F2" s="322"/>
      <c r="G2" s="322"/>
      <c r="H2" s="322"/>
      <c r="I2" s="322"/>
      <c r="J2" s="322"/>
      <c r="K2" s="322"/>
      <c r="L2" s="323"/>
      <c r="M2" s="323"/>
      <c r="N2" s="323"/>
    </row>
    <row r="3" spans="1:14" ht="14.4" customHeight="1" thickBot="1" x14ac:dyDescent="0.35">
      <c r="A3" s="66"/>
      <c r="B3" s="66"/>
      <c r="C3" s="483"/>
      <c r="D3" s="484"/>
      <c r="E3" s="484"/>
      <c r="F3" s="484"/>
      <c r="G3" s="484"/>
      <c r="H3" s="484"/>
      <c r="I3" s="484"/>
      <c r="J3" s="485" t="s">
        <v>142</v>
      </c>
      <c r="K3" s="486"/>
      <c r="L3" s="192">
        <f>IF(M3&lt;&gt;0,N3/M3,0)</f>
        <v>305.76486540629708</v>
      </c>
      <c r="M3" s="192">
        <f>SUBTOTAL(9,M5:M1048576)</f>
        <v>28617.903000000006</v>
      </c>
      <c r="N3" s="193">
        <f>SUBTOTAL(9,N5:N1048576)</f>
        <v>8750349.2590054665</v>
      </c>
    </row>
    <row r="4" spans="1:14" s="319" customFormat="1" ht="14.4" customHeight="1" thickBot="1" x14ac:dyDescent="0.35">
      <c r="A4" s="599" t="s">
        <v>4</v>
      </c>
      <c r="B4" s="600" t="s">
        <v>5</v>
      </c>
      <c r="C4" s="600" t="s">
        <v>0</v>
      </c>
      <c r="D4" s="600" t="s">
        <v>6</v>
      </c>
      <c r="E4" s="600" t="s">
        <v>7</v>
      </c>
      <c r="F4" s="600" t="s">
        <v>1</v>
      </c>
      <c r="G4" s="600" t="s">
        <v>8</v>
      </c>
      <c r="H4" s="600" t="s">
        <v>9</v>
      </c>
      <c r="I4" s="600" t="s">
        <v>10</v>
      </c>
      <c r="J4" s="601" t="s">
        <v>11</v>
      </c>
      <c r="K4" s="601" t="s">
        <v>12</v>
      </c>
      <c r="L4" s="602" t="s">
        <v>165</v>
      </c>
      <c r="M4" s="602" t="s">
        <v>13</v>
      </c>
      <c r="N4" s="603" t="s">
        <v>176</v>
      </c>
    </row>
    <row r="5" spans="1:14" ht="14.4" customHeight="1" x14ac:dyDescent="0.3">
      <c r="A5" s="606" t="s">
        <v>513</v>
      </c>
      <c r="B5" s="607" t="s">
        <v>2425</v>
      </c>
      <c r="C5" s="608" t="s">
        <v>518</v>
      </c>
      <c r="D5" s="609" t="s">
        <v>2426</v>
      </c>
      <c r="E5" s="608" t="s">
        <v>523</v>
      </c>
      <c r="F5" s="609" t="s">
        <v>2427</v>
      </c>
      <c r="G5" s="608"/>
      <c r="H5" s="608" t="s">
        <v>524</v>
      </c>
      <c r="I5" s="608" t="s">
        <v>525</v>
      </c>
      <c r="J5" s="608" t="s">
        <v>526</v>
      </c>
      <c r="K5" s="608" t="s">
        <v>527</v>
      </c>
      <c r="L5" s="610">
        <v>89.792606065693263</v>
      </c>
      <c r="M5" s="610">
        <v>7</v>
      </c>
      <c r="N5" s="611">
        <v>628.54824245985287</v>
      </c>
    </row>
    <row r="6" spans="1:14" ht="14.4" customHeight="1" x14ac:dyDescent="0.3">
      <c r="A6" s="612" t="s">
        <v>513</v>
      </c>
      <c r="B6" s="613" t="s">
        <v>2425</v>
      </c>
      <c r="C6" s="614" t="s">
        <v>518</v>
      </c>
      <c r="D6" s="615" t="s">
        <v>2426</v>
      </c>
      <c r="E6" s="614" t="s">
        <v>523</v>
      </c>
      <c r="F6" s="615" t="s">
        <v>2427</v>
      </c>
      <c r="G6" s="614"/>
      <c r="H6" s="614" t="s">
        <v>528</v>
      </c>
      <c r="I6" s="614" t="s">
        <v>529</v>
      </c>
      <c r="J6" s="614" t="s">
        <v>530</v>
      </c>
      <c r="K6" s="614" t="s">
        <v>531</v>
      </c>
      <c r="L6" s="616">
        <v>249.93422366897795</v>
      </c>
      <c r="M6" s="616">
        <v>125</v>
      </c>
      <c r="N6" s="617">
        <v>31241.777958622242</v>
      </c>
    </row>
    <row r="7" spans="1:14" ht="14.4" customHeight="1" x14ac:dyDescent="0.3">
      <c r="A7" s="612" t="s">
        <v>513</v>
      </c>
      <c r="B7" s="613" t="s">
        <v>2425</v>
      </c>
      <c r="C7" s="614" t="s">
        <v>518</v>
      </c>
      <c r="D7" s="615" t="s">
        <v>2426</v>
      </c>
      <c r="E7" s="614" t="s">
        <v>523</v>
      </c>
      <c r="F7" s="615" t="s">
        <v>2427</v>
      </c>
      <c r="G7" s="614"/>
      <c r="H7" s="614" t="s">
        <v>532</v>
      </c>
      <c r="I7" s="614" t="s">
        <v>533</v>
      </c>
      <c r="J7" s="614" t="s">
        <v>534</v>
      </c>
      <c r="K7" s="614" t="s">
        <v>535</v>
      </c>
      <c r="L7" s="616">
        <v>151.04999999999998</v>
      </c>
      <c r="M7" s="616">
        <v>2</v>
      </c>
      <c r="N7" s="617">
        <v>302.09999999999997</v>
      </c>
    </row>
    <row r="8" spans="1:14" ht="14.4" customHeight="1" x14ac:dyDescent="0.3">
      <c r="A8" s="612" t="s">
        <v>513</v>
      </c>
      <c r="B8" s="613" t="s">
        <v>2425</v>
      </c>
      <c r="C8" s="614" t="s">
        <v>518</v>
      </c>
      <c r="D8" s="615" t="s">
        <v>2426</v>
      </c>
      <c r="E8" s="614" t="s">
        <v>523</v>
      </c>
      <c r="F8" s="615" t="s">
        <v>2427</v>
      </c>
      <c r="G8" s="614"/>
      <c r="H8" s="614" t="s">
        <v>536</v>
      </c>
      <c r="I8" s="614" t="s">
        <v>537</v>
      </c>
      <c r="J8" s="614" t="s">
        <v>538</v>
      </c>
      <c r="K8" s="614" t="s">
        <v>539</v>
      </c>
      <c r="L8" s="616">
        <v>364.27256134016056</v>
      </c>
      <c r="M8" s="616">
        <v>19</v>
      </c>
      <c r="N8" s="617">
        <v>6921.1786654630505</v>
      </c>
    </row>
    <row r="9" spans="1:14" ht="14.4" customHeight="1" x14ac:dyDescent="0.3">
      <c r="A9" s="612" t="s">
        <v>513</v>
      </c>
      <c r="B9" s="613" t="s">
        <v>2425</v>
      </c>
      <c r="C9" s="614" t="s">
        <v>518</v>
      </c>
      <c r="D9" s="615" t="s">
        <v>2426</v>
      </c>
      <c r="E9" s="614" t="s">
        <v>523</v>
      </c>
      <c r="F9" s="615" t="s">
        <v>2427</v>
      </c>
      <c r="G9" s="614"/>
      <c r="H9" s="614" t="s">
        <v>540</v>
      </c>
      <c r="I9" s="614" t="s">
        <v>541</v>
      </c>
      <c r="J9" s="614" t="s">
        <v>542</v>
      </c>
      <c r="K9" s="614" t="s">
        <v>543</v>
      </c>
      <c r="L9" s="616">
        <v>227.25</v>
      </c>
      <c r="M9" s="616">
        <v>1</v>
      </c>
      <c r="N9" s="617">
        <v>227.25</v>
      </c>
    </row>
    <row r="10" spans="1:14" ht="14.4" customHeight="1" x14ac:dyDescent="0.3">
      <c r="A10" s="612" t="s">
        <v>513</v>
      </c>
      <c r="B10" s="613" t="s">
        <v>2425</v>
      </c>
      <c r="C10" s="614" t="s">
        <v>518</v>
      </c>
      <c r="D10" s="615" t="s">
        <v>2426</v>
      </c>
      <c r="E10" s="614" t="s">
        <v>523</v>
      </c>
      <c r="F10" s="615" t="s">
        <v>2427</v>
      </c>
      <c r="G10" s="614"/>
      <c r="H10" s="614" t="s">
        <v>544</v>
      </c>
      <c r="I10" s="614" t="s">
        <v>544</v>
      </c>
      <c r="J10" s="614" t="s">
        <v>545</v>
      </c>
      <c r="K10" s="614" t="s">
        <v>546</v>
      </c>
      <c r="L10" s="616">
        <v>499.99775</v>
      </c>
      <c r="M10" s="616">
        <v>4</v>
      </c>
      <c r="N10" s="617">
        <v>1999.991</v>
      </c>
    </row>
    <row r="11" spans="1:14" ht="14.4" customHeight="1" x14ac:dyDescent="0.3">
      <c r="A11" s="612" t="s">
        <v>513</v>
      </c>
      <c r="B11" s="613" t="s">
        <v>2425</v>
      </c>
      <c r="C11" s="614" t="s">
        <v>518</v>
      </c>
      <c r="D11" s="615" t="s">
        <v>2426</v>
      </c>
      <c r="E11" s="614" t="s">
        <v>523</v>
      </c>
      <c r="F11" s="615" t="s">
        <v>2427</v>
      </c>
      <c r="G11" s="614"/>
      <c r="H11" s="614" t="s">
        <v>547</v>
      </c>
      <c r="I11" s="614" t="s">
        <v>548</v>
      </c>
      <c r="J11" s="614" t="s">
        <v>549</v>
      </c>
      <c r="K11" s="614" t="s">
        <v>550</v>
      </c>
      <c r="L11" s="616">
        <v>128.37</v>
      </c>
      <c r="M11" s="616">
        <v>1</v>
      </c>
      <c r="N11" s="617">
        <v>128.37</v>
      </c>
    </row>
    <row r="12" spans="1:14" ht="14.4" customHeight="1" x14ac:dyDescent="0.3">
      <c r="A12" s="612" t="s">
        <v>513</v>
      </c>
      <c r="B12" s="613" t="s">
        <v>2425</v>
      </c>
      <c r="C12" s="614" t="s">
        <v>518</v>
      </c>
      <c r="D12" s="615" t="s">
        <v>2426</v>
      </c>
      <c r="E12" s="614" t="s">
        <v>523</v>
      </c>
      <c r="F12" s="615" t="s">
        <v>2427</v>
      </c>
      <c r="G12" s="614"/>
      <c r="H12" s="614" t="s">
        <v>551</v>
      </c>
      <c r="I12" s="614" t="s">
        <v>551</v>
      </c>
      <c r="J12" s="614" t="s">
        <v>542</v>
      </c>
      <c r="K12" s="614" t="s">
        <v>552</v>
      </c>
      <c r="L12" s="616">
        <v>75.199999999999974</v>
      </c>
      <c r="M12" s="616">
        <v>1</v>
      </c>
      <c r="N12" s="617">
        <v>75.199999999999974</v>
      </c>
    </row>
    <row r="13" spans="1:14" ht="14.4" customHeight="1" x14ac:dyDescent="0.3">
      <c r="A13" s="612" t="s">
        <v>513</v>
      </c>
      <c r="B13" s="613" t="s">
        <v>2425</v>
      </c>
      <c r="C13" s="614" t="s">
        <v>518</v>
      </c>
      <c r="D13" s="615" t="s">
        <v>2426</v>
      </c>
      <c r="E13" s="614" t="s">
        <v>523</v>
      </c>
      <c r="F13" s="615" t="s">
        <v>2427</v>
      </c>
      <c r="G13" s="614"/>
      <c r="H13" s="614" t="s">
        <v>553</v>
      </c>
      <c r="I13" s="614" t="s">
        <v>553</v>
      </c>
      <c r="J13" s="614" t="s">
        <v>554</v>
      </c>
      <c r="K13" s="614" t="s">
        <v>555</v>
      </c>
      <c r="L13" s="616">
        <v>61.13</v>
      </c>
      <c r="M13" s="616">
        <v>1</v>
      </c>
      <c r="N13" s="617">
        <v>61.13</v>
      </c>
    </row>
    <row r="14" spans="1:14" ht="14.4" customHeight="1" x14ac:dyDescent="0.3">
      <c r="A14" s="612" t="s">
        <v>513</v>
      </c>
      <c r="B14" s="613" t="s">
        <v>2425</v>
      </c>
      <c r="C14" s="614" t="s">
        <v>518</v>
      </c>
      <c r="D14" s="615" t="s">
        <v>2426</v>
      </c>
      <c r="E14" s="614" t="s">
        <v>523</v>
      </c>
      <c r="F14" s="615" t="s">
        <v>2427</v>
      </c>
      <c r="G14" s="614"/>
      <c r="H14" s="614" t="s">
        <v>556</v>
      </c>
      <c r="I14" s="614" t="s">
        <v>556</v>
      </c>
      <c r="J14" s="614" t="s">
        <v>557</v>
      </c>
      <c r="K14" s="614" t="s">
        <v>558</v>
      </c>
      <c r="L14" s="616">
        <v>553.99000000000012</v>
      </c>
      <c r="M14" s="616">
        <v>2.4</v>
      </c>
      <c r="N14" s="617">
        <v>1329.5760000000002</v>
      </c>
    </row>
    <row r="15" spans="1:14" ht="14.4" customHeight="1" x14ac:dyDescent="0.3">
      <c r="A15" s="612" t="s">
        <v>513</v>
      </c>
      <c r="B15" s="613" t="s">
        <v>2425</v>
      </c>
      <c r="C15" s="614" t="s">
        <v>518</v>
      </c>
      <c r="D15" s="615" t="s">
        <v>2426</v>
      </c>
      <c r="E15" s="614" t="s">
        <v>523</v>
      </c>
      <c r="F15" s="615" t="s">
        <v>2427</v>
      </c>
      <c r="G15" s="614"/>
      <c r="H15" s="614" t="s">
        <v>559</v>
      </c>
      <c r="I15" s="614" t="s">
        <v>560</v>
      </c>
      <c r="J15" s="614" t="s">
        <v>549</v>
      </c>
      <c r="K15" s="614" t="s">
        <v>561</v>
      </c>
      <c r="L15" s="616">
        <v>141.99775518254714</v>
      </c>
      <c r="M15" s="616">
        <v>1</v>
      </c>
      <c r="N15" s="617">
        <v>141.99775518254714</v>
      </c>
    </row>
    <row r="16" spans="1:14" ht="14.4" customHeight="1" x14ac:dyDescent="0.3">
      <c r="A16" s="612" t="s">
        <v>513</v>
      </c>
      <c r="B16" s="613" t="s">
        <v>2425</v>
      </c>
      <c r="C16" s="614" t="s">
        <v>518</v>
      </c>
      <c r="D16" s="615" t="s">
        <v>2426</v>
      </c>
      <c r="E16" s="614" t="s">
        <v>523</v>
      </c>
      <c r="F16" s="615" t="s">
        <v>2427</v>
      </c>
      <c r="G16" s="614" t="s">
        <v>562</v>
      </c>
      <c r="H16" s="614" t="s">
        <v>563</v>
      </c>
      <c r="I16" s="614" t="s">
        <v>563</v>
      </c>
      <c r="J16" s="614" t="s">
        <v>564</v>
      </c>
      <c r="K16" s="614" t="s">
        <v>565</v>
      </c>
      <c r="L16" s="616">
        <v>171.6</v>
      </c>
      <c r="M16" s="616">
        <v>169.75</v>
      </c>
      <c r="N16" s="617">
        <v>29129.1</v>
      </c>
    </row>
    <row r="17" spans="1:14" ht="14.4" customHeight="1" x14ac:dyDescent="0.3">
      <c r="A17" s="612" t="s">
        <v>513</v>
      </c>
      <c r="B17" s="613" t="s">
        <v>2425</v>
      </c>
      <c r="C17" s="614" t="s">
        <v>518</v>
      </c>
      <c r="D17" s="615" t="s">
        <v>2426</v>
      </c>
      <c r="E17" s="614" t="s">
        <v>523</v>
      </c>
      <c r="F17" s="615" t="s">
        <v>2427</v>
      </c>
      <c r="G17" s="614" t="s">
        <v>562</v>
      </c>
      <c r="H17" s="614" t="s">
        <v>566</v>
      </c>
      <c r="I17" s="614" t="s">
        <v>566</v>
      </c>
      <c r="J17" s="614" t="s">
        <v>567</v>
      </c>
      <c r="K17" s="614" t="s">
        <v>568</v>
      </c>
      <c r="L17" s="616">
        <v>173.69</v>
      </c>
      <c r="M17" s="616">
        <v>221</v>
      </c>
      <c r="N17" s="617">
        <v>38385.49</v>
      </c>
    </row>
    <row r="18" spans="1:14" ht="14.4" customHeight="1" x14ac:dyDescent="0.3">
      <c r="A18" s="612" t="s">
        <v>513</v>
      </c>
      <c r="B18" s="613" t="s">
        <v>2425</v>
      </c>
      <c r="C18" s="614" t="s">
        <v>518</v>
      </c>
      <c r="D18" s="615" t="s">
        <v>2426</v>
      </c>
      <c r="E18" s="614" t="s">
        <v>523</v>
      </c>
      <c r="F18" s="615" t="s">
        <v>2427</v>
      </c>
      <c r="G18" s="614" t="s">
        <v>562</v>
      </c>
      <c r="H18" s="614" t="s">
        <v>569</v>
      </c>
      <c r="I18" s="614" t="s">
        <v>569</v>
      </c>
      <c r="J18" s="614" t="s">
        <v>570</v>
      </c>
      <c r="K18" s="614" t="s">
        <v>568</v>
      </c>
      <c r="L18" s="616">
        <v>143.39634146341464</v>
      </c>
      <c r="M18" s="616">
        <v>82</v>
      </c>
      <c r="N18" s="617">
        <v>11758.5</v>
      </c>
    </row>
    <row r="19" spans="1:14" ht="14.4" customHeight="1" x14ac:dyDescent="0.3">
      <c r="A19" s="612" t="s">
        <v>513</v>
      </c>
      <c r="B19" s="613" t="s">
        <v>2425</v>
      </c>
      <c r="C19" s="614" t="s">
        <v>518</v>
      </c>
      <c r="D19" s="615" t="s">
        <v>2426</v>
      </c>
      <c r="E19" s="614" t="s">
        <v>523</v>
      </c>
      <c r="F19" s="615" t="s">
        <v>2427</v>
      </c>
      <c r="G19" s="614" t="s">
        <v>562</v>
      </c>
      <c r="H19" s="614" t="s">
        <v>571</v>
      </c>
      <c r="I19" s="614" t="s">
        <v>571</v>
      </c>
      <c r="J19" s="614" t="s">
        <v>570</v>
      </c>
      <c r="K19" s="614" t="s">
        <v>572</v>
      </c>
      <c r="L19" s="616">
        <v>126.64382093506008</v>
      </c>
      <c r="M19" s="616">
        <v>80</v>
      </c>
      <c r="N19" s="617">
        <v>10131.505674804806</v>
      </c>
    </row>
    <row r="20" spans="1:14" ht="14.4" customHeight="1" x14ac:dyDescent="0.3">
      <c r="A20" s="612" t="s">
        <v>513</v>
      </c>
      <c r="B20" s="613" t="s">
        <v>2425</v>
      </c>
      <c r="C20" s="614" t="s">
        <v>518</v>
      </c>
      <c r="D20" s="615" t="s">
        <v>2426</v>
      </c>
      <c r="E20" s="614" t="s">
        <v>523</v>
      </c>
      <c r="F20" s="615" t="s">
        <v>2427</v>
      </c>
      <c r="G20" s="614" t="s">
        <v>562</v>
      </c>
      <c r="H20" s="614" t="s">
        <v>573</v>
      </c>
      <c r="I20" s="614" t="s">
        <v>573</v>
      </c>
      <c r="J20" s="614" t="s">
        <v>574</v>
      </c>
      <c r="K20" s="614" t="s">
        <v>575</v>
      </c>
      <c r="L20" s="616">
        <v>297.54994204194293</v>
      </c>
      <c r="M20" s="616">
        <v>1</v>
      </c>
      <c r="N20" s="617">
        <v>297.54994204194293</v>
      </c>
    </row>
    <row r="21" spans="1:14" ht="14.4" customHeight="1" x14ac:dyDescent="0.3">
      <c r="A21" s="612" t="s">
        <v>513</v>
      </c>
      <c r="B21" s="613" t="s">
        <v>2425</v>
      </c>
      <c r="C21" s="614" t="s">
        <v>518</v>
      </c>
      <c r="D21" s="615" t="s">
        <v>2426</v>
      </c>
      <c r="E21" s="614" t="s">
        <v>523</v>
      </c>
      <c r="F21" s="615" t="s">
        <v>2427</v>
      </c>
      <c r="G21" s="614" t="s">
        <v>562</v>
      </c>
      <c r="H21" s="614" t="s">
        <v>576</v>
      </c>
      <c r="I21" s="614" t="s">
        <v>576</v>
      </c>
      <c r="J21" s="614" t="s">
        <v>564</v>
      </c>
      <c r="K21" s="614" t="s">
        <v>577</v>
      </c>
      <c r="L21" s="616">
        <v>93.043103448275858</v>
      </c>
      <c r="M21" s="616">
        <v>272.59999999999997</v>
      </c>
      <c r="N21" s="617">
        <v>25363.549999999996</v>
      </c>
    </row>
    <row r="22" spans="1:14" ht="14.4" customHeight="1" x14ac:dyDescent="0.3">
      <c r="A22" s="612" t="s">
        <v>513</v>
      </c>
      <c r="B22" s="613" t="s">
        <v>2425</v>
      </c>
      <c r="C22" s="614" t="s">
        <v>518</v>
      </c>
      <c r="D22" s="615" t="s">
        <v>2426</v>
      </c>
      <c r="E22" s="614" t="s">
        <v>523</v>
      </c>
      <c r="F22" s="615" t="s">
        <v>2427</v>
      </c>
      <c r="G22" s="614" t="s">
        <v>562</v>
      </c>
      <c r="H22" s="614" t="s">
        <v>578</v>
      </c>
      <c r="I22" s="614" t="s">
        <v>578</v>
      </c>
      <c r="J22" s="614" t="s">
        <v>564</v>
      </c>
      <c r="K22" s="614" t="s">
        <v>579</v>
      </c>
      <c r="L22" s="616">
        <v>93.535714285714292</v>
      </c>
      <c r="M22" s="616">
        <v>238</v>
      </c>
      <c r="N22" s="617">
        <v>22261.5</v>
      </c>
    </row>
    <row r="23" spans="1:14" ht="14.4" customHeight="1" x14ac:dyDescent="0.3">
      <c r="A23" s="612" t="s">
        <v>513</v>
      </c>
      <c r="B23" s="613" t="s">
        <v>2425</v>
      </c>
      <c r="C23" s="614" t="s">
        <v>518</v>
      </c>
      <c r="D23" s="615" t="s">
        <v>2426</v>
      </c>
      <c r="E23" s="614" t="s">
        <v>523</v>
      </c>
      <c r="F23" s="615" t="s">
        <v>2427</v>
      </c>
      <c r="G23" s="614" t="s">
        <v>562</v>
      </c>
      <c r="H23" s="614" t="s">
        <v>580</v>
      </c>
      <c r="I23" s="614" t="s">
        <v>581</v>
      </c>
      <c r="J23" s="614" t="s">
        <v>582</v>
      </c>
      <c r="K23" s="614" t="s">
        <v>583</v>
      </c>
      <c r="L23" s="616">
        <v>87.050431983322255</v>
      </c>
      <c r="M23" s="616">
        <v>33</v>
      </c>
      <c r="N23" s="617">
        <v>2872.6642554496343</v>
      </c>
    </row>
    <row r="24" spans="1:14" ht="14.4" customHeight="1" x14ac:dyDescent="0.3">
      <c r="A24" s="612" t="s">
        <v>513</v>
      </c>
      <c r="B24" s="613" t="s">
        <v>2425</v>
      </c>
      <c r="C24" s="614" t="s">
        <v>518</v>
      </c>
      <c r="D24" s="615" t="s">
        <v>2426</v>
      </c>
      <c r="E24" s="614" t="s">
        <v>523</v>
      </c>
      <c r="F24" s="615" t="s">
        <v>2427</v>
      </c>
      <c r="G24" s="614" t="s">
        <v>562</v>
      </c>
      <c r="H24" s="614" t="s">
        <v>584</v>
      </c>
      <c r="I24" s="614" t="s">
        <v>585</v>
      </c>
      <c r="J24" s="614" t="s">
        <v>586</v>
      </c>
      <c r="K24" s="614" t="s">
        <v>587</v>
      </c>
      <c r="L24" s="616">
        <v>96.945731087968952</v>
      </c>
      <c r="M24" s="616">
        <v>357</v>
      </c>
      <c r="N24" s="617">
        <v>34609.625998404917</v>
      </c>
    </row>
    <row r="25" spans="1:14" ht="14.4" customHeight="1" x14ac:dyDescent="0.3">
      <c r="A25" s="612" t="s">
        <v>513</v>
      </c>
      <c r="B25" s="613" t="s">
        <v>2425</v>
      </c>
      <c r="C25" s="614" t="s">
        <v>518</v>
      </c>
      <c r="D25" s="615" t="s">
        <v>2426</v>
      </c>
      <c r="E25" s="614" t="s">
        <v>523</v>
      </c>
      <c r="F25" s="615" t="s">
        <v>2427</v>
      </c>
      <c r="G25" s="614" t="s">
        <v>562</v>
      </c>
      <c r="H25" s="614" t="s">
        <v>588</v>
      </c>
      <c r="I25" s="614" t="s">
        <v>589</v>
      </c>
      <c r="J25" s="614" t="s">
        <v>586</v>
      </c>
      <c r="K25" s="614" t="s">
        <v>590</v>
      </c>
      <c r="L25" s="616">
        <v>100.759937816533</v>
      </c>
      <c r="M25" s="616">
        <v>23</v>
      </c>
      <c r="N25" s="617">
        <v>2317.478569780259</v>
      </c>
    </row>
    <row r="26" spans="1:14" ht="14.4" customHeight="1" x14ac:dyDescent="0.3">
      <c r="A26" s="612" t="s">
        <v>513</v>
      </c>
      <c r="B26" s="613" t="s">
        <v>2425</v>
      </c>
      <c r="C26" s="614" t="s">
        <v>518</v>
      </c>
      <c r="D26" s="615" t="s">
        <v>2426</v>
      </c>
      <c r="E26" s="614" t="s">
        <v>523</v>
      </c>
      <c r="F26" s="615" t="s">
        <v>2427</v>
      </c>
      <c r="G26" s="614" t="s">
        <v>562</v>
      </c>
      <c r="H26" s="614" t="s">
        <v>591</v>
      </c>
      <c r="I26" s="614" t="s">
        <v>592</v>
      </c>
      <c r="J26" s="614" t="s">
        <v>593</v>
      </c>
      <c r="K26" s="614" t="s">
        <v>594</v>
      </c>
      <c r="L26" s="616">
        <v>167.64285038643635</v>
      </c>
      <c r="M26" s="616">
        <v>29</v>
      </c>
      <c r="N26" s="617">
        <v>4861.6426612066543</v>
      </c>
    </row>
    <row r="27" spans="1:14" ht="14.4" customHeight="1" x14ac:dyDescent="0.3">
      <c r="A27" s="612" t="s">
        <v>513</v>
      </c>
      <c r="B27" s="613" t="s">
        <v>2425</v>
      </c>
      <c r="C27" s="614" t="s">
        <v>518</v>
      </c>
      <c r="D27" s="615" t="s">
        <v>2426</v>
      </c>
      <c r="E27" s="614" t="s">
        <v>523</v>
      </c>
      <c r="F27" s="615" t="s">
        <v>2427</v>
      </c>
      <c r="G27" s="614" t="s">
        <v>562</v>
      </c>
      <c r="H27" s="614" t="s">
        <v>595</v>
      </c>
      <c r="I27" s="614" t="s">
        <v>596</v>
      </c>
      <c r="J27" s="614" t="s">
        <v>597</v>
      </c>
      <c r="K27" s="614" t="s">
        <v>598</v>
      </c>
      <c r="L27" s="616">
        <v>0</v>
      </c>
      <c r="M27" s="616">
        <v>0</v>
      </c>
      <c r="N27" s="617">
        <v>0</v>
      </c>
    </row>
    <row r="28" spans="1:14" ht="14.4" customHeight="1" x14ac:dyDescent="0.3">
      <c r="A28" s="612" t="s">
        <v>513</v>
      </c>
      <c r="B28" s="613" t="s">
        <v>2425</v>
      </c>
      <c r="C28" s="614" t="s">
        <v>518</v>
      </c>
      <c r="D28" s="615" t="s">
        <v>2426</v>
      </c>
      <c r="E28" s="614" t="s">
        <v>523</v>
      </c>
      <c r="F28" s="615" t="s">
        <v>2427</v>
      </c>
      <c r="G28" s="614" t="s">
        <v>562</v>
      </c>
      <c r="H28" s="614" t="s">
        <v>599</v>
      </c>
      <c r="I28" s="614" t="s">
        <v>600</v>
      </c>
      <c r="J28" s="614" t="s">
        <v>601</v>
      </c>
      <c r="K28" s="614" t="s">
        <v>602</v>
      </c>
      <c r="L28" s="616">
        <v>64.546592894093521</v>
      </c>
      <c r="M28" s="616">
        <v>498</v>
      </c>
      <c r="N28" s="617">
        <v>32144.203261258575</v>
      </c>
    </row>
    <row r="29" spans="1:14" ht="14.4" customHeight="1" x14ac:dyDescent="0.3">
      <c r="A29" s="612" t="s">
        <v>513</v>
      </c>
      <c r="B29" s="613" t="s">
        <v>2425</v>
      </c>
      <c r="C29" s="614" t="s">
        <v>518</v>
      </c>
      <c r="D29" s="615" t="s">
        <v>2426</v>
      </c>
      <c r="E29" s="614" t="s">
        <v>523</v>
      </c>
      <c r="F29" s="615" t="s">
        <v>2427</v>
      </c>
      <c r="G29" s="614" t="s">
        <v>562</v>
      </c>
      <c r="H29" s="614" t="s">
        <v>603</v>
      </c>
      <c r="I29" s="614" t="s">
        <v>604</v>
      </c>
      <c r="J29" s="614" t="s">
        <v>605</v>
      </c>
      <c r="K29" s="614" t="s">
        <v>606</v>
      </c>
      <c r="L29" s="616">
        <v>43.98999818539594</v>
      </c>
      <c r="M29" s="616">
        <v>1</v>
      </c>
      <c r="N29" s="617">
        <v>43.98999818539594</v>
      </c>
    </row>
    <row r="30" spans="1:14" ht="14.4" customHeight="1" x14ac:dyDescent="0.3">
      <c r="A30" s="612" t="s">
        <v>513</v>
      </c>
      <c r="B30" s="613" t="s">
        <v>2425</v>
      </c>
      <c r="C30" s="614" t="s">
        <v>518</v>
      </c>
      <c r="D30" s="615" t="s">
        <v>2426</v>
      </c>
      <c r="E30" s="614" t="s">
        <v>523</v>
      </c>
      <c r="F30" s="615" t="s">
        <v>2427</v>
      </c>
      <c r="G30" s="614" t="s">
        <v>562</v>
      </c>
      <c r="H30" s="614" t="s">
        <v>607</v>
      </c>
      <c r="I30" s="614" t="s">
        <v>608</v>
      </c>
      <c r="J30" s="614" t="s">
        <v>609</v>
      </c>
      <c r="K30" s="614" t="s">
        <v>610</v>
      </c>
      <c r="L30" s="616">
        <v>78.9391178987958</v>
      </c>
      <c r="M30" s="616">
        <v>2</v>
      </c>
      <c r="N30" s="617">
        <v>157.8782357975916</v>
      </c>
    </row>
    <row r="31" spans="1:14" ht="14.4" customHeight="1" x14ac:dyDescent="0.3">
      <c r="A31" s="612" t="s">
        <v>513</v>
      </c>
      <c r="B31" s="613" t="s">
        <v>2425</v>
      </c>
      <c r="C31" s="614" t="s">
        <v>518</v>
      </c>
      <c r="D31" s="615" t="s">
        <v>2426</v>
      </c>
      <c r="E31" s="614" t="s">
        <v>523</v>
      </c>
      <c r="F31" s="615" t="s">
        <v>2427</v>
      </c>
      <c r="G31" s="614" t="s">
        <v>562</v>
      </c>
      <c r="H31" s="614" t="s">
        <v>611</v>
      </c>
      <c r="I31" s="614" t="s">
        <v>612</v>
      </c>
      <c r="J31" s="614" t="s">
        <v>613</v>
      </c>
      <c r="K31" s="614" t="s">
        <v>614</v>
      </c>
      <c r="L31" s="616">
        <v>66.685352713167219</v>
      </c>
      <c r="M31" s="616">
        <v>8</v>
      </c>
      <c r="N31" s="617">
        <v>533.48282170533776</v>
      </c>
    </row>
    <row r="32" spans="1:14" ht="14.4" customHeight="1" x14ac:dyDescent="0.3">
      <c r="A32" s="612" t="s">
        <v>513</v>
      </c>
      <c r="B32" s="613" t="s">
        <v>2425</v>
      </c>
      <c r="C32" s="614" t="s">
        <v>518</v>
      </c>
      <c r="D32" s="615" t="s">
        <v>2426</v>
      </c>
      <c r="E32" s="614" t="s">
        <v>523</v>
      </c>
      <c r="F32" s="615" t="s">
        <v>2427</v>
      </c>
      <c r="G32" s="614" t="s">
        <v>562</v>
      </c>
      <c r="H32" s="614" t="s">
        <v>615</v>
      </c>
      <c r="I32" s="614" t="s">
        <v>616</v>
      </c>
      <c r="J32" s="614" t="s">
        <v>617</v>
      </c>
      <c r="K32" s="614" t="s">
        <v>618</v>
      </c>
      <c r="L32" s="616">
        <v>86.02298118160698</v>
      </c>
      <c r="M32" s="616">
        <v>35</v>
      </c>
      <c r="N32" s="617">
        <v>3010.8043413562441</v>
      </c>
    </row>
    <row r="33" spans="1:14" ht="14.4" customHeight="1" x14ac:dyDescent="0.3">
      <c r="A33" s="612" t="s">
        <v>513</v>
      </c>
      <c r="B33" s="613" t="s">
        <v>2425</v>
      </c>
      <c r="C33" s="614" t="s">
        <v>518</v>
      </c>
      <c r="D33" s="615" t="s">
        <v>2426</v>
      </c>
      <c r="E33" s="614" t="s">
        <v>523</v>
      </c>
      <c r="F33" s="615" t="s">
        <v>2427</v>
      </c>
      <c r="G33" s="614" t="s">
        <v>562</v>
      </c>
      <c r="H33" s="614" t="s">
        <v>619</v>
      </c>
      <c r="I33" s="614" t="s">
        <v>620</v>
      </c>
      <c r="J33" s="614" t="s">
        <v>621</v>
      </c>
      <c r="K33" s="614" t="s">
        <v>622</v>
      </c>
      <c r="L33" s="616">
        <v>64.096852634375054</v>
      </c>
      <c r="M33" s="616">
        <v>68</v>
      </c>
      <c r="N33" s="617">
        <v>4358.5859791375033</v>
      </c>
    </row>
    <row r="34" spans="1:14" ht="14.4" customHeight="1" x14ac:dyDescent="0.3">
      <c r="A34" s="612" t="s">
        <v>513</v>
      </c>
      <c r="B34" s="613" t="s">
        <v>2425</v>
      </c>
      <c r="C34" s="614" t="s">
        <v>518</v>
      </c>
      <c r="D34" s="615" t="s">
        <v>2426</v>
      </c>
      <c r="E34" s="614" t="s">
        <v>523</v>
      </c>
      <c r="F34" s="615" t="s">
        <v>2427</v>
      </c>
      <c r="G34" s="614" t="s">
        <v>562</v>
      </c>
      <c r="H34" s="614" t="s">
        <v>623</v>
      </c>
      <c r="I34" s="614" t="s">
        <v>624</v>
      </c>
      <c r="J34" s="614" t="s">
        <v>625</v>
      </c>
      <c r="K34" s="614" t="s">
        <v>618</v>
      </c>
      <c r="L34" s="616">
        <v>30.295339378593308</v>
      </c>
      <c r="M34" s="616">
        <v>35</v>
      </c>
      <c r="N34" s="617">
        <v>1060.3368782507657</v>
      </c>
    </row>
    <row r="35" spans="1:14" ht="14.4" customHeight="1" x14ac:dyDescent="0.3">
      <c r="A35" s="612" t="s">
        <v>513</v>
      </c>
      <c r="B35" s="613" t="s">
        <v>2425</v>
      </c>
      <c r="C35" s="614" t="s">
        <v>518</v>
      </c>
      <c r="D35" s="615" t="s">
        <v>2426</v>
      </c>
      <c r="E35" s="614" t="s">
        <v>523</v>
      </c>
      <c r="F35" s="615" t="s">
        <v>2427</v>
      </c>
      <c r="G35" s="614" t="s">
        <v>562</v>
      </c>
      <c r="H35" s="614" t="s">
        <v>626</v>
      </c>
      <c r="I35" s="614" t="s">
        <v>627</v>
      </c>
      <c r="J35" s="614" t="s">
        <v>628</v>
      </c>
      <c r="K35" s="614" t="s">
        <v>629</v>
      </c>
      <c r="L35" s="616">
        <v>80.142444419831918</v>
      </c>
      <c r="M35" s="616">
        <v>40</v>
      </c>
      <c r="N35" s="617">
        <v>3205.6977767932767</v>
      </c>
    </row>
    <row r="36" spans="1:14" ht="14.4" customHeight="1" x14ac:dyDescent="0.3">
      <c r="A36" s="612" t="s">
        <v>513</v>
      </c>
      <c r="B36" s="613" t="s">
        <v>2425</v>
      </c>
      <c r="C36" s="614" t="s">
        <v>518</v>
      </c>
      <c r="D36" s="615" t="s">
        <v>2426</v>
      </c>
      <c r="E36" s="614" t="s">
        <v>523</v>
      </c>
      <c r="F36" s="615" t="s">
        <v>2427</v>
      </c>
      <c r="G36" s="614" t="s">
        <v>562</v>
      </c>
      <c r="H36" s="614" t="s">
        <v>630</v>
      </c>
      <c r="I36" s="614" t="s">
        <v>631</v>
      </c>
      <c r="J36" s="614" t="s">
        <v>632</v>
      </c>
      <c r="K36" s="614" t="s">
        <v>633</v>
      </c>
      <c r="L36" s="616">
        <v>127.67857326220229</v>
      </c>
      <c r="M36" s="616">
        <v>1</v>
      </c>
      <c r="N36" s="617">
        <v>127.67857326220229</v>
      </c>
    </row>
    <row r="37" spans="1:14" ht="14.4" customHeight="1" x14ac:dyDescent="0.3">
      <c r="A37" s="612" t="s">
        <v>513</v>
      </c>
      <c r="B37" s="613" t="s">
        <v>2425</v>
      </c>
      <c r="C37" s="614" t="s">
        <v>518</v>
      </c>
      <c r="D37" s="615" t="s">
        <v>2426</v>
      </c>
      <c r="E37" s="614" t="s">
        <v>523</v>
      </c>
      <c r="F37" s="615" t="s">
        <v>2427</v>
      </c>
      <c r="G37" s="614" t="s">
        <v>562</v>
      </c>
      <c r="H37" s="614" t="s">
        <v>634</v>
      </c>
      <c r="I37" s="614" t="s">
        <v>635</v>
      </c>
      <c r="J37" s="614" t="s">
        <v>636</v>
      </c>
      <c r="K37" s="614" t="s">
        <v>637</v>
      </c>
      <c r="L37" s="616">
        <v>27.851453608930829</v>
      </c>
      <c r="M37" s="616">
        <v>1195</v>
      </c>
      <c r="N37" s="617">
        <v>33282.487062672342</v>
      </c>
    </row>
    <row r="38" spans="1:14" ht="14.4" customHeight="1" x14ac:dyDescent="0.3">
      <c r="A38" s="612" t="s">
        <v>513</v>
      </c>
      <c r="B38" s="613" t="s">
        <v>2425</v>
      </c>
      <c r="C38" s="614" t="s">
        <v>518</v>
      </c>
      <c r="D38" s="615" t="s">
        <v>2426</v>
      </c>
      <c r="E38" s="614" t="s">
        <v>523</v>
      </c>
      <c r="F38" s="615" t="s">
        <v>2427</v>
      </c>
      <c r="G38" s="614" t="s">
        <v>562</v>
      </c>
      <c r="H38" s="614" t="s">
        <v>638</v>
      </c>
      <c r="I38" s="614" t="s">
        <v>639</v>
      </c>
      <c r="J38" s="614" t="s">
        <v>640</v>
      </c>
      <c r="K38" s="614" t="s">
        <v>641</v>
      </c>
      <c r="L38" s="616">
        <v>93.619404088726611</v>
      </c>
      <c r="M38" s="616">
        <v>1</v>
      </c>
      <c r="N38" s="617">
        <v>93.619404088726611</v>
      </c>
    </row>
    <row r="39" spans="1:14" ht="14.4" customHeight="1" x14ac:dyDescent="0.3">
      <c r="A39" s="612" t="s">
        <v>513</v>
      </c>
      <c r="B39" s="613" t="s">
        <v>2425</v>
      </c>
      <c r="C39" s="614" t="s">
        <v>518</v>
      </c>
      <c r="D39" s="615" t="s">
        <v>2426</v>
      </c>
      <c r="E39" s="614" t="s">
        <v>523</v>
      </c>
      <c r="F39" s="615" t="s">
        <v>2427</v>
      </c>
      <c r="G39" s="614" t="s">
        <v>562</v>
      </c>
      <c r="H39" s="614" t="s">
        <v>642</v>
      </c>
      <c r="I39" s="614" t="s">
        <v>643</v>
      </c>
      <c r="J39" s="614" t="s">
        <v>644</v>
      </c>
      <c r="K39" s="614" t="s">
        <v>645</v>
      </c>
      <c r="L39" s="616">
        <v>78.006885079183036</v>
      </c>
      <c r="M39" s="616">
        <v>10</v>
      </c>
      <c r="N39" s="617">
        <v>780.06885079183041</v>
      </c>
    </row>
    <row r="40" spans="1:14" ht="14.4" customHeight="1" x14ac:dyDescent="0.3">
      <c r="A40" s="612" t="s">
        <v>513</v>
      </c>
      <c r="B40" s="613" t="s">
        <v>2425</v>
      </c>
      <c r="C40" s="614" t="s">
        <v>518</v>
      </c>
      <c r="D40" s="615" t="s">
        <v>2426</v>
      </c>
      <c r="E40" s="614" t="s">
        <v>523</v>
      </c>
      <c r="F40" s="615" t="s">
        <v>2427</v>
      </c>
      <c r="G40" s="614" t="s">
        <v>562</v>
      </c>
      <c r="H40" s="614" t="s">
        <v>646</v>
      </c>
      <c r="I40" s="614" t="s">
        <v>647</v>
      </c>
      <c r="J40" s="614" t="s">
        <v>648</v>
      </c>
      <c r="K40" s="614" t="s">
        <v>649</v>
      </c>
      <c r="L40" s="616">
        <v>54.116494530833641</v>
      </c>
      <c r="M40" s="616">
        <v>70</v>
      </c>
      <c r="N40" s="617">
        <v>3788.154617158355</v>
      </c>
    </row>
    <row r="41" spans="1:14" ht="14.4" customHeight="1" x14ac:dyDescent="0.3">
      <c r="A41" s="612" t="s">
        <v>513</v>
      </c>
      <c r="B41" s="613" t="s">
        <v>2425</v>
      </c>
      <c r="C41" s="614" t="s">
        <v>518</v>
      </c>
      <c r="D41" s="615" t="s">
        <v>2426</v>
      </c>
      <c r="E41" s="614" t="s">
        <v>523</v>
      </c>
      <c r="F41" s="615" t="s">
        <v>2427</v>
      </c>
      <c r="G41" s="614" t="s">
        <v>562</v>
      </c>
      <c r="H41" s="614" t="s">
        <v>650</v>
      </c>
      <c r="I41" s="614" t="s">
        <v>651</v>
      </c>
      <c r="J41" s="614" t="s">
        <v>652</v>
      </c>
      <c r="K41" s="614" t="s">
        <v>653</v>
      </c>
      <c r="L41" s="616">
        <v>36.397499633181027</v>
      </c>
      <c r="M41" s="616">
        <v>4</v>
      </c>
      <c r="N41" s="617">
        <v>145.58999853272411</v>
      </c>
    </row>
    <row r="42" spans="1:14" ht="14.4" customHeight="1" x14ac:dyDescent="0.3">
      <c r="A42" s="612" t="s">
        <v>513</v>
      </c>
      <c r="B42" s="613" t="s">
        <v>2425</v>
      </c>
      <c r="C42" s="614" t="s">
        <v>518</v>
      </c>
      <c r="D42" s="615" t="s">
        <v>2426</v>
      </c>
      <c r="E42" s="614" t="s">
        <v>523</v>
      </c>
      <c r="F42" s="615" t="s">
        <v>2427</v>
      </c>
      <c r="G42" s="614" t="s">
        <v>562</v>
      </c>
      <c r="H42" s="614" t="s">
        <v>654</v>
      </c>
      <c r="I42" s="614" t="s">
        <v>655</v>
      </c>
      <c r="J42" s="614" t="s">
        <v>656</v>
      </c>
      <c r="K42" s="614" t="s">
        <v>618</v>
      </c>
      <c r="L42" s="616">
        <v>66.05861562644013</v>
      </c>
      <c r="M42" s="616">
        <v>47</v>
      </c>
      <c r="N42" s="617">
        <v>3104.7549344426861</v>
      </c>
    </row>
    <row r="43" spans="1:14" ht="14.4" customHeight="1" x14ac:dyDescent="0.3">
      <c r="A43" s="612" t="s">
        <v>513</v>
      </c>
      <c r="B43" s="613" t="s">
        <v>2425</v>
      </c>
      <c r="C43" s="614" t="s">
        <v>518</v>
      </c>
      <c r="D43" s="615" t="s">
        <v>2426</v>
      </c>
      <c r="E43" s="614" t="s">
        <v>523</v>
      </c>
      <c r="F43" s="615" t="s">
        <v>2427</v>
      </c>
      <c r="G43" s="614" t="s">
        <v>562</v>
      </c>
      <c r="H43" s="614" t="s">
        <v>657</v>
      </c>
      <c r="I43" s="614" t="s">
        <v>658</v>
      </c>
      <c r="J43" s="614" t="s">
        <v>659</v>
      </c>
      <c r="K43" s="614" t="s">
        <v>660</v>
      </c>
      <c r="L43" s="616">
        <v>58.31494770131701</v>
      </c>
      <c r="M43" s="616">
        <v>33</v>
      </c>
      <c r="N43" s="617">
        <v>1924.3932741434614</v>
      </c>
    </row>
    <row r="44" spans="1:14" ht="14.4" customHeight="1" x14ac:dyDescent="0.3">
      <c r="A44" s="612" t="s">
        <v>513</v>
      </c>
      <c r="B44" s="613" t="s">
        <v>2425</v>
      </c>
      <c r="C44" s="614" t="s">
        <v>518</v>
      </c>
      <c r="D44" s="615" t="s">
        <v>2426</v>
      </c>
      <c r="E44" s="614" t="s">
        <v>523</v>
      </c>
      <c r="F44" s="615" t="s">
        <v>2427</v>
      </c>
      <c r="G44" s="614" t="s">
        <v>562</v>
      </c>
      <c r="H44" s="614" t="s">
        <v>661</v>
      </c>
      <c r="I44" s="614" t="s">
        <v>662</v>
      </c>
      <c r="J44" s="614" t="s">
        <v>663</v>
      </c>
      <c r="K44" s="614" t="s">
        <v>664</v>
      </c>
      <c r="L44" s="616">
        <v>27.997499999999995</v>
      </c>
      <c r="M44" s="616">
        <v>8</v>
      </c>
      <c r="N44" s="617">
        <v>223.97999999999996</v>
      </c>
    </row>
    <row r="45" spans="1:14" ht="14.4" customHeight="1" x14ac:dyDescent="0.3">
      <c r="A45" s="612" t="s">
        <v>513</v>
      </c>
      <c r="B45" s="613" t="s">
        <v>2425</v>
      </c>
      <c r="C45" s="614" t="s">
        <v>518</v>
      </c>
      <c r="D45" s="615" t="s">
        <v>2426</v>
      </c>
      <c r="E45" s="614" t="s">
        <v>523</v>
      </c>
      <c r="F45" s="615" t="s">
        <v>2427</v>
      </c>
      <c r="G45" s="614" t="s">
        <v>562</v>
      </c>
      <c r="H45" s="614" t="s">
        <v>665</v>
      </c>
      <c r="I45" s="614" t="s">
        <v>666</v>
      </c>
      <c r="J45" s="614" t="s">
        <v>667</v>
      </c>
      <c r="K45" s="614" t="s">
        <v>668</v>
      </c>
      <c r="L45" s="616">
        <v>57.465678141779719</v>
      </c>
      <c r="M45" s="616">
        <v>304</v>
      </c>
      <c r="N45" s="617">
        <v>17469.566155101034</v>
      </c>
    </row>
    <row r="46" spans="1:14" ht="14.4" customHeight="1" x14ac:dyDescent="0.3">
      <c r="A46" s="612" t="s">
        <v>513</v>
      </c>
      <c r="B46" s="613" t="s">
        <v>2425</v>
      </c>
      <c r="C46" s="614" t="s">
        <v>518</v>
      </c>
      <c r="D46" s="615" t="s">
        <v>2426</v>
      </c>
      <c r="E46" s="614" t="s">
        <v>523</v>
      </c>
      <c r="F46" s="615" t="s">
        <v>2427</v>
      </c>
      <c r="G46" s="614" t="s">
        <v>562</v>
      </c>
      <c r="H46" s="614" t="s">
        <v>669</v>
      </c>
      <c r="I46" s="614" t="s">
        <v>670</v>
      </c>
      <c r="J46" s="614" t="s">
        <v>671</v>
      </c>
      <c r="K46" s="614" t="s">
        <v>672</v>
      </c>
      <c r="L46" s="616">
        <v>109.90967680679044</v>
      </c>
      <c r="M46" s="616">
        <v>1</v>
      </c>
      <c r="N46" s="617">
        <v>109.90967680679044</v>
      </c>
    </row>
    <row r="47" spans="1:14" ht="14.4" customHeight="1" x14ac:dyDescent="0.3">
      <c r="A47" s="612" t="s">
        <v>513</v>
      </c>
      <c r="B47" s="613" t="s">
        <v>2425</v>
      </c>
      <c r="C47" s="614" t="s">
        <v>518</v>
      </c>
      <c r="D47" s="615" t="s">
        <v>2426</v>
      </c>
      <c r="E47" s="614" t="s">
        <v>523</v>
      </c>
      <c r="F47" s="615" t="s">
        <v>2427</v>
      </c>
      <c r="G47" s="614" t="s">
        <v>562</v>
      </c>
      <c r="H47" s="614" t="s">
        <v>673</v>
      </c>
      <c r="I47" s="614" t="s">
        <v>674</v>
      </c>
      <c r="J47" s="614" t="s">
        <v>675</v>
      </c>
      <c r="K47" s="614" t="s">
        <v>676</v>
      </c>
      <c r="L47" s="616">
        <v>41.349999999999994</v>
      </c>
      <c r="M47" s="616">
        <v>3</v>
      </c>
      <c r="N47" s="617">
        <v>124.04999999999998</v>
      </c>
    </row>
    <row r="48" spans="1:14" ht="14.4" customHeight="1" x14ac:dyDescent="0.3">
      <c r="A48" s="612" t="s">
        <v>513</v>
      </c>
      <c r="B48" s="613" t="s">
        <v>2425</v>
      </c>
      <c r="C48" s="614" t="s">
        <v>518</v>
      </c>
      <c r="D48" s="615" t="s">
        <v>2426</v>
      </c>
      <c r="E48" s="614" t="s">
        <v>523</v>
      </c>
      <c r="F48" s="615" t="s">
        <v>2427</v>
      </c>
      <c r="G48" s="614" t="s">
        <v>562</v>
      </c>
      <c r="H48" s="614" t="s">
        <v>677</v>
      </c>
      <c r="I48" s="614" t="s">
        <v>678</v>
      </c>
      <c r="J48" s="614" t="s">
        <v>679</v>
      </c>
      <c r="K48" s="614" t="s">
        <v>680</v>
      </c>
      <c r="L48" s="616">
        <v>64.13604356305764</v>
      </c>
      <c r="M48" s="616">
        <v>76</v>
      </c>
      <c r="N48" s="617">
        <v>4874.3393107923803</v>
      </c>
    </row>
    <row r="49" spans="1:14" ht="14.4" customHeight="1" x14ac:dyDescent="0.3">
      <c r="A49" s="612" t="s">
        <v>513</v>
      </c>
      <c r="B49" s="613" t="s">
        <v>2425</v>
      </c>
      <c r="C49" s="614" t="s">
        <v>518</v>
      </c>
      <c r="D49" s="615" t="s">
        <v>2426</v>
      </c>
      <c r="E49" s="614" t="s">
        <v>523</v>
      </c>
      <c r="F49" s="615" t="s">
        <v>2427</v>
      </c>
      <c r="G49" s="614" t="s">
        <v>562</v>
      </c>
      <c r="H49" s="614" t="s">
        <v>681</v>
      </c>
      <c r="I49" s="614" t="s">
        <v>682</v>
      </c>
      <c r="J49" s="614" t="s">
        <v>683</v>
      </c>
      <c r="K49" s="614" t="s">
        <v>684</v>
      </c>
      <c r="L49" s="616">
        <v>239.23886790954288</v>
      </c>
      <c r="M49" s="616">
        <v>144</v>
      </c>
      <c r="N49" s="617">
        <v>34450.396978974175</v>
      </c>
    </row>
    <row r="50" spans="1:14" ht="14.4" customHeight="1" x14ac:dyDescent="0.3">
      <c r="A50" s="612" t="s">
        <v>513</v>
      </c>
      <c r="B50" s="613" t="s">
        <v>2425</v>
      </c>
      <c r="C50" s="614" t="s">
        <v>518</v>
      </c>
      <c r="D50" s="615" t="s">
        <v>2426</v>
      </c>
      <c r="E50" s="614" t="s">
        <v>523</v>
      </c>
      <c r="F50" s="615" t="s">
        <v>2427</v>
      </c>
      <c r="G50" s="614" t="s">
        <v>562</v>
      </c>
      <c r="H50" s="614" t="s">
        <v>685</v>
      </c>
      <c r="I50" s="614" t="s">
        <v>686</v>
      </c>
      <c r="J50" s="614" t="s">
        <v>687</v>
      </c>
      <c r="K50" s="614" t="s">
        <v>684</v>
      </c>
      <c r="L50" s="616">
        <v>328.47185455830953</v>
      </c>
      <c r="M50" s="616">
        <v>171</v>
      </c>
      <c r="N50" s="617">
        <v>56168.687129470927</v>
      </c>
    </row>
    <row r="51" spans="1:14" ht="14.4" customHeight="1" x14ac:dyDescent="0.3">
      <c r="A51" s="612" t="s">
        <v>513</v>
      </c>
      <c r="B51" s="613" t="s">
        <v>2425</v>
      </c>
      <c r="C51" s="614" t="s">
        <v>518</v>
      </c>
      <c r="D51" s="615" t="s">
        <v>2426</v>
      </c>
      <c r="E51" s="614" t="s">
        <v>523</v>
      </c>
      <c r="F51" s="615" t="s">
        <v>2427</v>
      </c>
      <c r="G51" s="614" t="s">
        <v>562</v>
      </c>
      <c r="H51" s="614" t="s">
        <v>688</v>
      </c>
      <c r="I51" s="614" t="s">
        <v>689</v>
      </c>
      <c r="J51" s="614" t="s">
        <v>690</v>
      </c>
      <c r="K51" s="614" t="s">
        <v>691</v>
      </c>
      <c r="L51" s="616">
        <v>144.79386358686338</v>
      </c>
      <c r="M51" s="616">
        <v>5</v>
      </c>
      <c r="N51" s="617">
        <v>723.9693179343169</v>
      </c>
    </row>
    <row r="52" spans="1:14" ht="14.4" customHeight="1" x14ac:dyDescent="0.3">
      <c r="A52" s="612" t="s">
        <v>513</v>
      </c>
      <c r="B52" s="613" t="s">
        <v>2425</v>
      </c>
      <c r="C52" s="614" t="s">
        <v>518</v>
      </c>
      <c r="D52" s="615" t="s">
        <v>2426</v>
      </c>
      <c r="E52" s="614" t="s">
        <v>523</v>
      </c>
      <c r="F52" s="615" t="s">
        <v>2427</v>
      </c>
      <c r="G52" s="614" t="s">
        <v>562</v>
      </c>
      <c r="H52" s="614" t="s">
        <v>692</v>
      </c>
      <c r="I52" s="614" t="s">
        <v>693</v>
      </c>
      <c r="J52" s="614" t="s">
        <v>694</v>
      </c>
      <c r="K52" s="614" t="s">
        <v>695</v>
      </c>
      <c r="L52" s="616">
        <v>284.10999999999996</v>
      </c>
      <c r="M52" s="616">
        <v>1</v>
      </c>
      <c r="N52" s="617">
        <v>284.10999999999996</v>
      </c>
    </row>
    <row r="53" spans="1:14" ht="14.4" customHeight="1" x14ac:dyDescent="0.3">
      <c r="A53" s="612" t="s">
        <v>513</v>
      </c>
      <c r="B53" s="613" t="s">
        <v>2425</v>
      </c>
      <c r="C53" s="614" t="s">
        <v>518</v>
      </c>
      <c r="D53" s="615" t="s">
        <v>2426</v>
      </c>
      <c r="E53" s="614" t="s">
        <v>523</v>
      </c>
      <c r="F53" s="615" t="s">
        <v>2427</v>
      </c>
      <c r="G53" s="614" t="s">
        <v>562</v>
      </c>
      <c r="H53" s="614" t="s">
        <v>696</v>
      </c>
      <c r="I53" s="614" t="s">
        <v>697</v>
      </c>
      <c r="J53" s="614" t="s">
        <v>698</v>
      </c>
      <c r="K53" s="614" t="s">
        <v>699</v>
      </c>
      <c r="L53" s="616">
        <v>417.87761111111115</v>
      </c>
      <c r="M53" s="616">
        <v>9</v>
      </c>
      <c r="N53" s="617">
        <v>3760.8985000000002</v>
      </c>
    </row>
    <row r="54" spans="1:14" ht="14.4" customHeight="1" x14ac:dyDescent="0.3">
      <c r="A54" s="612" t="s">
        <v>513</v>
      </c>
      <c r="B54" s="613" t="s">
        <v>2425</v>
      </c>
      <c r="C54" s="614" t="s">
        <v>518</v>
      </c>
      <c r="D54" s="615" t="s">
        <v>2426</v>
      </c>
      <c r="E54" s="614" t="s">
        <v>523</v>
      </c>
      <c r="F54" s="615" t="s">
        <v>2427</v>
      </c>
      <c r="G54" s="614" t="s">
        <v>562</v>
      </c>
      <c r="H54" s="614" t="s">
        <v>700</v>
      </c>
      <c r="I54" s="614" t="s">
        <v>701</v>
      </c>
      <c r="J54" s="614" t="s">
        <v>702</v>
      </c>
      <c r="K54" s="614" t="s">
        <v>703</v>
      </c>
      <c r="L54" s="616">
        <v>40.440000000000019</v>
      </c>
      <c r="M54" s="616">
        <v>1</v>
      </c>
      <c r="N54" s="617">
        <v>40.440000000000019</v>
      </c>
    </row>
    <row r="55" spans="1:14" ht="14.4" customHeight="1" x14ac:dyDescent="0.3">
      <c r="A55" s="612" t="s">
        <v>513</v>
      </c>
      <c r="B55" s="613" t="s">
        <v>2425</v>
      </c>
      <c r="C55" s="614" t="s">
        <v>518</v>
      </c>
      <c r="D55" s="615" t="s">
        <v>2426</v>
      </c>
      <c r="E55" s="614" t="s">
        <v>523</v>
      </c>
      <c r="F55" s="615" t="s">
        <v>2427</v>
      </c>
      <c r="G55" s="614" t="s">
        <v>562</v>
      </c>
      <c r="H55" s="614" t="s">
        <v>704</v>
      </c>
      <c r="I55" s="614" t="s">
        <v>705</v>
      </c>
      <c r="J55" s="614" t="s">
        <v>706</v>
      </c>
      <c r="K55" s="614" t="s">
        <v>707</v>
      </c>
      <c r="L55" s="616">
        <v>130.71</v>
      </c>
      <c r="M55" s="616">
        <v>1</v>
      </c>
      <c r="N55" s="617">
        <v>130.71</v>
      </c>
    </row>
    <row r="56" spans="1:14" ht="14.4" customHeight="1" x14ac:dyDescent="0.3">
      <c r="A56" s="612" t="s">
        <v>513</v>
      </c>
      <c r="B56" s="613" t="s">
        <v>2425</v>
      </c>
      <c r="C56" s="614" t="s">
        <v>518</v>
      </c>
      <c r="D56" s="615" t="s">
        <v>2426</v>
      </c>
      <c r="E56" s="614" t="s">
        <v>523</v>
      </c>
      <c r="F56" s="615" t="s">
        <v>2427</v>
      </c>
      <c r="G56" s="614" t="s">
        <v>562</v>
      </c>
      <c r="H56" s="614" t="s">
        <v>708</v>
      </c>
      <c r="I56" s="614" t="s">
        <v>709</v>
      </c>
      <c r="J56" s="614" t="s">
        <v>710</v>
      </c>
      <c r="K56" s="614" t="s">
        <v>711</v>
      </c>
      <c r="L56" s="616">
        <v>41.24</v>
      </c>
      <c r="M56" s="616">
        <v>1</v>
      </c>
      <c r="N56" s="617">
        <v>41.24</v>
      </c>
    </row>
    <row r="57" spans="1:14" ht="14.4" customHeight="1" x14ac:dyDescent="0.3">
      <c r="A57" s="612" t="s">
        <v>513</v>
      </c>
      <c r="B57" s="613" t="s">
        <v>2425</v>
      </c>
      <c r="C57" s="614" t="s">
        <v>518</v>
      </c>
      <c r="D57" s="615" t="s">
        <v>2426</v>
      </c>
      <c r="E57" s="614" t="s">
        <v>523</v>
      </c>
      <c r="F57" s="615" t="s">
        <v>2427</v>
      </c>
      <c r="G57" s="614" t="s">
        <v>562</v>
      </c>
      <c r="H57" s="614" t="s">
        <v>712</v>
      </c>
      <c r="I57" s="614" t="s">
        <v>713</v>
      </c>
      <c r="J57" s="614" t="s">
        <v>714</v>
      </c>
      <c r="K57" s="614" t="s">
        <v>715</v>
      </c>
      <c r="L57" s="616">
        <v>185.61013118942952</v>
      </c>
      <c r="M57" s="616">
        <v>146</v>
      </c>
      <c r="N57" s="617">
        <v>27099.079153656712</v>
      </c>
    </row>
    <row r="58" spans="1:14" ht="14.4" customHeight="1" x14ac:dyDescent="0.3">
      <c r="A58" s="612" t="s">
        <v>513</v>
      </c>
      <c r="B58" s="613" t="s">
        <v>2425</v>
      </c>
      <c r="C58" s="614" t="s">
        <v>518</v>
      </c>
      <c r="D58" s="615" t="s">
        <v>2426</v>
      </c>
      <c r="E58" s="614" t="s">
        <v>523</v>
      </c>
      <c r="F58" s="615" t="s">
        <v>2427</v>
      </c>
      <c r="G58" s="614" t="s">
        <v>562</v>
      </c>
      <c r="H58" s="614" t="s">
        <v>716</v>
      </c>
      <c r="I58" s="614" t="s">
        <v>716</v>
      </c>
      <c r="J58" s="614" t="s">
        <v>717</v>
      </c>
      <c r="K58" s="614" t="s">
        <v>718</v>
      </c>
      <c r="L58" s="616">
        <v>36.535009576088079</v>
      </c>
      <c r="M58" s="616">
        <v>755</v>
      </c>
      <c r="N58" s="617">
        <v>27583.932229946502</v>
      </c>
    </row>
    <row r="59" spans="1:14" ht="14.4" customHeight="1" x14ac:dyDescent="0.3">
      <c r="A59" s="612" t="s">
        <v>513</v>
      </c>
      <c r="B59" s="613" t="s">
        <v>2425</v>
      </c>
      <c r="C59" s="614" t="s">
        <v>518</v>
      </c>
      <c r="D59" s="615" t="s">
        <v>2426</v>
      </c>
      <c r="E59" s="614" t="s">
        <v>523</v>
      </c>
      <c r="F59" s="615" t="s">
        <v>2427</v>
      </c>
      <c r="G59" s="614" t="s">
        <v>562</v>
      </c>
      <c r="H59" s="614" t="s">
        <v>719</v>
      </c>
      <c r="I59" s="614" t="s">
        <v>720</v>
      </c>
      <c r="J59" s="614" t="s">
        <v>721</v>
      </c>
      <c r="K59" s="614" t="s">
        <v>722</v>
      </c>
      <c r="L59" s="616">
        <v>49.504325751653063</v>
      </c>
      <c r="M59" s="616">
        <v>13</v>
      </c>
      <c r="N59" s="617">
        <v>643.55623477148981</v>
      </c>
    </row>
    <row r="60" spans="1:14" ht="14.4" customHeight="1" x14ac:dyDescent="0.3">
      <c r="A60" s="612" t="s">
        <v>513</v>
      </c>
      <c r="B60" s="613" t="s">
        <v>2425</v>
      </c>
      <c r="C60" s="614" t="s">
        <v>518</v>
      </c>
      <c r="D60" s="615" t="s">
        <v>2426</v>
      </c>
      <c r="E60" s="614" t="s">
        <v>523</v>
      </c>
      <c r="F60" s="615" t="s">
        <v>2427</v>
      </c>
      <c r="G60" s="614" t="s">
        <v>562</v>
      </c>
      <c r="H60" s="614" t="s">
        <v>723</v>
      </c>
      <c r="I60" s="614" t="s">
        <v>724</v>
      </c>
      <c r="J60" s="614" t="s">
        <v>721</v>
      </c>
      <c r="K60" s="614" t="s">
        <v>725</v>
      </c>
      <c r="L60" s="616">
        <v>138.9666666666667</v>
      </c>
      <c r="M60" s="616">
        <v>3</v>
      </c>
      <c r="N60" s="617">
        <v>416.90000000000009</v>
      </c>
    </row>
    <row r="61" spans="1:14" ht="14.4" customHeight="1" x14ac:dyDescent="0.3">
      <c r="A61" s="612" t="s">
        <v>513</v>
      </c>
      <c r="B61" s="613" t="s">
        <v>2425</v>
      </c>
      <c r="C61" s="614" t="s">
        <v>518</v>
      </c>
      <c r="D61" s="615" t="s">
        <v>2426</v>
      </c>
      <c r="E61" s="614" t="s">
        <v>523</v>
      </c>
      <c r="F61" s="615" t="s">
        <v>2427</v>
      </c>
      <c r="G61" s="614" t="s">
        <v>562</v>
      </c>
      <c r="H61" s="614" t="s">
        <v>726</v>
      </c>
      <c r="I61" s="614" t="s">
        <v>727</v>
      </c>
      <c r="J61" s="614" t="s">
        <v>728</v>
      </c>
      <c r="K61" s="614" t="s">
        <v>729</v>
      </c>
      <c r="L61" s="616">
        <v>157.71000000000004</v>
      </c>
      <c r="M61" s="616">
        <v>1</v>
      </c>
      <c r="N61" s="617">
        <v>157.71000000000004</v>
      </c>
    </row>
    <row r="62" spans="1:14" ht="14.4" customHeight="1" x14ac:dyDescent="0.3">
      <c r="A62" s="612" t="s">
        <v>513</v>
      </c>
      <c r="B62" s="613" t="s">
        <v>2425</v>
      </c>
      <c r="C62" s="614" t="s">
        <v>518</v>
      </c>
      <c r="D62" s="615" t="s">
        <v>2426</v>
      </c>
      <c r="E62" s="614" t="s">
        <v>523</v>
      </c>
      <c r="F62" s="615" t="s">
        <v>2427</v>
      </c>
      <c r="G62" s="614" t="s">
        <v>562</v>
      </c>
      <c r="H62" s="614" t="s">
        <v>730</v>
      </c>
      <c r="I62" s="614" t="s">
        <v>731</v>
      </c>
      <c r="J62" s="614" t="s">
        <v>732</v>
      </c>
      <c r="K62" s="614" t="s">
        <v>733</v>
      </c>
      <c r="L62" s="616">
        <v>73.860011594706293</v>
      </c>
      <c r="M62" s="616">
        <v>4</v>
      </c>
      <c r="N62" s="617">
        <v>295.44004637882517</v>
      </c>
    </row>
    <row r="63" spans="1:14" ht="14.4" customHeight="1" x14ac:dyDescent="0.3">
      <c r="A63" s="612" t="s">
        <v>513</v>
      </c>
      <c r="B63" s="613" t="s">
        <v>2425</v>
      </c>
      <c r="C63" s="614" t="s">
        <v>518</v>
      </c>
      <c r="D63" s="615" t="s">
        <v>2426</v>
      </c>
      <c r="E63" s="614" t="s">
        <v>523</v>
      </c>
      <c r="F63" s="615" t="s">
        <v>2427</v>
      </c>
      <c r="G63" s="614" t="s">
        <v>562</v>
      </c>
      <c r="H63" s="614" t="s">
        <v>734</v>
      </c>
      <c r="I63" s="614" t="s">
        <v>735</v>
      </c>
      <c r="J63" s="614" t="s">
        <v>736</v>
      </c>
      <c r="K63" s="614" t="s">
        <v>737</v>
      </c>
      <c r="L63" s="616">
        <v>112.80999999999997</v>
      </c>
      <c r="M63" s="616">
        <v>1</v>
      </c>
      <c r="N63" s="617">
        <v>112.80999999999997</v>
      </c>
    </row>
    <row r="64" spans="1:14" ht="14.4" customHeight="1" x14ac:dyDescent="0.3">
      <c r="A64" s="612" t="s">
        <v>513</v>
      </c>
      <c r="B64" s="613" t="s">
        <v>2425</v>
      </c>
      <c r="C64" s="614" t="s">
        <v>518</v>
      </c>
      <c r="D64" s="615" t="s">
        <v>2426</v>
      </c>
      <c r="E64" s="614" t="s">
        <v>523</v>
      </c>
      <c r="F64" s="615" t="s">
        <v>2427</v>
      </c>
      <c r="G64" s="614" t="s">
        <v>562</v>
      </c>
      <c r="H64" s="614" t="s">
        <v>738</v>
      </c>
      <c r="I64" s="614" t="s">
        <v>739</v>
      </c>
      <c r="J64" s="614" t="s">
        <v>740</v>
      </c>
      <c r="K64" s="614" t="s">
        <v>741</v>
      </c>
      <c r="L64" s="616">
        <v>113.56000000000003</v>
      </c>
      <c r="M64" s="616">
        <v>1</v>
      </c>
      <c r="N64" s="617">
        <v>113.56000000000003</v>
      </c>
    </row>
    <row r="65" spans="1:14" ht="14.4" customHeight="1" x14ac:dyDescent="0.3">
      <c r="A65" s="612" t="s">
        <v>513</v>
      </c>
      <c r="B65" s="613" t="s">
        <v>2425</v>
      </c>
      <c r="C65" s="614" t="s">
        <v>518</v>
      </c>
      <c r="D65" s="615" t="s">
        <v>2426</v>
      </c>
      <c r="E65" s="614" t="s">
        <v>523</v>
      </c>
      <c r="F65" s="615" t="s">
        <v>2427</v>
      </c>
      <c r="G65" s="614" t="s">
        <v>562</v>
      </c>
      <c r="H65" s="614" t="s">
        <v>742</v>
      </c>
      <c r="I65" s="614" t="s">
        <v>743</v>
      </c>
      <c r="J65" s="614" t="s">
        <v>744</v>
      </c>
      <c r="K65" s="614" t="s">
        <v>745</v>
      </c>
      <c r="L65" s="616">
        <v>597.61</v>
      </c>
      <c r="M65" s="616">
        <v>1</v>
      </c>
      <c r="N65" s="617">
        <v>597.61</v>
      </c>
    </row>
    <row r="66" spans="1:14" ht="14.4" customHeight="1" x14ac:dyDescent="0.3">
      <c r="A66" s="612" t="s">
        <v>513</v>
      </c>
      <c r="B66" s="613" t="s">
        <v>2425</v>
      </c>
      <c r="C66" s="614" t="s">
        <v>518</v>
      </c>
      <c r="D66" s="615" t="s">
        <v>2426</v>
      </c>
      <c r="E66" s="614" t="s">
        <v>523</v>
      </c>
      <c r="F66" s="615" t="s">
        <v>2427</v>
      </c>
      <c r="G66" s="614" t="s">
        <v>562</v>
      </c>
      <c r="H66" s="614" t="s">
        <v>746</v>
      </c>
      <c r="I66" s="614" t="s">
        <v>747</v>
      </c>
      <c r="J66" s="614" t="s">
        <v>748</v>
      </c>
      <c r="K66" s="614" t="s">
        <v>749</v>
      </c>
      <c r="L66" s="616">
        <v>48.539999999999992</v>
      </c>
      <c r="M66" s="616">
        <v>1</v>
      </c>
      <c r="N66" s="617">
        <v>48.539999999999992</v>
      </c>
    </row>
    <row r="67" spans="1:14" ht="14.4" customHeight="1" x14ac:dyDescent="0.3">
      <c r="A67" s="612" t="s">
        <v>513</v>
      </c>
      <c r="B67" s="613" t="s">
        <v>2425</v>
      </c>
      <c r="C67" s="614" t="s">
        <v>518</v>
      </c>
      <c r="D67" s="615" t="s">
        <v>2426</v>
      </c>
      <c r="E67" s="614" t="s">
        <v>523</v>
      </c>
      <c r="F67" s="615" t="s">
        <v>2427</v>
      </c>
      <c r="G67" s="614" t="s">
        <v>562</v>
      </c>
      <c r="H67" s="614" t="s">
        <v>750</v>
      </c>
      <c r="I67" s="614" t="s">
        <v>750</v>
      </c>
      <c r="J67" s="614" t="s">
        <v>751</v>
      </c>
      <c r="K67" s="614" t="s">
        <v>752</v>
      </c>
      <c r="L67" s="616">
        <v>64.169659558680095</v>
      </c>
      <c r="M67" s="616">
        <v>1</v>
      </c>
      <c r="N67" s="617">
        <v>64.169659558680095</v>
      </c>
    </row>
    <row r="68" spans="1:14" ht="14.4" customHeight="1" x14ac:dyDescent="0.3">
      <c r="A68" s="612" t="s">
        <v>513</v>
      </c>
      <c r="B68" s="613" t="s">
        <v>2425</v>
      </c>
      <c r="C68" s="614" t="s">
        <v>518</v>
      </c>
      <c r="D68" s="615" t="s">
        <v>2426</v>
      </c>
      <c r="E68" s="614" t="s">
        <v>523</v>
      </c>
      <c r="F68" s="615" t="s">
        <v>2427</v>
      </c>
      <c r="G68" s="614" t="s">
        <v>562</v>
      </c>
      <c r="H68" s="614" t="s">
        <v>753</v>
      </c>
      <c r="I68" s="614" t="s">
        <v>754</v>
      </c>
      <c r="J68" s="614" t="s">
        <v>755</v>
      </c>
      <c r="K68" s="614" t="s">
        <v>756</v>
      </c>
      <c r="L68" s="616">
        <v>254.52</v>
      </c>
      <c r="M68" s="616">
        <v>1</v>
      </c>
      <c r="N68" s="617">
        <v>254.52</v>
      </c>
    </row>
    <row r="69" spans="1:14" ht="14.4" customHeight="1" x14ac:dyDescent="0.3">
      <c r="A69" s="612" t="s">
        <v>513</v>
      </c>
      <c r="B69" s="613" t="s">
        <v>2425</v>
      </c>
      <c r="C69" s="614" t="s">
        <v>518</v>
      </c>
      <c r="D69" s="615" t="s">
        <v>2426</v>
      </c>
      <c r="E69" s="614" t="s">
        <v>523</v>
      </c>
      <c r="F69" s="615" t="s">
        <v>2427</v>
      </c>
      <c r="G69" s="614" t="s">
        <v>562</v>
      </c>
      <c r="H69" s="614" t="s">
        <v>757</v>
      </c>
      <c r="I69" s="614" t="s">
        <v>758</v>
      </c>
      <c r="J69" s="614" t="s">
        <v>759</v>
      </c>
      <c r="K69" s="614" t="s">
        <v>760</v>
      </c>
      <c r="L69" s="616">
        <v>51.1</v>
      </c>
      <c r="M69" s="616">
        <v>1</v>
      </c>
      <c r="N69" s="617">
        <v>51.1</v>
      </c>
    </row>
    <row r="70" spans="1:14" ht="14.4" customHeight="1" x14ac:dyDescent="0.3">
      <c r="A70" s="612" t="s">
        <v>513</v>
      </c>
      <c r="B70" s="613" t="s">
        <v>2425</v>
      </c>
      <c r="C70" s="614" t="s">
        <v>518</v>
      </c>
      <c r="D70" s="615" t="s">
        <v>2426</v>
      </c>
      <c r="E70" s="614" t="s">
        <v>523</v>
      </c>
      <c r="F70" s="615" t="s">
        <v>2427</v>
      </c>
      <c r="G70" s="614" t="s">
        <v>562</v>
      </c>
      <c r="H70" s="614" t="s">
        <v>761</v>
      </c>
      <c r="I70" s="614" t="s">
        <v>762</v>
      </c>
      <c r="J70" s="614" t="s">
        <v>763</v>
      </c>
      <c r="K70" s="614" t="s">
        <v>764</v>
      </c>
      <c r="L70" s="616">
        <v>308.07666917701067</v>
      </c>
      <c r="M70" s="616">
        <v>9</v>
      </c>
      <c r="N70" s="617">
        <v>2772.6900225930958</v>
      </c>
    </row>
    <row r="71" spans="1:14" ht="14.4" customHeight="1" x14ac:dyDescent="0.3">
      <c r="A71" s="612" t="s">
        <v>513</v>
      </c>
      <c r="B71" s="613" t="s">
        <v>2425</v>
      </c>
      <c r="C71" s="614" t="s">
        <v>518</v>
      </c>
      <c r="D71" s="615" t="s">
        <v>2426</v>
      </c>
      <c r="E71" s="614" t="s">
        <v>523</v>
      </c>
      <c r="F71" s="615" t="s">
        <v>2427</v>
      </c>
      <c r="G71" s="614" t="s">
        <v>562</v>
      </c>
      <c r="H71" s="614" t="s">
        <v>765</v>
      </c>
      <c r="I71" s="614" t="s">
        <v>766</v>
      </c>
      <c r="J71" s="614" t="s">
        <v>667</v>
      </c>
      <c r="K71" s="614" t="s">
        <v>767</v>
      </c>
      <c r="L71" s="616">
        <v>28.612110245571937</v>
      </c>
      <c r="M71" s="616">
        <v>10</v>
      </c>
      <c r="N71" s="617">
        <v>286.12110245571938</v>
      </c>
    </row>
    <row r="72" spans="1:14" ht="14.4" customHeight="1" x14ac:dyDescent="0.3">
      <c r="A72" s="612" t="s">
        <v>513</v>
      </c>
      <c r="B72" s="613" t="s">
        <v>2425</v>
      </c>
      <c r="C72" s="614" t="s">
        <v>518</v>
      </c>
      <c r="D72" s="615" t="s">
        <v>2426</v>
      </c>
      <c r="E72" s="614" t="s">
        <v>523</v>
      </c>
      <c r="F72" s="615" t="s">
        <v>2427</v>
      </c>
      <c r="G72" s="614" t="s">
        <v>562</v>
      </c>
      <c r="H72" s="614" t="s">
        <v>768</v>
      </c>
      <c r="I72" s="614" t="s">
        <v>769</v>
      </c>
      <c r="J72" s="614" t="s">
        <v>770</v>
      </c>
      <c r="K72" s="614" t="s">
        <v>771</v>
      </c>
      <c r="L72" s="616">
        <v>73.799999999999983</v>
      </c>
      <c r="M72" s="616">
        <v>2</v>
      </c>
      <c r="N72" s="617">
        <v>147.59999999999997</v>
      </c>
    </row>
    <row r="73" spans="1:14" ht="14.4" customHeight="1" x14ac:dyDescent="0.3">
      <c r="A73" s="612" t="s">
        <v>513</v>
      </c>
      <c r="B73" s="613" t="s">
        <v>2425</v>
      </c>
      <c r="C73" s="614" t="s">
        <v>518</v>
      </c>
      <c r="D73" s="615" t="s">
        <v>2426</v>
      </c>
      <c r="E73" s="614" t="s">
        <v>523</v>
      </c>
      <c r="F73" s="615" t="s">
        <v>2427</v>
      </c>
      <c r="G73" s="614" t="s">
        <v>562</v>
      </c>
      <c r="H73" s="614" t="s">
        <v>772</v>
      </c>
      <c r="I73" s="614" t="s">
        <v>773</v>
      </c>
      <c r="J73" s="614" t="s">
        <v>774</v>
      </c>
      <c r="K73" s="614" t="s">
        <v>775</v>
      </c>
      <c r="L73" s="616">
        <v>99.059999999999974</v>
      </c>
      <c r="M73" s="616">
        <v>2</v>
      </c>
      <c r="N73" s="617">
        <v>198.11999999999995</v>
      </c>
    </row>
    <row r="74" spans="1:14" ht="14.4" customHeight="1" x14ac:dyDescent="0.3">
      <c r="A74" s="612" t="s">
        <v>513</v>
      </c>
      <c r="B74" s="613" t="s">
        <v>2425</v>
      </c>
      <c r="C74" s="614" t="s">
        <v>518</v>
      </c>
      <c r="D74" s="615" t="s">
        <v>2426</v>
      </c>
      <c r="E74" s="614" t="s">
        <v>523</v>
      </c>
      <c r="F74" s="615" t="s">
        <v>2427</v>
      </c>
      <c r="G74" s="614" t="s">
        <v>562</v>
      </c>
      <c r="H74" s="614" t="s">
        <v>776</v>
      </c>
      <c r="I74" s="614" t="s">
        <v>777</v>
      </c>
      <c r="J74" s="614" t="s">
        <v>778</v>
      </c>
      <c r="K74" s="614" t="s">
        <v>779</v>
      </c>
      <c r="L74" s="616">
        <v>95.95</v>
      </c>
      <c r="M74" s="616">
        <v>1</v>
      </c>
      <c r="N74" s="617">
        <v>95.95</v>
      </c>
    </row>
    <row r="75" spans="1:14" ht="14.4" customHeight="1" x14ac:dyDescent="0.3">
      <c r="A75" s="612" t="s">
        <v>513</v>
      </c>
      <c r="B75" s="613" t="s">
        <v>2425</v>
      </c>
      <c r="C75" s="614" t="s">
        <v>518</v>
      </c>
      <c r="D75" s="615" t="s">
        <v>2426</v>
      </c>
      <c r="E75" s="614" t="s">
        <v>523</v>
      </c>
      <c r="F75" s="615" t="s">
        <v>2427</v>
      </c>
      <c r="G75" s="614" t="s">
        <v>562</v>
      </c>
      <c r="H75" s="614" t="s">
        <v>780</v>
      </c>
      <c r="I75" s="614" t="s">
        <v>781</v>
      </c>
      <c r="J75" s="614" t="s">
        <v>782</v>
      </c>
      <c r="K75" s="614"/>
      <c r="L75" s="616">
        <v>205.14325000112126</v>
      </c>
      <c r="M75" s="616">
        <v>2</v>
      </c>
      <c r="N75" s="617">
        <v>410.28650000224252</v>
      </c>
    </row>
    <row r="76" spans="1:14" ht="14.4" customHeight="1" x14ac:dyDescent="0.3">
      <c r="A76" s="612" t="s">
        <v>513</v>
      </c>
      <c r="B76" s="613" t="s">
        <v>2425</v>
      </c>
      <c r="C76" s="614" t="s">
        <v>518</v>
      </c>
      <c r="D76" s="615" t="s">
        <v>2426</v>
      </c>
      <c r="E76" s="614" t="s">
        <v>523</v>
      </c>
      <c r="F76" s="615" t="s">
        <v>2427</v>
      </c>
      <c r="G76" s="614" t="s">
        <v>562</v>
      </c>
      <c r="H76" s="614" t="s">
        <v>783</v>
      </c>
      <c r="I76" s="614" t="s">
        <v>784</v>
      </c>
      <c r="J76" s="614" t="s">
        <v>785</v>
      </c>
      <c r="K76" s="614" t="s">
        <v>786</v>
      </c>
      <c r="L76" s="616">
        <v>154.78050000000002</v>
      </c>
      <c r="M76" s="616">
        <v>4</v>
      </c>
      <c r="N76" s="617">
        <v>619.12200000000007</v>
      </c>
    </row>
    <row r="77" spans="1:14" ht="14.4" customHeight="1" x14ac:dyDescent="0.3">
      <c r="A77" s="612" t="s">
        <v>513</v>
      </c>
      <c r="B77" s="613" t="s">
        <v>2425</v>
      </c>
      <c r="C77" s="614" t="s">
        <v>518</v>
      </c>
      <c r="D77" s="615" t="s">
        <v>2426</v>
      </c>
      <c r="E77" s="614" t="s">
        <v>523</v>
      </c>
      <c r="F77" s="615" t="s">
        <v>2427</v>
      </c>
      <c r="G77" s="614" t="s">
        <v>562</v>
      </c>
      <c r="H77" s="614" t="s">
        <v>787</v>
      </c>
      <c r="I77" s="614" t="s">
        <v>788</v>
      </c>
      <c r="J77" s="614" t="s">
        <v>789</v>
      </c>
      <c r="K77" s="614" t="s">
        <v>790</v>
      </c>
      <c r="L77" s="616">
        <v>222.89649352759486</v>
      </c>
      <c r="M77" s="616">
        <v>3</v>
      </c>
      <c r="N77" s="617">
        <v>668.68948058278454</v>
      </c>
    </row>
    <row r="78" spans="1:14" ht="14.4" customHeight="1" x14ac:dyDescent="0.3">
      <c r="A78" s="612" t="s">
        <v>513</v>
      </c>
      <c r="B78" s="613" t="s">
        <v>2425</v>
      </c>
      <c r="C78" s="614" t="s">
        <v>518</v>
      </c>
      <c r="D78" s="615" t="s">
        <v>2426</v>
      </c>
      <c r="E78" s="614" t="s">
        <v>523</v>
      </c>
      <c r="F78" s="615" t="s">
        <v>2427</v>
      </c>
      <c r="G78" s="614" t="s">
        <v>562</v>
      </c>
      <c r="H78" s="614" t="s">
        <v>791</v>
      </c>
      <c r="I78" s="614" t="s">
        <v>792</v>
      </c>
      <c r="J78" s="614" t="s">
        <v>793</v>
      </c>
      <c r="K78" s="614" t="s">
        <v>794</v>
      </c>
      <c r="L78" s="616">
        <v>72.696666666666658</v>
      </c>
      <c r="M78" s="616">
        <v>6</v>
      </c>
      <c r="N78" s="617">
        <v>436.17999999999995</v>
      </c>
    </row>
    <row r="79" spans="1:14" ht="14.4" customHeight="1" x14ac:dyDescent="0.3">
      <c r="A79" s="612" t="s">
        <v>513</v>
      </c>
      <c r="B79" s="613" t="s">
        <v>2425</v>
      </c>
      <c r="C79" s="614" t="s">
        <v>518</v>
      </c>
      <c r="D79" s="615" t="s">
        <v>2426</v>
      </c>
      <c r="E79" s="614" t="s">
        <v>523</v>
      </c>
      <c r="F79" s="615" t="s">
        <v>2427</v>
      </c>
      <c r="G79" s="614" t="s">
        <v>562</v>
      </c>
      <c r="H79" s="614" t="s">
        <v>795</v>
      </c>
      <c r="I79" s="614" t="s">
        <v>796</v>
      </c>
      <c r="J79" s="614" t="s">
        <v>797</v>
      </c>
      <c r="K79" s="614" t="s">
        <v>798</v>
      </c>
      <c r="L79" s="616">
        <v>107.33</v>
      </c>
      <c r="M79" s="616">
        <v>1</v>
      </c>
      <c r="N79" s="617">
        <v>107.33</v>
      </c>
    </row>
    <row r="80" spans="1:14" ht="14.4" customHeight="1" x14ac:dyDescent="0.3">
      <c r="A80" s="612" t="s">
        <v>513</v>
      </c>
      <c r="B80" s="613" t="s">
        <v>2425</v>
      </c>
      <c r="C80" s="614" t="s">
        <v>518</v>
      </c>
      <c r="D80" s="615" t="s">
        <v>2426</v>
      </c>
      <c r="E80" s="614" t="s">
        <v>523</v>
      </c>
      <c r="F80" s="615" t="s">
        <v>2427</v>
      </c>
      <c r="G80" s="614" t="s">
        <v>562</v>
      </c>
      <c r="H80" s="614" t="s">
        <v>799</v>
      </c>
      <c r="I80" s="614" t="s">
        <v>800</v>
      </c>
      <c r="J80" s="614" t="s">
        <v>801</v>
      </c>
      <c r="K80" s="614" t="s">
        <v>802</v>
      </c>
      <c r="L80" s="616">
        <v>117.63000000000004</v>
      </c>
      <c r="M80" s="616">
        <v>2</v>
      </c>
      <c r="N80" s="617">
        <v>235.26000000000008</v>
      </c>
    </row>
    <row r="81" spans="1:14" ht="14.4" customHeight="1" x14ac:dyDescent="0.3">
      <c r="A81" s="612" t="s">
        <v>513</v>
      </c>
      <c r="B81" s="613" t="s">
        <v>2425</v>
      </c>
      <c r="C81" s="614" t="s">
        <v>518</v>
      </c>
      <c r="D81" s="615" t="s">
        <v>2426</v>
      </c>
      <c r="E81" s="614" t="s">
        <v>523</v>
      </c>
      <c r="F81" s="615" t="s">
        <v>2427</v>
      </c>
      <c r="G81" s="614" t="s">
        <v>562</v>
      </c>
      <c r="H81" s="614" t="s">
        <v>803</v>
      </c>
      <c r="I81" s="614" t="s">
        <v>804</v>
      </c>
      <c r="J81" s="614" t="s">
        <v>805</v>
      </c>
      <c r="K81" s="614" t="s">
        <v>806</v>
      </c>
      <c r="L81" s="616">
        <v>103.68962838843136</v>
      </c>
      <c r="M81" s="616">
        <v>1</v>
      </c>
      <c r="N81" s="617">
        <v>103.68962838843136</v>
      </c>
    </row>
    <row r="82" spans="1:14" ht="14.4" customHeight="1" x14ac:dyDescent="0.3">
      <c r="A82" s="612" t="s">
        <v>513</v>
      </c>
      <c r="B82" s="613" t="s">
        <v>2425</v>
      </c>
      <c r="C82" s="614" t="s">
        <v>518</v>
      </c>
      <c r="D82" s="615" t="s">
        <v>2426</v>
      </c>
      <c r="E82" s="614" t="s">
        <v>523</v>
      </c>
      <c r="F82" s="615" t="s">
        <v>2427</v>
      </c>
      <c r="G82" s="614" t="s">
        <v>562</v>
      </c>
      <c r="H82" s="614" t="s">
        <v>807</v>
      </c>
      <c r="I82" s="614" t="s">
        <v>808</v>
      </c>
      <c r="J82" s="614" t="s">
        <v>809</v>
      </c>
      <c r="K82" s="614" t="s">
        <v>810</v>
      </c>
      <c r="L82" s="616">
        <v>124.2</v>
      </c>
      <c r="M82" s="616">
        <v>1</v>
      </c>
      <c r="N82" s="617">
        <v>124.2</v>
      </c>
    </row>
    <row r="83" spans="1:14" ht="14.4" customHeight="1" x14ac:dyDescent="0.3">
      <c r="A83" s="612" t="s">
        <v>513</v>
      </c>
      <c r="B83" s="613" t="s">
        <v>2425</v>
      </c>
      <c r="C83" s="614" t="s">
        <v>518</v>
      </c>
      <c r="D83" s="615" t="s">
        <v>2426</v>
      </c>
      <c r="E83" s="614" t="s">
        <v>523</v>
      </c>
      <c r="F83" s="615" t="s">
        <v>2427</v>
      </c>
      <c r="G83" s="614" t="s">
        <v>562</v>
      </c>
      <c r="H83" s="614" t="s">
        <v>811</v>
      </c>
      <c r="I83" s="614" t="s">
        <v>812</v>
      </c>
      <c r="J83" s="614" t="s">
        <v>813</v>
      </c>
      <c r="K83" s="614" t="s">
        <v>814</v>
      </c>
      <c r="L83" s="616">
        <v>359.74548748474666</v>
      </c>
      <c r="M83" s="616">
        <v>52</v>
      </c>
      <c r="N83" s="617">
        <v>18706.765349206828</v>
      </c>
    </row>
    <row r="84" spans="1:14" ht="14.4" customHeight="1" x14ac:dyDescent="0.3">
      <c r="A84" s="612" t="s">
        <v>513</v>
      </c>
      <c r="B84" s="613" t="s">
        <v>2425</v>
      </c>
      <c r="C84" s="614" t="s">
        <v>518</v>
      </c>
      <c r="D84" s="615" t="s">
        <v>2426</v>
      </c>
      <c r="E84" s="614" t="s">
        <v>523</v>
      </c>
      <c r="F84" s="615" t="s">
        <v>2427</v>
      </c>
      <c r="G84" s="614" t="s">
        <v>562</v>
      </c>
      <c r="H84" s="614" t="s">
        <v>815</v>
      </c>
      <c r="I84" s="614" t="s">
        <v>816</v>
      </c>
      <c r="J84" s="614" t="s">
        <v>817</v>
      </c>
      <c r="K84" s="614" t="s">
        <v>818</v>
      </c>
      <c r="L84" s="616">
        <v>63.58</v>
      </c>
      <c r="M84" s="616">
        <v>67</v>
      </c>
      <c r="N84" s="617">
        <v>4259.8599999999997</v>
      </c>
    </row>
    <row r="85" spans="1:14" ht="14.4" customHeight="1" x14ac:dyDescent="0.3">
      <c r="A85" s="612" t="s">
        <v>513</v>
      </c>
      <c r="B85" s="613" t="s">
        <v>2425</v>
      </c>
      <c r="C85" s="614" t="s">
        <v>518</v>
      </c>
      <c r="D85" s="615" t="s">
        <v>2426</v>
      </c>
      <c r="E85" s="614" t="s">
        <v>523</v>
      </c>
      <c r="F85" s="615" t="s">
        <v>2427</v>
      </c>
      <c r="G85" s="614" t="s">
        <v>562</v>
      </c>
      <c r="H85" s="614" t="s">
        <v>819</v>
      </c>
      <c r="I85" s="614" t="s">
        <v>819</v>
      </c>
      <c r="J85" s="614" t="s">
        <v>820</v>
      </c>
      <c r="K85" s="614" t="s">
        <v>821</v>
      </c>
      <c r="L85" s="616">
        <v>158.32932405507196</v>
      </c>
      <c r="M85" s="616">
        <v>1</v>
      </c>
      <c r="N85" s="617">
        <v>158.32932405507196</v>
      </c>
    </row>
    <row r="86" spans="1:14" ht="14.4" customHeight="1" x14ac:dyDescent="0.3">
      <c r="A86" s="612" t="s">
        <v>513</v>
      </c>
      <c r="B86" s="613" t="s">
        <v>2425</v>
      </c>
      <c r="C86" s="614" t="s">
        <v>518</v>
      </c>
      <c r="D86" s="615" t="s">
        <v>2426</v>
      </c>
      <c r="E86" s="614" t="s">
        <v>523</v>
      </c>
      <c r="F86" s="615" t="s">
        <v>2427</v>
      </c>
      <c r="G86" s="614" t="s">
        <v>562</v>
      </c>
      <c r="H86" s="614" t="s">
        <v>822</v>
      </c>
      <c r="I86" s="614" t="s">
        <v>823</v>
      </c>
      <c r="J86" s="614" t="s">
        <v>824</v>
      </c>
      <c r="K86" s="614" t="s">
        <v>825</v>
      </c>
      <c r="L86" s="616">
        <v>130.79000000000011</v>
      </c>
      <c r="M86" s="616">
        <v>1</v>
      </c>
      <c r="N86" s="617">
        <v>130.79000000000011</v>
      </c>
    </row>
    <row r="87" spans="1:14" ht="14.4" customHeight="1" x14ac:dyDescent="0.3">
      <c r="A87" s="612" t="s">
        <v>513</v>
      </c>
      <c r="B87" s="613" t="s">
        <v>2425</v>
      </c>
      <c r="C87" s="614" t="s">
        <v>518</v>
      </c>
      <c r="D87" s="615" t="s">
        <v>2426</v>
      </c>
      <c r="E87" s="614" t="s">
        <v>523</v>
      </c>
      <c r="F87" s="615" t="s">
        <v>2427</v>
      </c>
      <c r="G87" s="614" t="s">
        <v>562</v>
      </c>
      <c r="H87" s="614" t="s">
        <v>826</v>
      </c>
      <c r="I87" s="614" t="s">
        <v>827</v>
      </c>
      <c r="J87" s="614" t="s">
        <v>828</v>
      </c>
      <c r="K87" s="614" t="s">
        <v>829</v>
      </c>
      <c r="L87" s="616">
        <v>70.39</v>
      </c>
      <c r="M87" s="616">
        <v>1</v>
      </c>
      <c r="N87" s="617">
        <v>70.39</v>
      </c>
    </row>
    <row r="88" spans="1:14" ht="14.4" customHeight="1" x14ac:dyDescent="0.3">
      <c r="A88" s="612" t="s">
        <v>513</v>
      </c>
      <c r="B88" s="613" t="s">
        <v>2425</v>
      </c>
      <c r="C88" s="614" t="s">
        <v>518</v>
      </c>
      <c r="D88" s="615" t="s">
        <v>2426</v>
      </c>
      <c r="E88" s="614" t="s">
        <v>523</v>
      </c>
      <c r="F88" s="615" t="s">
        <v>2427</v>
      </c>
      <c r="G88" s="614" t="s">
        <v>562</v>
      </c>
      <c r="H88" s="614" t="s">
        <v>830</v>
      </c>
      <c r="I88" s="614" t="s">
        <v>831</v>
      </c>
      <c r="J88" s="614" t="s">
        <v>832</v>
      </c>
      <c r="K88" s="614" t="s">
        <v>833</v>
      </c>
      <c r="L88" s="616">
        <v>121.84</v>
      </c>
      <c r="M88" s="616">
        <v>1</v>
      </c>
      <c r="N88" s="617">
        <v>121.84</v>
      </c>
    </row>
    <row r="89" spans="1:14" ht="14.4" customHeight="1" x14ac:dyDescent="0.3">
      <c r="A89" s="612" t="s">
        <v>513</v>
      </c>
      <c r="B89" s="613" t="s">
        <v>2425</v>
      </c>
      <c r="C89" s="614" t="s">
        <v>518</v>
      </c>
      <c r="D89" s="615" t="s">
        <v>2426</v>
      </c>
      <c r="E89" s="614" t="s">
        <v>523</v>
      </c>
      <c r="F89" s="615" t="s">
        <v>2427</v>
      </c>
      <c r="G89" s="614" t="s">
        <v>562</v>
      </c>
      <c r="H89" s="614" t="s">
        <v>834</v>
      </c>
      <c r="I89" s="614" t="s">
        <v>835</v>
      </c>
      <c r="J89" s="614" t="s">
        <v>836</v>
      </c>
      <c r="K89" s="614" t="s">
        <v>837</v>
      </c>
      <c r="L89" s="616">
        <v>126.50650396538434</v>
      </c>
      <c r="M89" s="616">
        <v>33</v>
      </c>
      <c r="N89" s="617">
        <v>4174.714630857683</v>
      </c>
    </row>
    <row r="90" spans="1:14" ht="14.4" customHeight="1" x14ac:dyDescent="0.3">
      <c r="A90" s="612" t="s">
        <v>513</v>
      </c>
      <c r="B90" s="613" t="s">
        <v>2425</v>
      </c>
      <c r="C90" s="614" t="s">
        <v>518</v>
      </c>
      <c r="D90" s="615" t="s">
        <v>2426</v>
      </c>
      <c r="E90" s="614" t="s">
        <v>523</v>
      </c>
      <c r="F90" s="615" t="s">
        <v>2427</v>
      </c>
      <c r="G90" s="614" t="s">
        <v>562</v>
      </c>
      <c r="H90" s="614" t="s">
        <v>838</v>
      </c>
      <c r="I90" s="614" t="s">
        <v>839</v>
      </c>
      <c r="J90" s="614" t="s">
        <v>840</v>
      </c>
      <c r="K90" s="614" t="s">
        <v>841</v>
      </c>
      <c r="L90" s="616">
        <v>88.515389867527645</v>
      </c>
      <c r="M90" s="616">
        <v>68</v>
      </c>
      <c r="N90" s="617">
        <v>6019.0465109918796</v>
      </c>
    </row>
    <row r="91" spans="1:14" ht="14.4" customHeight="1" x14ac:dyDescent="0.3">
      <c r="A91" s="612" t="s">
        <v>513</v>
      </c>
      <c r="B91" s="613" t="s">
        <v>2425</v>
      </c>
      <c r="C91" s="614" t="s">
        <v>518</v>
      </c>
      <c r="D91" s="615" t="s">
        <v>2426</v>
      </c>
      <c r="E91" s="614" t="s">
        <v>523</v>
      </c>
      <c r="F91" s="615" t="s">
        <v>2427</v>
      </c>
      <c r="G91" s="614" t="s">
        <v>562</v>
      </c>
      <c r="H91" s="614" t="s">
        <v>842</v>
      </c>
      <c r="I91" s="614" t="s">
        <v>843</v>
      </c>
      <c r="J91" s="614" t="s">
        <v>844</v>
      </c>
      <c r="K91" s="614" t="s">
        <v>845</v>
      </c>
      <c r="L91" s="616">
        <v>48.85932448107615</v>
      </c>
      <c r="M91" s="616">
        <v>91</v>
      </c>
      <c r="N91" s="617">
        <v>4446.1985277779295</v>
      </c>
    </row>
    <row r="92" spans="1:14" ht="14.4" customHeight="1" x14ac:dyDescent="0.3">
      <c r="A92" s="612" t="s">
        <v>513</v>
      </c>
      <c r="B92" s="613" t="s">
        <v>2425</v>
      </c>
      <c r="C92" s="614" t="s">
        <v>518</v>
      </c>
      <c r="D92" s="615" t="s">
        <v>2426</v>
      </c>
      <c r="E92" s="614" t="s">
        <v>523</v>
      </c>
      <c r="F92" s="615" t="s">
        <v>2427</v>
      </c>
      <c r="G92" s="614" t="s">
        <v>562</v>
      </c>
      <c r="H92" s="614" t="s">
        <v>846</v>
      </c>
      <c r="I92" s="614" t="s">
        <v>846</v>
      </c>
      <c r="J92" s="614" t="s">
        <v>679</v>
      </c>
      <c r="K92" s="614" t="s">
        <v>847</v>
      </c>
      <c r="L92" s="616">
        <v>106.66</v>
      </c>
      <c r="M92" s="616">
        <v>2</v>
      </c>
      <c r="N92" s="617">
        <v>213.32</v>
      </c>
    </row>
    <row r="93" spans="1:14" ht="14.4" customHeight="1" x14ac:dyDescent="0.3">
      <c r="A93" s="612" t="s">
        <v>513</v>
      </c>
      <c r="B93" s="613" t="s">
        <v>2425</v>
      </c>
      <c r="C93" s="614" t="s">
        <v>518</v>
      </c>
      <c r="D93" s="615" t="s">
        <v>2426</v>
      </c>
      <c r="E93" s="614" t="s">
        <v>523</v>
      </c>
      <c r="F93" s="615" t="s">
        <v>2427</v>
      </c>
      <c r="G93" s="614" t="s">
        <v>562</v>
      </c>
      <c r="H93" s="614" t="s">
        <v>848</v>
      </c>
      <c r="I93" s="614" t="s">
        <v>849</v>
      </c>
      <c r="J93" s="614" t="s">
        <v>850</v>
      </c>
      <c r="K93" s="614" t="s">
        <v>851</v>
      </c>
      <c r="L93" s="616">
        <v>274.570325492591</v>
      </c>
      <c r="M93" s="616">
        <v>173</v>
      </c>
      <c r="N93" s="617">
        <v>47500.666310218243</v>
      </c>
    </row>
    <row r="94" spans="1:14" ht="14.4" customHeight="1" x14ac:dyDescent="0.3">
      <c r="A94" s="612" t="s">
        <v>513</v>
      </c>
      <c r="B94" s="613" t="s">
        <v>2425</v>
      </c>
      <c r="C94" s="614" t="s">
        <v>518</v>
      </c>
      <c r="D94" s="615" t="s">
        <v>2426</v>
      </c>
      <c r="E94" s="614" t="s">
        <v>523</v>
      </c>
      <c r="F94" s="615" t="s">
        <v>2427</v>
      </c>
      <c r="G94" s="614" t="s">
        <v>562</v>
      </c>
      <c r="H94" s="614" t="s">
        <v>852</v>
      </c>
      <c r="I94" s="614" t="s">
        <v>853</v>
      </c>
      <c r="J94" s="614" t="s">
        <v>854</v>
      </c>
      <c r="K94" s="614" t="s">
        <v>855</v>
      </c>
      <c r="L94" s="616">
        <v>376.87771487971338</v>
      </c>
      <c r="M94" s="616">
        <v>32</v>
      </c>
      <c r="N94" s="617">
        <v>12060.086876150828</v>
      </c>
    </row>
    <row r="95" spans="1:14" ht="14.4" customHeight="1" x14ac:dyDescent="0.3">
      <c r="A95" s="612" t="s">
        <v>513</v>
      </c>
      <c r="B95" s="613" t="s">
        <v>2425</v>
      </c>
      <c r="C95" s="614" t="s">
        <v>518</v>
      </c>
      <c r="D95" s="615" t="s">
        <v>2426</v>
      </c>
      <c r="E95" s="614" t="s">
        <v>523</v>
      </c>
      <c r="F95" s="615" t="s">
        <v>2427</v>
      </c>
      <c r="G95" s="614" t="s">
        <v>562</v>
      </c>
      <c r="H95" s="614" t="s">
        <v>856</v>
      </c>
      <c r="I95" s="614" t="s">
        <v>857</v>
      </c>
      <c r="J95" s="614" t="s">
        <v>858</v>
      </c>
      <c r="K95" s="614" t="s">
        <v>859</v>
      </c>
      <c r="L95" s="616">
        <v>538.03000000000031</v>
      </c>
      <c r="M95" s="616">
        <v>1</v>
      </c>
      <c r="N95" s="617">
        <v>538.03000000000031</v>
      </c>
    </row>
    <row r="96" spans="1:14" ht="14.4" customHeight="1" x14ac:dyDescent="0.3">
      <c r="A96" s="612" t="s">
        <v>513</v>
      </c>
      <c r="B96" s="613" t="s">
        <v>2425</v>
      </c>
      <c r="C96" s="614" t="s">
        <v>518</v>
      </c>
      <c r="D96" s="615" t="s">
        <v>2426</v>
      </c>
      <c r="E96" s="614" t="s">
        <v>523</v>
      </c>
      <c r="F96" s="615" t="s">
        <v>2427</v>
      </c>
      <c r="G96" s="614" t="s">
        <v>562</v>
      </c>
      <c r="H96" s="614" t="s">
        <v>860</v>
      </c>
      <c r="I96" s="614" t="s">
        <v>861</v>
      </c>
      <c r="J96" s="614" t="s">
        <v>862</v>
      </c>
      <c r="K96" s="614" t="s">
        <v>863</v>
      </c>
      <c r="L96" s="616">
        <v>0</v>
      </c>
      <c r="M96" s="616">
        <v>0</v>
      </c>
      <c r="N96" s="617">
        <v>0</v>
      </c>
    </row>
    <row r="97" spans="1:14" ht="14.4" customHeight="1" x14ac:dyDescent="0.3">
      <c r="A97" s="612" t="s">
        <v>513</v>
      </c>
      <c r="B97" s="613" t="s">
        <v>2425</v>
      </c>
      <c r="C97" s="614" t="s">
        <v>518</v>
      </c>
      <c r="D97" s="615" t="s">
        <v>2426</v>
      </c>
      <c r="E97" s="614" t="s">
        <v>523</v>
      </c>
      <c r="F97" s="615" t="s">
        <v>2427</v>
      </c>
      <c r="G97" s="614" t="s">
        <v>562</v>
      </c>
      <c r="H97" s="614" t="s">
        <v>864</v>
      </c>
      <c r="I97" s="614" t="s">
        <v>865</v>
      </c>
      <c r="J97" s="614" t="s">
        <v>866</v>
      </c>
      <c r="K97" s="614" t="s">
        <v>867</v>
      </c>
      <c r="L97" s="616">
        <v>37.619546874506668</v>
      </c>
      <c r="M97" s="616">
        <v>2</v>
      </c>
      <c r="N97" s="617">
        <v>75.239093749013335</v>
      </c>
    </row>
    <row r="98" spans="1:14" ht="14.4" customHeight="1" x14ac:dyDescent="0.3">
      <c r="A98" s="612" t="s">
        <v>513</v>
      </c>
      <c r="B98" s="613" t="s">
        <v>2425</v>
      </c>
      <c r="C98" s="614" t="s">
        <v>518</v>
      </c>
      <c r="D98" s="615" t="s">
        <v>2426</v>
      </c>
      <c r="E98" s="614" t="s">
        <v>523</v>
      </c>
      <c r="F98" s="615" t="s">
        <v>2427</v>
      </c>
      <c r="G98" s="614" t="s">
        <v>562</v>
      </c>
      <c r="H98" s="614" t="s">
        <v>868</v>
      </c>
      <c r="I98" s="614" t="s">
        <v>869</v>
      </c>
      <c r="J98" s="614" t="s">
        <v>870</v>
      </c>
      <c r="K98" s="614" t="s">
        <v>871</v>
      </c>
      <c r="L98" s="616">
        <v>112.45333333333333</v>
      </c>
      <c r="M98" s="616">
        <v>3</v>
      </c>
      <c r="N98" s="617">
        <v>337.36</v>
      </c>
    </row>
    <row r="99" spans="1:14" ht="14.4" customHeight="1" x14ac:dyDescent="0.3">
      <c r="A99" s="612" t="s">
        <v>513</v>
      </c>
      <c r="B99" s="613" t="s">
        <v>2425</v>
      </c>
      <c r="C99" s="614" t="s">
        <v>518</v>
      </c>
      <c r="D99" s="615" t="s">
        <v>2426</v>
      </c>
      <c r="E99" s="614" t="s">
        <v>523</v>
      </c>
      <c r="F99" s="615" t="s">
        <v>2427</v>
      </c>
      <c r="G99" s="614" t="s">
        <v>562</v>
      </c>
      <c r="H99" s="614" t="s">
        <v>872</v>
      </c>
      <c r="I99" s="614" t="s">
        <v>873</v>
      </c>
      <c r="J99" s="614" t="s">
        <v>874</v>
      </c>
      <c r="K99" s="614" t="s">
        <v>875</v>
      </c>
      <c r="L99" s="616">
        <v>153.24885508038523</v>
      </c>
      <c r="M99" s="616">
        <v>1</v>
      </c>
      <c r="N99" s="617">
        <v>153.24885508038523</v>
      </c>
    </row>
    <row r="100" spans="1:14" ht="14.4" customHeight="1" x14ac:dyDescent="0.3">
      <c r="A100" s="612" t="s">
        <v>513</v>
      </c>
      <c r="B100" s="613" t="s">
        <v>2425</v>
      </c>
      <c r="C100" s="614" t="s">
        <v>518</v>
      </c>
      <c r="D100" s="615" t="s">
        <v>2426</v>
      </c>
      <c r="E100" s="614" t="s">
        <v>523</v>
      </c>
      <c r="F100" s="615" t="s">
        <v>2427</v>
      </c>
      <c r="G100" s="614" t="s">
        <v>562</v>
      </c>
      <c r="H100" s="614" t="s">
        <v>876</v>
      </c>
      <c r="I100" s="614" t="s">
        <v>877</v>
      </c>
      <c r="J100" s="614" t="s">
        <v>694</v>
      </c>
      <c r="K100" s="614" t="s">
        <v>878</v>
      </c>
      <c r="L100" s="616">
        <v>159.84000000000012</v>
      </c>
      <c r="M100" s="616">
        <v>1</v>
      </c>
      <c r="N100" s="617">
        <v>159.84000000000012</v>
      </c>
    </row>
    <row r="101" spans="1:14" ht="14.4" customHeight="1" x14ac:dyDescent="0.3">
      <c r="A101" s="612" t="s">
        <v>513</v>
      </c>
      <c r="B101" s="613" t="s">
        <v>2425</v>
      </c>
      <c r="C101" s="614" t="s">
        <v>518</v>
      </c>
      <c r="D101" s="615" t="s">
        <v>2426</v>
      </c>
      <c r="E101" s="614" t="s">
        <v>523</v>
      </c>
      <c r="F101" s="615" t="s">
        <v>2427</v>
      </c>
      <c r="G101" s="614" t="s">
        <v>562</v>
      </c>
      <c r="H101" s="614" t="s">
        <v>879</v>
      </c>
      <c r="I101" s="614" t="s">
        <v>880</v>
      </c>
      <c r="J101" s="614" t="s">
        <v>881</v>
      </c>
      <c r="K101" s="614" t="s">
        <v>882</v>
      </c>
      <c r="L101" s="616">
        <v>26.280000000000008</v>
      </c>
      <c r="M101" s="616">
        <v>1</v>
      </c>
      <c r="N101" s="617">
        <v>26.280000000000008</v>
      </c>
    </row>
    <row r="102" spans="1:14" ht="14.4" customHeight="1" x14ac:dyDescent="0.3">
      <c r="A102" s="612" t="s">
        <v>513</v>
      </c>
      <c r="B102" s="613" t="s">
        <v>2425</v>
      </c>
      <c r="C102" s="614" t="s">
        <v>518</v>
      </c>
      <c r="D102" s="615" t="s">
        <v>2426</v>
      </c>
      <c r="E102" s="614" t="s">
        <v>523</v>
      </c>
      <c r="F102" s="615" t="s">
        <v>2427</v>
      </c>
      <c r="G102" s="614" t="s">
        <v>562</v>
      </c>
      <c r="H102" s="614" t="s">
        <v>883</v>
      </c>
      <c r="I102" s="614" t="s">
        <v>884</v>
      </c>
      <c r="J102" s="614" t="s">
        <v>885</v>
      </c>
      <c r="K102" s="614" t="s">
        <v>886</v>
      </c>
      <c r="L102" s="616">
        <v>219.9406909612641</v>
      </c>
      <c r="M102" s="616">
        <v>300</v>
      </c>
      <c r="N102" s="617">
        <v>65982.207288379228</v>
      </c>
    </row>
    <row r="103" spans="1:14" ht="14.4" customHeight="1" x14ac:dyDescent="0.3">
      <c r="A103" s="612" t="s">
        <v>513</v>
      </c>
      <c r="B103" s="613" t="s">
        <v>2425</v>
      </c>
      <c r="C103" s="614" t="s">
        <v>518</v>
      </c>
      <c r="D103" s="615" t="s">
        <v>2426</v>
      </c>
      <c r="E103" s="614" t="s">
        <v>523</v>
      </c>
      <c r="F103" s="615" t="s">
        <v>2427</v>
      </c>
      <c r="G103" s="614" t="s">
        <v>562</v>
      </c>
      <c r="H103" s="614" t="s">
        <v>887</v>
      </c>
      <c r="I103" s="614" t="s">
        <v>189</v>
      </c>
      <c r="J103" s="614" t="s">
        <v>888</v>
      </c>
      <c r="K103" s="614"/>
      <c r="L103" s="616">
        <v>96.279411901333816</v>
      </c>
      <c r="M103" s="616">
        <v>156</v>
      </c>
      <c r="N103" s="617">
        <v>15019.588256608075</v>
      </c>
    </row>
    <row r="104" spans="1:14" ht="14.4" customHeight="1" x14ac:dyDescent="0.3">
      <c r="A104" s="612" t="s">
        <v>513</v>
      </c>
      <c r="B104" s="613" t="s">
        <v>2425</v>
      </c>
      <c r="C104" s="614" t="s">
        <v>518</v>
      </c>
      <c r="D104" s="615" t="s">
        <v>2426</v>
      </c>
      <c r="E104" s="614" t="s">
        <v>523</v>
      </c>
      <c r="F104" s="615" t="s">
        <v>2427</v>
      </c>
      <c r="G104" s="614" t="s">
        <v>562</v>
      </c>
      <c r="H104" s="614" t="s">
        <v>889</v>
      </c>
      <c r="I104" s="614" t="s">
        <v>189</v>
      </c>
      <c r="J104" s="614" t="s">
        <v>890</v>
      </c>
      <c r="K104" s="614"/>
      <c r="L104" s="616">
        <v>216.02673631926822</v>
      </c>
      <c r="M104" s="616">
        <v>45</v>
      </c>
      <c r="N104" s="617">
        <v>9721.2031343670697</v>
      </c>
    </row>
    <row r="105" spans="1:14" ht="14.4" customHeight="1" x14ac:dyDescent="0.3">
      <c r="A105" s="612" t="s">
        <v>513</v>
      </c>
      <c r="B105" s="613" t="s">
        <v>2425</v>
      </c>
      <c r="C105" s="614" t="s">
        <v>518</v>
      </c>
      <c r="D105" s="615" t="s">
        <v>2426</v>
      </c>
      <c r="E105" s="614" t="s">
        <v>523</v>
      </c>
      <c r="F105" s="615" t="s">
        <v>2427</v>
      </c>
      <c r="G105" s="614" t="s">
        <v>562</v>
      </c>
      <c r="H105" s="614" t="s">
        <v>891</v>
      </c>
      <c r="I105" s="614" t="s">
        <v>189</v>
      </c>
      <c r="J105" s="614" t="s">
        <v>892</v>
      </c>
      <c r="K105" s="614"/>
      <c r="L105" s="616">
        <v>144.14455598848366</v>
      </c>
      <c r="M105" s="616">
        <v>27</v>
      </c>
      <c r="N105" s="617">
        <v>3891.903011689059</v>
      </c>
    </row>
    <row r="106" spans="1:14" ht="14.4" customHeight="1" x14ac:dyDescent="0.3">
      <c r="A106" s="612" t="s">
        <v>513</v>
      </c>
      <c r="B106" s="613" t="s">
        <v>2425</v>
      </c>
      <c r="C106" s="614" t="s">
        <v>518</v>
      </c>
      <c r="D106" s="615" t="s">
        <v>2426</v>
      </c>
      <c r="E106" s="614" t="s">
        <v>523</v>
      </c>
      <c r="F106" s="615" t="s">
        <v>2427</v>
      </c>
      <c r="G106" s="614" t="s">
        <v>562</v>
      </c>
      <c r="H106" s="614" t="s">
        <v>893</v>
      </c>
      <c r="I106" s="614" t="s">
        <v>189</v>
      </c>
      <c r="J106" s="614" t="s">
        <v>894</v>
      </c>
      <c r="K106" s="614"/>
      <c r="L106" s="616">
        <v>99.136927728303291</v>
      </c>
      <c r="M106" s="616">
        <v>272</v>
      </c>
      <c r="N106" s="617">
        <v>26965.244342098496</v>
      </c>
    </row>
    <row r="107" spans="1:14" ht="14.4" customHeight="1" x14ac:dyDescent="0.3">
      <c r="A107" s="612" t="s">
        <v>513</v>
      </c>
      <c r="B107" s="613" t="s">
        <v>2425</v>
      </c>
      <c r="C107" s="614" t="s">
        <v>518</v>
      </c>
      <c r="D107" s="615" t="s">
        <v>2426</v>
      </c>
      <c r="E107" s="614" t="s">
        <v>523</v>
      </c>
      <c r="F107" s="615" t="s">
        <v>2427</v>
      </c>
      <c r="G107" s="614" t="s">
        <v>562</v>
      </c>
      <c r="H107" s="614" t="s">
        <v>895</v>
      </c>
      <c r="I107" s="614" t="s">
        <v>896</v>
      </c>
      <c r="J107" s="614" t="s">
        <v>897</v>
      </c>
      <c r="K107" s="614" t="s">
        <v>898</v>
      </c>
      <c r="L107" s="616">
        <v>70.029788449737225</v>
      </c>
      <c r="M107" s="616">
        <v>121</v>
      </c>
      <c r="N107" s="617">
        <v>8473.6044024182047</v>
      </c>
    </row>
    <row r="108" spans="1:14" ht="14.4" customHeight="1" x14ac:dyDescent="0.3">
      <c r="A108" s="612" t="s">
        <v>513</v>
      </c>
      <c r="B108" s="613" t="s">
        <v>2425</v>
      </c>
      <c r="C108" s="614" t="s">
        <v>518</v>
      </c>
      <c r="D108" s="615" t="s">
        <v>2426</v>
      </c>
      <c r="E108" s="614" t="s">
        <v>523</v>
      </c>
      <c r="F108" s="615" t="s">
        <v>2427</v>
      </c>
      <c r="G108" s="614" t="s">
        <v>562</v>
      </c>
      <c r="H108" s="614" t="s">
        <v>899</v>
      </c>
      <c r="I108" s="614" t="s">
        <v>189</v>
      </c>
      <c r="J108" s="614" t="s">
        <v>900</v>
      </c>
      <c r="K108" s="614" t="s">
        <v>901</v>
      </c>
      <c r="L108" s="616">
        <v>1377.508</v>
      </c>
      <c r="M108" s="616">
        <v>3</v>
      </c>
      <c r="N108" s="617">
        <v>4132.5240000000003</v>
      </c>
    </row>
    <row r="109" spans="1:14" ht="14.4" customHeight="1" x14ac:dyDescent="0.3">
      <c r="A109" s="612" t="s">
        <v>513</v>
      </c>
      <c r="B109" s="613" t="s">
        <v>2425</v>
      </c>
      <c r="C109" s="614" t="s">
        <v>518</v>
      </c>
      <c r="D109" s="615" t="s">
        <v>2426</v>
      </c>
      <c r="E109" s="614" t="s">
        <v>523</v>
      </c>
      <c r="F109" s="615" t="s">
        <v>2427</v>
      </c>
      <c r="G109" s="614" t="s">
        <v>562</v>
      </c>
      <c r="H109" s="614" t="s">
        <v>902</v>
      </c>
      <c r="I109" s="614" t="s">
        <v>903</v>
      </c>
      <c r="J109" s="614" t="s">
        <v>904</v>
      </c>
      <c r="K109" s="614" t="s">
        <v>905</v>
      </c>
      <c r="L109" s="616">
        <v>62.778790755059369</v>
      </c>
      <c r="M109" s="616">
        <v>8</v>
      </c>
      <c r="N109" s="617">
        <v>502.23032604047495</v>
      </c>
    </row>
    <row r="110" spans="1:14" ht="14.4" customHeight="1" x14ac:dyDescent="0.3">
      <c r="A110" s="612" t="s">
        <v>513</v>
      </c>
      <c r="B110" s="613" t="s">
        <v>2425</v>
      </c>
      <c r="C110" s="614" t="s">
        <v>518</v>
      </c>
      <c r="D110" s="615" t="s">
        <v>2426</v>
      </c>
      <c r="E110" s="614" t="s">
        <v>523</v>
      </c>
      <c r="F110" s="615" t="s">
        <v>2427</v>
      </c>
      <c r="G110" s="614" t="s">
        <v>562</v>
      </c>
      <c r="H110" s="614" t="s">
        <v>906</v>
      </c>
      <c r="I110" s="614" t="s">
        <v>907</v>
      </c>
      <c r="J110" s="614" t="s">
        <v>908</v>
      </c>
      <c r="K110" s="614" t="s">
        <v>909</v>
      </c>
      <c r="L110" s="616">
        <v>112.96590413140007</v>
      </c>
      <c r="M110" s="616">
        <v>15</v>
      </c>
      <c r="N110" s="617">
        <v>1694.488561971001</v>
      </c>
    </row>
    <row r="111" spans="1:14" ht="14.4" customHeight="1" x14ac:dyDescent="0.3">
      <c r="A111" s="612" t="s">
        <v>513</v>
      </c>
      <c r="B111" s="613" t="s">
        <v>2425</v>
      </c>
      <c r="C111" s="614" t="s">
        <v>518</v>
      </c>
      <c r="D111" s="615" t="s">
        <v>2426</v>
      </c>
      <c r="E111" s="614" t="s">
        <v>523</v>
      </c>
      <c r="F111" s="615" t="s">
        <v>2427</v>
      </c>
      <c r="G111" s="614" t="s">
        <v>562</v>
      </c>
      <c r="H111" s="614" t="s">
        <v>910</v>
      </c>
      <c r="I111" s="614" t="s">
        <v>911</v>
      </c>
      <c r="J111" s="614" t="s">
        <v>912</v>
      </c>
      <c r="K111" s="614" t="s">
        <v>913</v>
      </c>
      <c r="L111" s="616">
        <v>31.75</v>
      </c>
      <c r="M111" s="616">
        <v>1</v>
      </c>
      <c r="N111" s="617">
        <v>31.75</v>
      </c>
    </row>
    <row r="112" spans="1:14" ht="14.4" customHeight="1" x14ac:dyDescent="0.3">
      <c r="A112" s="612" t="s">
        <v>513</v>
      </c>
      <c r="B112" s="613" t="s">
        <v>2425</v>
      </c>
      <c r="C112" s="614" t="s">
        <v>518</v>
      </c>
      <c r="D112" s="615" t="s">
        <v>2426</v>
      </c>
      <c r="E112" s="614" t="s">
        <v>523</v>
      </c>
      <c r="F112" s="615" t="s">
        <v>2427</v>
      </c>
      <c r="G112" s="614" t="s">
        <v>562</v>
      </c>
      <c r="H112" s="614" t="s">
        <v>914</v>
      </c>
      <c r="I112" s="614" t="s">
        <v>915</v>
      </c>
      <c r="J112" s="614" t="s">
        <v>916</v>
      </c>
      <c r="K112" s="614" t="s">
        <v>917</v>
      </c>
      <c r="L112" s="616">
        <v>34.329999999999991</v>
      </c>
      <c r="M112" s="616">
        <v>1</v>
      </c>
      <c r="N112" s="617">
        <v>34.329999999999991</v>
      </c>
    </row>
    <row r="113" spans="1:14" ht="14.4" customHeight="1" x14ac:dyDescent="0.3">
      <c r="A113" s="612" t="s">
        <v>513</v>
      </c>
      <c r="B113" s="613" t="s">
        <v>2425</v>
      </c>
      <c r="C113" s="614" t="s">
        <v>518</v>
      </c>
      <c r="D113" s="615" t="s">
        <v>2426</v>
      </c>
      <c r="E113" s="614" t="s">
        <v>523</v>
      </c>
      <c r="F113" s="615" t="s">
        <v>2427</v>
      </c>
      <c r="G113" s="614" t="s">
        <v>562</v>
      </c>
      <c r="H113" s="614" t="s">
        <v>918</v>
      </c>
      <c r="I113" s="614" t="s">
        <v>919</v>
      </c>
      <c r="J113" s="614" t="s">
        <v>920</v>
      </c>
      <c r="K113" s="614" t="s">
        <v>921</v>
      </c>
      <c r="L113" s="616">
        <v>40.602452109465339</v>
      </c>
      <c r="M113" s="616">
        <v>479</v>
      </c>
      <c r="N113" s="617">
        <v>19448.574560433899</v>
      </c>
    </row>
    <row r="114" spans="1:14" ht="14.4" customHeight="1" x14ac:dyDescent="0.3">
      <c r="A114" s="612" t="s">
        <v>513</v>
      </c>
      <c r="B114" s="613" t="s">
        <v>2425</v>
      </c>
      <c r="C114" s="614" t="s">
        <v>518</v>
      </c>
      <c r="D114" s="615" t="s">
        <v>2426</v>
      </c>
      <c r="E114" s="614" t="s">
        <v>523</v>
      </c>
      <c r="F114" s="615" t="s">
        <v>2427</v>
      </c>
      <c r="G114" s="614" t="s">
        <v>562</v>
      </c>
      <c r="H114" s="614" t="s">
        <v>922</v>
      </c>
      <c r="I114" s="614" t="s">
        <v>923</v>
      </c>
      <c r="J114" s="614" t="s">
        <v>924</v>
      </c>
      <c r="K114" s="614" t="s">
        <v>925</v>
      </c>
      <c r="L114" s="616">
        <v>91.398333333333326</v>
      </c>
      <c r="M114" s="616">
        <v>6</v>
      </c>
      <c r="N114" s="617">
        <v>548.39</v>
      </c>
    </row>
    <row r="115" spans="1:14" ht="14.4" customHeight="1" x14ac:dyDescent="0.3">
      <c r="A115" s="612" t="s">
        <v>513</v>
      </c>
      <c r="B115" s="613" t="s">
        <v>2425</v>
      </c>
      <c r="C115" s="614" t="s">
        <v>518</v>
      </c>
      <c r="D115" s="615" t="s">
        <v>2426</v>
      </c>
      <c r="E115" s="614" t="s">
        <v>523</v>
      </c>
      <c r="F115" s="615" t="s">
        <v>2427</v>
      </c>
      <c r="G115" s="614" t="s">
        <v>562</v>
      </c>
      <c r="H115" s="614" t="s">
        <v>926</v>
      </c>
      <c r="I115" s="614" t="s">
        <v>927</v>
      </c>
      <c r="J115" s="614" t="s">
        <v>924</v>
      </c>
      <c r="K115" s="614" t="s">
        <v>928</v>
      </c>
      <c r="L115" s="616">
        <v>45.212340832046308</v>
      </c>
      <c r="M115" s="616">
        <v>8</v>
      </c>
      <c r="N115" s="617">
        <v>361.69872665637047</v>
      </c>
    </row>
    <row r="116" spans="1:14" ht="14.4" customHeight="1" x14ac:dyDescent="0.3">
      <c r="A116" s="612" t="s">
        <v>513</v>
      </c>
      <c r="B116" s="613" t="s">
        <v>2425</v>
      </c>
      <c r="C116" s="614" t="s">
        <v>518</v>
      </c>
      <c r="D116" s="615" t="s">
        <v>2426</v>
      </c>
      <c r="E116" s="614" t="s">
        <v>523</v>
      </c>
      <c r="F116" s="615" t="s">
        <v>2427</v>
      </c>
      <c r="G116" s="614" t="s">
        <v>562</v>
      </c>
      <c r="H116" s="614" t="s">
        <v>929</v>
      </c>
      <c r="I116" s="614" t="s">
        <v>930</v>
      </c>
      <c r="J116" s="614" t="s">
        <v>931</v>
      </c>
      <c r="K116" s="614" t="s">
        <v>932</v>
      </c>
      <c r="L116" s="616">
        <v>58.71</v>
      </c>
      <c r="M116" s="616">
        <v>6</v>
      </c>
      <c r="N116" s="617">
        <v>352.26</v>
      </c>
    </row>
    <row r="117" spans="1:14" ht="14.4" customHeight="1" x14ac:dyDescent="0.3">
      <c r="A117" s="612" t="s">
        <v>513</v>
      </c>
      <c r="B117" s="613" t="s">
        <v>2425</v>
      </c>
      <c r="C117" s="614" t="s">
        <v>518</v>
      </c>
      <c r="D117" s="615" t="s">
        <v>2426</v>
      </c>
      <c r="E117" s="614" t="s">
        <v>523</v>
      </c>
      <c r="F117" s="615" t="s">
        <v>2427</v>
      </c>
      <c r="G117" s="614" t="s">
        <v>562</v>
      </c>
      <c r="H117" s="614" t="s">
        <v>933</v>
      </c>
      <c r="I117" s="614" t="s">
        <v>934</v>
      </c>
      <c r="J117" s="614" t="s">
        <v>935</v>
      </c>
      <c r="K117" s="614" t="s">
        <v>936</v>
      </c>
      <c r="L117" s="616">
        <v>18.219999999999995</v>
      </c>
      <c r="M117" s="616">
        <v>2</v>
      </c>
      <c r="N117" s="617">
        <v>36.439999999999991</v>
      </c>
    </row>
    <row r="118" spans="1:14" ht="14.4" customHeight="1" x14ac:dyDescent="0.3">
      <c r="A118" s="612" t="s">
        <v>513</v>
      </c>
      <c r="B118" s="613" t="s">
        <v>2425</v>
      </c>
      <c r="C118" s="614" t="s">
        <v>518</v>
      </c>
      <c r="D118" s="615" t="s">
        <v>2426</v>
      </c>
      <c r="E118" s="614" t="s">
        <v>523</v>
      </c>
      <c r="F118" s="615" t="s">
        <v>2427</v>
      </c>
      <c r="G118" s="614" t="s">
        <v>562</v>
      </c>
      <c r="H118" s="614" t="s">
        <v>937</v>
      </c>
      <c r="I118" s="614" t="s">
        <v>938</v>
      </c>
      <c r="J118" s="614" t="s">
        <v>939</v>
      </c>
      <c r="K118" s="614" t="s">
        <v>940</v>
      </c>
      <c r="L118" s="616">
        <v>34.669999999999987</v>
      </c>
      <c r="M118" s="616">
        <v>1</v>
      </c>
      <c r="N118" s="617">
        <v>34.669999999999987</v>
      </c>
    </row>
    <row r="119" spans="1:14" ht="14.4" customHeight="1" x14ac:dyDescent="0.3">
      <c r="A119" s="612" t="s">
        <v>513</v>
      </c>
      <c r="B119" s="613" t="s">
        <v>2425</v>
      </c>
      <c r="C119" s="614" t="s">
        <v>518</v>
      </c>
      <c r="D119" s="615" t="s">
        <v>2426</v>
      </c>
      <c r="E119" s="614" t="s">
        <v>523</v>
      </c>
      <c r="F119" s="615" t="s">
        <v>2427</v>
      </c>
      <c r="G119" s="614" t="s">
        <v>562</v>
      </c>
      <c r="H119" s="614" t="s">
        <v>941</v>
      </c>
      <c r="I119" s="614" t="s">
        <v>942</v>
      </c>
      <c r="J119" s="614" t="s">
        <v>943</v>
      </c>
      <c r="K119" s="614" t="s">
        <v>944</v>
      </c>
      <c r="L119" s="616">
        <v>200.02000000000015</v>
      </c>
      <c r="M119" s="616">
        <v>1</v>
      </c>
      <c r="N119" s="617">
        <v>200.02000000000015</v>
      </c>
    </row>
    <row r="120" spans="1:14" ht="14.4" customHeight="1" x14ac:dyDescent="0.3">
      <c r="A120" s="612" t="s">
        <v>513</v>
      </c>
      <c r="B120" s="613" t="s">
        <v>2425</v>
      </c>
      <c r="C120" s="614" t="s">
        <v>518</v>
      </c>
      <c r="D120" s="615" t="s">
        <v>2426</v>
      </c>
      <c r="E120" s="614" t="s">
        <v>523</v>
      </c>
      <c r="F120" s="615" t="s">
        <v>2427</v>
      </c>
      <c r="G120" s="614" t="s">
        <v>562</v>
      </c>
      <c r="H120" s="614" t="s">
        <v>945</v>
      </c>
      <c r="I120" s="614" t="s">
        <v>946</v>
      </c>
      <c r="J120" s="614" t="s">
        <v>947</v>
      </c>
      <c r="K120" s="614" t="s">
        <v>948</v>
      </c>
      <c r="L120" s="616">
        <v>265.4733333333333</v>
      </c>
      <c r="M120" s="616">
        <v>1</v>
      </c>
      <c r="N120" s="617">
        <v>265.4733333333333</v>
      </c>
    </row>
    <row r="121" spans="1:14" ht="14.4" customHeight="1" x14ac:dyDescent="0.3">
      <c r="A121" s="612" t="s">
        <v>513</v>
      </c>
      <c r="B121" s="613" t="s">
        <v>2425</v>
      </c>
      <c r="C121" s="614" t="s">
        <v>518</v>
      </c>
      <c r="D121" s="615" t="s">
        <v>2426</v>
      </c>
      <c r="E121" s="614" t="s">
        <v>523</v>
      </c>
      <c r="F121" s="615" t="s">
        <v>2427</v>
      </c>
      <c r="G121" s="614" t="s">
        <v>562</v>
      </c>
      <c r="H121" s="614" t="s">
        <v>949</v>
      </c>
      <c r="I121" s="614" t="s">
        <v>950</v>
      </c>
      <c r="J121" s="614" t="s">
        <v>951</v>
      </c>
      <c r="K121" s="614" t="s">
        <v>952</v>
      </c>
      <c r="L121" s="616">
        <v>208.69050000000001</v>
      </c>
      <c r="M121" s="616">
        <v>5</v>
      </c>
      <c r="N121" s="617">
        <v>1043.4525000000001</v>
      </c>
    </row>
    <row r="122" spans="1:14" ht="14.4" customHeight="1" x14ac:dyDescent="0.3">
      <c r="A122" s="612" t="s">
        <v>513</v>
      </c>
      <c r="B122" s="613" t="s">
        <v>2425</v>
      </c>
      <c r="C122" s="614" t="s">
        <v>518</v>
      </c>
      <c r="D122" s="615" t="s">
        <v>2426</v>
      </c>
      <c r="E122" s="614" t="s">
        <v>523</v>
      </c>
      <c r="F122" s="615" t="s">
        <v>2427</v>
      </c>
      <c r="G122" s="614" t="s">
        <v>562</v>
      </c>
      <c r="H122" s="614" t="s">
        <v>953</v>
      </c>
      <c r="I122" s="614" t="s">
        <v>189</v>
      </c>
      <c r="J122" s="614" t="s">
        <v>954</v>
      </c>
      <c r="K122" s="614"/>
      <c r="L122" s="616">
        <v>191.13070960662952</v>
      </c>
      <c r="M122" s="616">
        <v>219</v>
      </c>
      <c r="N122" s="617">
        <v>41857.625403851867</v>
      </c>
    </row>
    <row r="123" spans="1:14" ht="14.4" customHeight="1" x14ac:dyDescent="0.3">
      <c r="A123" s="612" t="s">
        <v>513</v>
      </c>
      <c r="B123" s="613" t="s">
        <v>2425</v>
      </c>
      <c r="C123" s="614" t="s">
        <v>518</v>
      </c>
      <c r="D123" s="615" t="s">
        <v>2426</v>
      </c>
      <c r="E123" s="614" t="s">
        <v>523</v>
      </c>
      <c r="F123" s="615" t="s">
        <v>2427</v>
      </c>
      <c r="G123" s="614" t="s">
        <v>562</v>
      </c>
      <c r="H123" s="614" t="s">
        <v>955</v>
      </c>
      <c r="I123" s="614" t="s">
        <v>189</v>
      </c>
      <c r="J123" s="614" t="s">
        <v>956</v>
      </c>
      <c r="K123" s="614"/>
      <c r="L123" s="616">
        <v>161.17103649991478</v>
      </c>
      <c r="M123" s="616">
        <v>27</v>
      </c>
      <c r="N123" s="617">
        <v>4351.617985497699</v>
      </c>
    </row>
    <row r="124" spans="1:14" ht="14.4" customHeight="1" x14ac:dyDescent="0.3">
      <c r="A124" s="612" t="s">
        <v>513</v>
      </c>
      <c r="B124" s="613" t="s">
        <v>2425</v>
      </c>
      <c r="C124" s="614" t="s">
        <v>518</v>
      </c>
      <c r="D124" s="615" t="s">
        <v>2426</v>
      </c>
      <c r="E124" s="614" t="s">
        <v>523</v>
      </c>
      <c r="F124" s="615" t="s">
        <v>2427</v>
      </c>
      <c r="G124" s="614" t="s">
        <v>562</v>
      </c>
      <c r="H124" s="614" t="s">
        <v>957</v>
      </c>
      <c r="I124" s="614" t="s">
        <v>189</v>
      </c>
      <c r="J124" s="614" t="s">
        <v>958</v>
      </c>
      <c r="K124" s="614"/>
      <c r="L124" s="616">
        <v>99.739582344486266</v>
      </c>
      <c r="M124" s="616">
        <v>6</v>
      </c>
      <c r="N124" s="617">
        <v>598.43749406691757</v>
      </c>
    </row>
    <row r="125" spans="1:14" ht="14.4" customHeight="1" x14ac:dyDescent="0.3">
      <c r="A125" s="612" t="s">
        <v>513</v>
      </c>
      <c r="B125" s="613" t="s">
        <v>2425</v>
      </c>
      <c r="C125" s="614" t="s">
        <v>518</v>
      </c>
      <c r="D125" s="615" t="s">
        <v>2426</v>
      </c>
      <c r="E125" s="614" t="s">
        <v>523</v>
      </c>
      <c r="F125" s="615" t="s">
        <v>2427</v>
      </c>
      <c r="G125" s="614" t="s">
        <v>562</v>
      </c>
      <c r="H125" s="614" t="s">
        <v>959</v>
      </c>
      <c r="I125" s="614" t="s">
        <v>842</v>
      </c>
      <c r="J125" s="614" t="s">
        <v>960</v>
      </c>
      <c r="K125" s="614" t="s">
        <v>961</v>
      </c>
      <c r="L125" s="616">
        <v>54.470000000000013</v>
      </c>
      <c r="M125" s="616">
        <v>1</v>
      </c>
      <c r="N125" s="617">
        <v>54.470000000000013</v>
      </c>
    </row>
    <row r="126" spans="1:14" ht="14.4" customHeight="1" x14ac:dyDescent="0.3">
      <c r="A126" s="612" t="s">
        <v>513</v>
      </c>
      <c r="B126" s="613" t="s">
        <v>2425</v>
      </c>
      <c r="C126" s="614" t="s">
        <v>518</v>
      </c>
      <c r="D126" s="615" t="s">
        <v>2426</v>
      </c>
      <c r="E126" s="614" t="s">
        <v>523</v>
      </c>
      <c r="F126" s="615" t="s">
        <v>2427</v>
      </c>
      <c r="G126" s="614" t="s">
        <v>562</v>
      </c>
      <c r="H126" s="614" t="s">
        <v>962</v>
      </c>
      <c r="I126" s="614" t="s">
        <v>962</v>
      </c>
      <c r="J126" s="614" t="s">
        <v>564</v>
      </c>
      <c r="K126" s="614" t="s">
        <v>963</v>
      </c>
      <c r="L126" s="616">
        <v>192.50012027259794</v>
      </c>
      <c r="M126" s="616">
        <v>71.8</v>
      </c>
      <c r="N126" s="617">
        <v>13821.508635572531</v>
      </c>
    </row>
    <row r="127" spans="1:14" ht="14.4" customHeight="1" x14ac:dyDescent="0.3">
      <c r="A127" s="612" t="s">
        <v>513</v>
      </c>
      <c r="B127" s="613" t="s">
        <v>2425</v>
      </c>
      <c r="C127" s="614" t="s">
        <v>518</v>
      </c>
      <c r="D127" s="615" t="s">
        <v>2426</v>
      </c>
      <c r="E127" s="614" t="s">
        <v>523</v>
      </c>
      <c r="F127" s="615" t="s">
        <v>2427</v>
      </c>
      <c r="G127" s="614" t="s">
        <v>562</v>
      </c>
      <c r="H127" s="614" t="s">
        <v>964</v>
      </c>
      <c r="I127" s="614" t="s">
        <v>964</v>
      </c>
      <c r="J127" s="614" t="s">
        <v>965</v>
      </c>
      <c r="K127" s="614" t="s">
        <v>966</v>
      </c>
      <c r="L127" s="616">
        <v>94.44014411354253</v>
      </c>
      <c r="M127" s="616">
        <v>1</v>
      </c>
      <c r="N127" s="617">
        <v>94.44014411354253</v>
      </c>
    </row>
    <row r="128" spans="1:14" ht="14.4" customHeight="1" x14ac:dyDescent="0.3">
      <c r="A128" s="612" t="s">
        <v>513</v>
      </c>
      <c r="B128" s="613" t="s">
        <v>2425</v>
      </c>
      <c r="C128" s="614" t="s">
        <v>518</v>
      </c>
      <c r="D128" s="615" t="s">
        <v>2426</v>
      </c>
      <c r="E128" s="614" t="s">
        <v>523</v>
      </c>
      <c r="F128" s="615" t="s">
        <v>2427</v>
      </c>
      <c r="G128" s="614" t="s">
        <v>562</v>
      </c>
      <c r="H128" s="614" t="s">
        <v>967</v>
      </c>
      <c r="I128" s="614" t="s">
        <v>968</v>
      </c>
      <c r="J128" s="614" t="s">
        <v>609</v>
      </c>
      <c r="K128" s="614" t="s">
        <v>969</v>
      </c>
      <c r="L128" s="616">
        <v>42.174267847246547</v>
      </c>
      <c r="M128" s="616">
        <v>128</v>
      </c>
      <c r="N128" s="617">
        <v>5398.306284447558</v>
      </c>
    </row>
    <row r="129" spans="1:14" ht="14.4" customHeight="1" x14ac:dyDescent="0.3">
      <c r="A129" s="612" t="s">
        <v>513</v>
      </c>
      <c r="B129" s="613" t="s">
        <v>2425</v>
      </c>
      <c r="C129" s="614" t="s">
        <v>518</v>
      </c>
      <c r="D129" s="615" t="s">
        <v>2426</v>
      </c>
      <c r="E129" s="614" t="s">
        <v>523</v>
      </c>
      <c r="F129" s="615" t="s">
        <v>2427</v>
      </c>
      <c r="G129" s="614" t="s">
        <v>562</v>
      </c>
      <c r="H129" s="614" t="s">
        <v>970</v>
      </c>
      <c r="I129" s="614" t="s">
        <v>971</v>
      </c>
      <c r="J129" s="614" t="s">
        <v>972</v>
      </c>
      <c r="K129" s="614" t="s">
        <v>587</v>
      </c>
      <c r="L129" s="616">
        <v>57.868262755244587</v>
      </c>
      <c r="M129" s="616">
        <v>48</v>
      </c>
      <c r="N129" s="617">
        <v>2777.6766122517402</v>
      </c>
    </row>
    <row r="130" spans="1:14" ht="14.4" customHeight="1" x14ac:dyDescent="0.3">
      <c r="A130" s="612" t="s">
        <v>513</v>
      </c>
      <c r="B130" s="613" t="s">
        <v>2425</v>
      </c>
      <c r="C130" s="614" t="s">
        <v>518</v>
      </c>
      <c r="D130" s="615" t="s">
        <v>2426</v>
      </c>
      <c r="E130" s="614" t="s">
        <v>523</v>
      </c>
      <c r="F130" s="615" t="s">
        <v>2427</v>
      </c>
      <c r="G130" s="614" t="s">
        <v>562</v>
      </c>
      <c r="H130" s="614" t="s">
        <v>973</v>
      </c>
      <c r="I130" s="614" t="s">
        <v>974</v>
      </c>
      <c r="J130" s="614" t="s">
        <v>975</v>
      </c>
      <c r="K130" s="614" t="s">
        <v>583</v>
      </c>
      <c r="L130" s="616">
        <v>124.3236623642907</v>
      </c>
      <c r="M130" s="616">
        <v>3043</v>
      </c>
      <c r="N130" s="617">
        <v>378316.9045745366</v>
      </c>
    </row>
    <row r="131" spans="1:14" ht="14.4" customHeight="1" x14ac:dyDescent="0.3">
      <c r="A131" s="612" t="s">
        <v>513</v>
      </c>
      <c r="B131" s="613" t="s">
        <v>2425</v>
      </c>
      <c r="C131" s="614" t="s">
        <v>518</v>
      </c>
      <c r="D131" s="615" t="s">
        <v>2426</v>
      </c>
      <c r="E131" s="614" t="s">
        <v>523</v>
      </c>
      <c r="F131" s="615" t="s">
        <v>2427</v>
      </c>
      <c r="G131" s="614" t="s">
        <v>562</v>
      </c>
      <c r="H131" s="614" t="s">
        <v>976</v>
      </c>
      <c r="I131" s="614" t="s">
        <v>977</v>
      </c>
      <c r="J131" s="614" t="s">
        <v>978</v>
      </c>
      <c r="K131" s="614" t="s">
        <v>979</v>
      </c>
      <c r="L131" s="616">
        <v>61.312441477470813</v>
      </c>
      <c r="M131" s="616">
        <v>247</v>
      </c>
      <c r="N131" s="617">
        <v>15144.173044935291</v>
      </c>
    </row>
    <row r="132" spans="1:14" ht="14.4" customHeight="1" x14ac:dyDescent="0.3">
      <c r="A132" s="612" t="s">
        <v>513</v>
      </c>
      <c r="B132" s="613" t="s">
        <v>2425</v>
      </c>
      <c r="C132" s="614" t="s">
        <v>518</v>
      </c>
      <c r="D132" s="615" t="s">
        <v>2426</v>
      </c>
      <c r="E132" s="614" t="s">
        <v>523</v>
      </c>
      <c r="F132" s="615" t="s">
        <v>2427</v>
      </c>
      <c r="G132" s="614" t="s">
        <v>562</v>
      </c>
      <c r="H132" s="614" t="s">
        <v>980</v>
      </c>
      <c r="I132" s="614" t="s">
        <v>981</v>
      </c>
      <c r="J132" s="614" t="s">
        <v>982</v>
      </c>
      <c r="K132" s="614" t="s">
        <v>983</v>
      </c>
      <c r="L132" s="616">
        <v>58.070000000000014</v>
      </c>
      <c r="M132" s="616">
        <v>3</v>
      </c>
      <c r="N132" s="617">
        <v>174.21000000000004</v>
      </c>
    </row>
    <row r="133" spans="1:14" ht="14.4" customHeight="1" x14ac:dyDescent="0.3">
      <c r="A133" s="612" t="s">
        <v>513</v>
      </c>
      <c r="B133" s="613" t="s">
        <v>2425</v>
      </c>
      <c r="C133" s="614" t="s">
        <v>518</v>
      </c>
      <c r="D133" s="615" t="s">
        <v>2426</v>
      </c>
      <c r="E133" s="614" t="s">
        <v>523</v>
      </c>
      <c r="F133" s="615" t="s">
        <v>2427</v>
      </c>
      <c r="G133" s="614" t="s">
        <v>562</v>
      </c>
      <c r="H133" s="614" t="s">
        <v>984</v>
      </c>
      <c r="I133" s="614" t="s">
        <v>985</v>
      </c>
      <c r="J133" s="614" t="s">
        <v>986</v>
      </c>
      <c r="K133" s="614" t="s">
        <v>987</v>
      </c>
      <c r="L133" s="616">
        <v>107.7</v>
      </c>
      <c r="M133" s="616">
        <v>1</v>
      </c>
      <c r="N133" s="617">
        <v>107.7</v>
      </c>
    </row>
    <row r="134" spans="1:14" ht="14.4" customHeight="1" x14ac:dyDescent="0.3">
      <c r="A134" s="612" t="s">
        <v>513</v>
      </c>
      <c r="B134" s="613" t="s">
        <v>2425</v>
      </c>
      <c r="C134" s="614" t="s">
        <v>518</v>
      </c>
      <c r="D134" s="615" t="s">
        <v>2426</v>
      </c>
      <c r="E134" s="614" t="s">
        <v>523</v>
      </c>
      <c r="F134" s="615" t="s">
        <v>2427</v>
      </c>
      <c r="G134" s="614" t="s">
        <v>562</v>
      </c>
      <c r="H134" s="614" t="s">
        <v>988</v>
      </c>
      <c r="I134" s="614" t="s">
        <v>989</v>
      </c>
      <c r="J134" s="614" t="s">
        <v>990</v>
      </c>
      <c r="K134" s="614" t="s">
        <v>991</v>
      </c>
      <c r="L134" s="616">
        <v>358.93327750560098</v>
      </c>
      <c r="M134" s="616">
        <v>11</v>
      </c>
      <c r="N134" s="617">
        <v>3948.2660525616111</v>
      </c>
    </row>
    <row r="135" spans="1:14" ht="14.4" customHeight="1" x14ac:dyDescent="0.3">
      <c r="A135" s="612" t="s">
        <v>513</v>
      </c>
      <c r="B135" s="613" t="s">
        <v>2425</v>
      </c>
      <c r="C135" s="614" t="s">
        <v>518</v>
      </c>
      <c r="D135" s="615" t="s">
        <v>2426</v>
      </c>
      <c r="E135" s="614" t="s">
        <v>523</v>
      </c>
      <c r="F135" s="615" t="s">
        <v>2427</v>
      </c>
      <c r="G135" s="614" t="s">
        <v>562</v>
      </c>
      <c r="H135" s="614" t="s">
        <v>992</v>
      </c>
      <c r="I135" s="614" t="s">
        <v>993</v>
      </c>
      <c r="J135" s="614" t="s">
        <v>994</v>
      </c>
      <c r="K135" s="614" t="s">
        <v>995</v>
      </c>
      <c r="L135" s="616">
        <v>676.26</v>
      </c>
      <c r="M135" s="616">
        <v>1</v>
      </c>
      <c r="N135" s="617">
        <v>676.26</v>
      </c>
    </row>
    <row r="136" spans="1:14" ht="14.4" customHeight="1" x14ac:dyDescent="0.3">
      <c r="A136" s="612" t="s">
        <v>513</v>
      </c>
      <c r="B136" s="613" t="s">
        <v>2425</v>
      </c>
      <c r="C136" s="614" t="s">
        <v>518</v>
      </c>
      <c r="D136" s="615" t="s">
        <v>2426</v>
      </c>
      <c r="E136" s="614" t="s">
        <v>523</v>
      </c>
      <c r="F136" s="615" t="s">
        <v>2427</v>
      </c>
      <c r="G136" s="614" t="s">
        <v>562</v>
      </c>
      <c r="H136" s="614" t="s">
        <v>996</v>
      </c>
      <c r="I136" s="614" t="s">
        <v>997</v>
      </c>
      <c r="J136" s="614" t="s">
        <v>998</v>
      </c>
      <c r="K136" s="614" t="s">
        <v>999</v>
      </c>
      <c r="L136" s="616">
        <v>1592.787295028483</v>
      </c>
      <c r="M136" s="616">
        <v>109</v>
      </c>
      <c r="N136" s="617">
        <v>173613.81515810464</v>
      </c>
    </row>
    <row r="137" spans="1:14" ht="14.4" customHeight="1" x14ac:dyDescent="0.3">
      <c r="A137" s="612" t="s">
        <v>513</v>
      </c>
      <c r="B137" s="613" t="s">
        <v>2425</v>
      </c>
      <c r="C137" s="614" t="s">
        <v>518</v>
      </c>
      <c r="D137" s="615" t="s">
        <v>2426</v>
      </c>
      <c r="E137" s="614" t="s">
        <v>523</v>
      </c>
      <c r="F137" s="615" t="s">
        <v>2427</v>
      </c>
      <c r="G137" s="614" t="s">
        <v>562</v>
      </c>
      <c r="H137" s="614" t="s">
        <v>1000</v>
      </c>
      <c r="I137" s="614" t="s">
        <v>1001</v>
      </c>
      <c r="J137" s="614" t="s">
        <v>1002</v>
      </c>
      <c r="K137" s="614" t="s">
        <v>1003</v>
      </c>
      <c r="L137" s="616">
        <v>71.450000000000045</v>
      </c>
      <c r="M137" s="616">
        <v>1</v>
      </c>
      <c r="N137" s="617">
        <v>71.450000000000045</v>
      </c>
    </row>
    <row r="138" spans="1:14" ht="14.4" customHeight="1" x14ac:dyDescent="0.3">
      <c r="A138" s="612" t="s">
        <v>513</v>
      </c>
      <c r="B138" s="613" t="s">
        <v>2425</v>
      </c>
      <c r="C138" s="614" t="s">
        <v>518</v>
      </c>
      <c r="D138" s="615" t="s">
        <v>2426</v>
      </c>
      <c r="E138" s="614" t="s">
        <v>523</v>
      </c>
      <c r="F138" s="615" t="s">
        <v>2427</v>
      </c>
      <c r="G138" s="614" t="s">
        <v>562</v>
      </c>
      <c r="H138" s="614" t="s">
        <v>1004</v>
      </c>
      <c r="I138" s="614" t="s">
        <v>1005</v>
      </c>
      <c r="J138" s="614" t="s">
        <v>1006</v>
      </c>
      <c r="K138" s="614" t="s">
        <v>1007</v>
      </c>
      <c r="L138" s="616">
        <v>115.63960454116713</v>
      </c>
      <c r="M138" s="616">
        <v>1</v>
      </c>
      <c r="N138" s="617">
        <v>115.63960454116713</v>
      </c>
    </row>
    <row r="139" spans="1:14" ht="14.4" customHeight="1" x14ac:dyDescent="0.3">
      <c r="A139" s="612" t="s">
        <v>513</v>
      </c>
      <c r="B139" s="613" t="s">
        <v>2425</v>
      </c>
      <c r="C139" s="614" t="s">
        <v>518</v>
      </c>
      <c r="D139" s="615" t="s">
        <v>2426</v>
      </c>
      <c r="E139" s="614" t="s">
        <v>523</v>
      </c>
      <c r="F139" s="615" t="s">
        <v>2427</v>
      </c>
      <c r="G139" s="614" t="s">
        <v>562</v>
      </c>
      <c r="H139" s="614" t="s">
        <v>1008</v>
      </c>
      <c r="I139" s="614" t="s">
        <v>1009</v>
      </c>
      <c r="J139" s="614" t="s">
        <v>1010</v>
      </c>
      <c r="K139" s="614" t="s">
        <v>1011</v>
      </c>
      <c r="L139" s="616">
        <v>75.009095230231708</v>
      </c>
      <c r="M139" s="616">
        <v>255</v>
      </c>
      <c r="N139" s="617">
        <v>19127.319283709086</v>
      </c>
    </row>
    <row r="140" spans="1:14" ht="14.4" customHeight="1" x14ac:dyDescent="0.3">
      <c r="A140" s="612" t="s">
        <v>513</v>
      </c>
      <c r="B140" s="613" t="s">
        <v>2425</v>
      </c>
      <c r="C140" s="614" t="s">
        <v>518</v>
      </c>
      <c r="D140" s="615" t="s">
        <v>2426</v>
      </c>
      <c r="E140" s="614" t="s">
        <v>523</v>
      </c>
      <c r="F140" s="615" t="s">
        <v>2427</v>
      </c>
      <c r="G140" s="614" t="s">
        <v>562</v>
      </c>
      <c r="H140" s="614" t="s">
        <v>1012</v>
      </c>
      <c r="I140" s="614" t="s">
        <v>1013</v>
      </c>
      <c r="J140" s="614" t="s">
        <v>1014</v>
      </c>
      <c r="K140" s="614" t="s">
        <v>1015</v>
      </c>
      <c r="L140" s="616">
        <v>67.349999999999994</v>
      </c>
      <c r="M140" s="616">
        <v>1</v>
      </c>
      <c r="N140" s="617">
        <v>67.349999999999994</v>
      </c>
    </row>
    <row r="141" spans="1:14" ht="14.4" customHeight="1" x14ac:dyDescent="0.3">
      <c r="A141" s="612" t="s">
        <v>513</v>
      </c>
      <c r="B141" s="613" t="s">
        <v>2425</v>
      </c>
      <c r="C141" s="614" t="s">
        <v>518</v>
      </c>
      <c r="D141" s="615" t="s">
        <v>2426</v>
      </c>
      <c r="E141" s="614" t="s">
        <v>523</v>
      </c>
      <c r="F141" s="615" t="s">
        <v>2427</v>
      </c>
      <c r="G141" s="614" t="s">
        <v>562</v>
      </c>
      <c r="H141" s="614" t="s">
        <v>1016</v>
      </c>
      <c r="I141" s="614" t="s">
        <v>1017</v>
      </c>
      <c r="J141" s="614" t="s">
        <v>714</v>
      </c>
      <c r="K141" s="614" t="s">
        <v>1018</v>
      </c>
      <c r="L141" s="616">
        <v>238.72349726775957</v>
      </c>
      <c r="M141" s="616">
        <v>183</v>
      </c>
      <c r="N141" s="617">
        <v>43686.400000000001</v>
      </c>
    </row>
    <row r="142" spans="1:14" ht="14.4" customHeight="1" x14ac:dyDescent="0.3">
      <c r="A142" s="612" t="s">
        <v>513</v>
      </c>
      <c r="B142" s="613" t="s">
        <v>2425</v>
      </c>
      <c r="C142" s="614" t="s">
        <v>518</v>
      </c>
      <c r="D142" s="615" t="s">
        <v>2426</v>
      </c>
      <c r="E142" s="614" t="s">
        <v>523</v>
      </c>
      <c r="F142" s="615" t="s">
        <v>2427</v>
      </c>
      <c r="G142" s="614" t="s">
        <v>562</v>
      </c>
      <c r="H142" s="614" t="s">
        <v>1019</v>
      </c>
      <c r="I142" s="614" t="s">
        <v>1020</v>
      </c>
      <c r="J142" s="614" t="s">
        <v>1021</v>
      </c>
      <c r="K142" s="614" t="s">
        <v>1022</v>
      </c>
      <c r="L142" s="616">
        <v>79.125673654891315</v>
      </c>
      <c r="M142" s="616">
        <v>14</v>
      </c>
      <c r="N142" s="617">
        <v>1107.7594311684784</v>
      </c>
    </row>
    <row r="143" spans="1:14" ht="14.4" customHeight="1" x14ac:dyDescent="0.3">
      <c r="A143" s="612" t="s">
        <v>513</v>
      </c>
      <c r="B143" s="613" t="s">
        <v>2425</v>
      </c>
      <c r="C143" s="614" t="s">
        <v>518</v>
      </c>
      <c r="D143" s="615" t="s">
        <v>2426</v>
      </c>
      <c r="E143" s="614" t="s">
        <v>523</v>
      </c>
      <c r="F143" s="615" t="s">
        <v>2427</v>
      </c>
      <c r="G143" s="614" t="s">
        <v>562</v>
      </c>
      <c r="H143" s="614" t="s">
        <v>1023</v>
      </c>
      <c r="I143" s="614" t="s">
        <v>1024</v>
      </c>
      <c r="J143" s="614" t="s">
        <v>1025</v>
      </c>
      <c r="K143" s="614" t="s">
        <v>1026</v>
      </c>
      <c r="L143" s="616">
        <v>239.23944444444444</v>
      </c>
      <c r="M143" s="616">
        <v>3</v>
      </c>
      <c r="N143" s="617">
        <v>717.71833333333336</v>
      </c>
    </row>
    <row r="144" spans="1:14" ht="14.4" customHeight="1" x14ac:dyDescent="0.3">
      <c r="A144" s="612" t="s">
        <v>513</v>
      </c>
      <c r="B144" s="613" t="s">
        <v>2425</v>
      </c>
      <c r="C144" s="614" t="s">
        <v>518</v>
      </c>
      <c r="D144" s="615" t="s">
        <v>2426</v>
      </c>
      <c r="E144" s="614" t="s">
        <v>523</v>
      </c>
      <c r="F144" s="615" t="s">
        <v>2427</v>
      </c>
      <c r="G144" s="614" t="s">
        <v>562</v>
      </c>
      <c r="H144" s="614" t="s">
        <v>1027</v>
      </c>
      <c r="I144" s="614" t="s">
        <v>1028</v>
      </c>
      <c r="J144" s="614" t="s">
        <v>1029</v>
      </c>
      <c r="K144" s="614" t="s">
        <v>1030</v>
      </c>
      <c r="L144" s="616">
        <v>1704.7370293522631</v>
      </c>
      <c r="M144" s="616">
        <v>101</v>
      </c>
      <c r="N144" s="617">
        <v>172178.43996457857</v>
      </c>
    </row>
    <row r="145" spans="1:14" ht="14.4" customHeight="1" x14ac:dyDescent="0.3">
      <c r="A145" s="612" t="s">
        <v>513</v>
      </c>
      <c r="B145" s="613" t="s">
        <v>2425</v>
      </c>
      <c r="C145" s="614" t="s">
        <v>518</v>
      </c>
      <c r="D145" s="615" t="s">
        <v>2426</v>
      </c>
      <c r="E145" s="614" t="s">
        <v>523</v>
      </c>
      <c r="F145" s="615" t="s">
        <v>2427</v>
      </c>
      <c r="G145" s="614" t="s">
        <v>562</v>
      </c>
      <c r="H145" s="614" t="s">
        <v>1031</v>
      </c>
      <c r="I145" s="614" t="s">
        <v>1032</v>
      </c>
      <c r="J145" s="614" t="s">
        <v>1033</v>
      </c>
      <c r="K145" s="614" t="s">
        <v>1034</v>
      </c>
      <c r="L145" s="616">
        <v>36.150000000000027</v>
      </c>
      <c r="M145" s="616">
        <v>1</v>
      </c>
      <c r="N145" s="617">
        <v>36.150000000000027</v>
      </c>
    </row>
    <row r="146" spans="1:14" ht="14.4" customHeight="1" x14ac:dyDescent="0.3">
      <c r="A146" s="612" t="s">
        <v>513</v>
      </c>
      <c r="B146" s="613" t="s">
        <v>2425</v>
      </c>
      <c r="C146" s="614" t="s">
        <v>518</v>
      </c>
      <c r="D146" s="615" t="s">
        <v>2426</v>
      </c>
      <c r="E146" s="614" t="s">
        <v>523</v>
      </c>
      <c r="F146" s="615" t="s">
        <v>2427</v>
      </c>
      <c r="G146" s="614" t="s">
        <v>562</v>
      </c>
      <c r="H146" s="614" t="s">
        <v>1035</v>
      </c>
      <c r="I146" s="614" t="s">
        <v>1036</v>
      </c>
      <c r="J146" s="614" t="s">
        <v>667</v>
      </c>
      <c r="K146" s="614" t="s">
        <v>1037</v>
      </c>
      <c r="L146" s="616">
        <v>57.73</v>
      </c>
      <c r="M146" s="616">
        <v>5</v>
      </c>
      <c r="N146" s="617">
        <v>288.64999999999998</v>
      </c>
    </row>
    <row r="147" spans="1:14" ht="14.4" customHeight="1" x14ac:dyDescent="0.3">
      <c r="A147" s="612" t="s">
        <v>513</v>
      </c>
      <c r="B147" s="613" t="s">
        <v>2425</v>
      </c>
      <c r="C147" s="614" t="s">
        <v>518</v>
      </c>
      <c r="D147" s="615" t="s">
        <v>2426</v>
      </c>
      <c r="E147" s="614" t="s">
        <v>523</v>
      </c>
      <c r="F147" s="615" t="s">
        <v>2427</v>
      </c>
      <c r="G147" s="614" t="s">
        <v>562</v>
      </c>
      <c r="H147" s="614" t="s">
        <v>1038</v>
      </c>
      <c r="I147" s="614" t="s">
        <v>1039</v>
      </c>
      <c r="J147" s="614" t="s">
        <v>1040</v>
      </c>
      <c r="K147" s="614" t="s">
        <v>1041</v>
      </c>
      <c r="L147" s="616">
        <v>91.200069653352898</v>
      </c>
      <c r="M147" s="616">
        <v>2</v>
      </c>
      <c r="N147" s="617">
        <v>182.4001393067058</v>
      </c>
    </row>
    <row r="148" spans="1:14" ht="14.4" customHeight="1" x14ac:dyDescent="0.3">
      <c r="A148" s="612" t="s">
        <v>513</v>
      </c>
      <c r="B148" s="613" t="s">
        <v>2425</v>
      </c>
      <c r="C148" s="614" t="s">
        <v>518</v>
      </c>
      <c r="D148" s="615" t="s">
        <v>2426</v>
      </c>
      <c r="E148" s="614" t="s">
        <v>523</v>
      </c>
      <c r="F148" s="615" t="s">
        <v>2427</v>
      </c>
      <c r="G148" s="614" t="s">
        <v>562</v>
      </c>
      <c r="H148" s="614" t="s">
        <v>1042</v>
      </c>
      <c r="I148" s="614" t="s">
        <v>1043</v>
      </c>
      <c r="J148" s="614" t="s">
        <v>1044</v>
      </c>
      <c r="K148" s="614" t="s">
        <v>1045</v>
      </c>
      <c r="L148" s="616">
        <v>60.359045794496801</v>
      </c>
      <c r="M148" s="616">
        <v>6</v>
      </c>
      <c r="N148" s="617">
        <v>362.15427476698079</v>
      </c>
    </row>
    <row r="149" spans="1:14" ht="14.4" customHeight="1" x14ac:dyDescent="0.3">
      <c r="A149" s="612" t="s">
        <v>513</v>
      </c>
      <c r="B149" s="613" t="s">
        <v>2425</v>
      </c>
      <c r="C149" s="614" t="s">
        <v>518</v>
      </c>
      <c r="D149" s="615" t="s">
        <v>2426</v>
      </c>
      <c r="E149" s="614" t="s">
        <v>523</v>
      </c>
      <c r="F149" s="615" t="s">
        <v>2427</v>
      </c>
      <c r="G149" s="614" t="s">
        <v>562</v>
      </c>
      <c r="H149" s="614" t="s">
        <v>1046</v>
      </c>
      <c r="I149" s="614" t="s">
        <v>1047</v>
      </c>
      <c r="J149" s="614" t="s">
        <v>1048</v>
      </c>
      <c r="K149" s="614" t="s">
        <v>1049</v>
      </c>
      <c r="L149" s="616">
        <v>1070.2769468002421</v>
      </c>
      <c r="M149" s="616">
        <v>26</v>
      </c>
      <c r="N149" s="617">
        <v>27827.200616806294</v>
      </c>
    </row>
    <row r="150" spans="1:14" ht="14.4" customHeight="1" x14ac:dyDescent="0.3">
      <c r="A150" s="612" t="s">
        <v>513</v>
      </c>
      <c r="B150" s="613" t="s">
        <v>2425</v>
      </c>
      <c r="C150" s="614" t="s">
        <v>518</v>
      </c>
      <c r="D150" s="615" t="s">
        <v>2426</v>
      </c>
      <c r="E150" s="614" t="s">
        <v>523</v>
      </c>
      <c r="F150" s="615" t="s">
        <v>2427</v>
      </c>
      <c r="G150" s="614" t="s">
        <v>562</v>
      </c>
      <c r="H150" s="614" t="s">
        <v>1050</v>
      </c>
      <c r="I150" s="614" t="s">
        <v>1051</v>
      </c>
      <c r="J150" s="614" t="s">
        <v>1052</v>
      </c>
      <c r="K150" s="614" t="s">
        <v>1053</v>
      </c>
      <c r="L150" s="616">
        <v>189.66090909090909</v>
      </c>
      <c r="M150" s="616">
        <v>22</v>
      </c>
      <c r="N150" s="617">
        <v>4172.54</v>
      </c>
    </row>
    <row r="151" spans="1:14" ht="14.4" customHeight="1" x14ac:dyDescent="0.3">
      <c r="A151" s="612" t="s">
        <v>513</v>
      </c>
      <c r="B151" s="613" t="s">
        <v>2425</v>
      </c>
      <c r="C151" s="614" t="s">
        <v>518</v>
      </c>
      <c r="D151" s="615" t="s">
        <v>2426</v>
      </c>
      <c r="E151" s="614" t="s">
        <v>523</v>
      </c>
      <c r="F151" s="615" t="s">
        <v>2427</v>
      </c>
      <c r="G151" s="614" t="s">
        <v>562</v>
      </c>
      <c r="H151" s="614" t="s">
        <v>1054</v>
      </c>
      <c r="I151" s="614" t="s">
        <v>1055</v>
      </c>
      <c r="J151" s="614" t="s">
        <v>789</v>
      </c>
      <c r="K151" s="614" t="s">
        <v>1056</v>
      </c>
      <c r="L151" s="616">
        <v>97.2</v>
      </c>
      <c r="M151" s="616">
        <v>1</v>
      </c>
      <c r="N151" s="617">
        <v>97.2</v>
      </c>
    </row>
    <row r="152" spans="1:14" ht="14.4" customHeight="1" x14ac:dyDescent="0.3">
      <c r="A152" s="612" t="s">
        <v>513</v>
      </c>
      <c r="B152" s="613" t="s">
        <v>2425</v>
      </c>
      <c r="C152" s="614" t="s">
        <v>518</v>
      </c>
      <c r="D152" s="615" t="s">
        <v>2426</v>
      </c>
      <c r="E152" s="614" t="s">
        <v>523</v>
      </c>
      <c r="F152" s="615" t="s">
        <v>2427</v>
      </c>
      <c r="G152" s="614" t="s">
        <v>562</v>
      </c>
      <c r="H152" s="614" t="s">
        <v>1057</v>
      </c>
      <c r="I152" s="614" t="s">
        <v>1058</v>
      </c>
      <c r="J152" s="614" t="s">
        <v>1059</v>
      </c>
      <c r="K152" s="614" t="s">
        <v>1060</v>
      </c>
      <c r="L152" s="616">
        <v>328.68221332937992</v>
      </c>
      <c r="M152" s="616">
        <v>23</v>
      </c>
      <c r="N152" s="617">
        <v>7559.6909065757382</v>
      </c>
    </row>
    <row r="153" spans="1:14" ht="14.4" customHeight="1" x14ac:dyDescent="0.3">
      <c r="A153" s="612" t="s">
        <v>513</v>
      </c>
      <c r="B153" s="613" t="s">
        <v>2425</v>
      </c>
      <c r="C153" s="614" t="s">
        <v>518</v>
      </c>
      <c r="D153" s="615" t="s">
        <v>2426</v>
      </c>
      <c r="E153" s="614" t="s">
        <v>523</v>
      </c>
      <c r="F153" s="615" t="s">
        <v>2427</v>
      </c>
      <c r="G153" s="614" t="s">
        <v>562</v>
      </c>
      <c r="H153" s="614" t="s">
        <v>1061</v>
      </c>
      <c r="I153" s="614" t="s">
        <v>1062</v>
      </c>
      <c r="J153" s="614" t="s">
        <v>1063</v>
      </c>
      <c r="K153" s="614" t="s">
        <v>1064</v>
      </c>
      <c r="L153" s="616">
        <v>76.361904402689589</v>
      </c>
      <c r="M153" s="616">
        <v>1</v>
      </c>
      <c r="N153" s="617">
        <v>76.361904402689589</v>
      </c>
    </row>
    <row r="154" spans="1:14" ht="14.4" customHeight="1" x14ac:dyDescent="0.3">
      <c r="A154" s="612" t="s">
        <v>513</v>
      </c>
      <c r="B154" s="613" t="s">
        <v>2425</v>
      </c>
      <c r="C154" s="614" t="s">
        <v>518</v>
      </c>
      <c r="D154" s="615" t="s">
        <v>2426</v>
      </c>
      <c r="E154" s="614" t="s">
        <v>523</v>
      </c>
      <c r="F154" s="615" t="s">
        <v>2427</v>
      </c>
      <c r="G154" s="614" t="s">
        <v>562</v>
      </c>
      <c r="H154" s="614" t="s">
        <v>1065</v>
      </c>
      <c r="I154" s="614" t="s">
        <v>1066</v>
      </c>
      <c r="J154" s="614" t="s">
        <v>1067</v>
      </c>
      <c r="K154" s="614" t="s">
        <v>1068</v>
      </c>
      <c r="L154" s="616">
        <v>566.18326622604332</v>
      </c>
      <c r="M154" s="616">
        <v>8</v>
      </c>
      <c r="N154" s="617">
        <v>4529.4661298083465</v>
      </c>
    </row>
    <row r="155" spans="1:14" ht="14.4" customHeight="1" x14ac:dyDescent="0.3">
      <c r="A155" s="612" t="s">
        <v>513</v>
      </c>
      <c r="B155" s="613" t="s">
        <v>2425</v>
      </c>
      <c r="C155" s="614" t="s">
        <v>518</v>
      </c>
      <c r="D155" s="615" t="s">
        <v>2426</v>
      </c>
      <c r="E155" s="614" t="s">
        <v>523</v>
      </c>
      <c r="F155" s="615" t="s">
        <v>2427</v>
      </c>
      <c r="G155" s="614" t="s">
        <v>562</v>
      </c>
      <c r="H155" s="614" t="s">
        <v>1069</v>
      </c>
      <c r="I155" s="614" t="s">
        <v>1070</v>
      </c>
      <c r="J155" s="614" t="s">
        <v>1071</v>
      </c>
      <c r="K155" s="614" t="s">
        <v>1072</v>
      </c>
      <c r="L155" s="616">
        <v>1528.4099999999999</v>
      </c>
      <c r="M155" s="616">
        <v>1</v>
      </c>
      <c r="N155" s="617">
        <v>1528.4099999999999</v>
      </c>
    </row>
    <row r="156" spans="1:14" ht="14.4" customHeight="1" x14ac:dyDescent="0.3">
      <c r="A156" s="612" t="s">
        <v>513</v>
      </c>
      <c r="B156" s="613" t="s">
        <v>2425</v>
      </c>
      <c r="C156" s="614" t="s">
        <v>518</v>
      </c>
      <c r="D156" s="615" t="s">
        <v>2426</v>
      </c>
      <c r="E156" s="614" t="s">
        <v>523</v>
      </c>
      <c r="F156" s="615" t="s">
        <v>2427</v>
      </c>
      <c r="G156" s="614" t="s">
        <v>562</v>
      </c>
      <c r="H156" s="614" t="s">
        <v>1073</v>
      </c>
      <c r="I156" s="614" t="s">
        <v>1074</v>
      </c>
      <c r="J156" s="614" t="s">
        <v>1075</v>
      </c>
      <c r="K156" s="614" t="s">
        <v>1076</v>
      </c>
      <c r="L156" s="616">
        <v>21.003691702080413</v>
      </c>
      <c r="M156" s="616">
        <v>389</v>
      </c>
      <c r="N156" s="617">
        <v>8170.4360721092808</v>
      </c>
    </row>
    <row r="157" spans="1:14" ht="14.4" customHeight="1" x14ac:dyDescent="0.3">
      <c r="A157" s="612" t="s">
        <v>513</v>
      </c>
      <c r="B157" s="613" t="s">
        <v>2425</v>
      </c>
      <c r="C157" s="614" t="s">
        <v>518</v>
      </c>
      <c r="D157" s="615" t="s">
        <v>2426</v>
      </c>
      <c r="E157" s="614" t="s">
        <v>523</v>
      </c>
      <c r="F157" s="615" t="s">
        <v>2427</v>
      </c>
      <c r="G157" s="614" t="s">
        <v>562</v>
      </c>
      <c r="H157" s="614" t="s">
        <v>1077</v>
      </c>
      <c r="I157" s="614" t="s">
        <v>1078</v>
      </c>
      <c r="J157" s="614" t="s">
        <v>1079</v>
      </c>
      <c r="K157" s="614" t="s">
        <v>1080</v>
      </c>
      <c r="L157" s="616">
        <v>3922.0200000000004</v>
      </c>
      <c r="M157" s="616">
        <v>2</v>
      </c>
      <c r="N157" s="617">
        <v>7844.0400000000009</v>
      </c>
    </row>
    <row r="158" spans="1:14" ht="14.4" customHeight="1" x14ac:dyDescent="0.3">
      <c r="A158" s="612" t="s">
        <v>513</v>
      </c>
      <c r="B158" s="613" t="s">
        <v>2425</v>
      </c>
      <c r="C158" s="614" t="s">
        <v>518</v>
      </c>
      <c r="D158" s="615" t="s">
        <v>2426</v>
      </c>
      <c r="E158" s="614" t="s">
        <v>523</v>
      </c>
      <c r="F158" s="615" t="s">
        <v>2427</v>
      </c>
      <c r="G158" s="614" t="s">
        <v>562</v>
      </c>
      <c r="H158" s="614" t="s">
        <v>1081</v>
      </c>
      <c r="I158" s="614" t="s">
        <v>1082</v>
      </c>
      <c r="J158" s="614" t="s">
        <v>832</v>
      </c>
      <c r="K158" s="614" t="s">
        <v>1083</v>
      </c>
      <c r="L158" s="616">
        <v>74.45</v>
      </c>
      <c r="M158" s="616">
        <v>2</v>
      </c>
      <c r="N158" s="617">
        <v>148.9</v>
      </c>
    </row>
    <row r="159" spans="1:14" ht="14.4" customHeight="1" x14ac:dyDescent="0.3">
      <c r="A159" s="612" t="s">
        <v>513</v>
      </c>
      <c r="B159" s="613" t="s">
        <v>2425</v>
      </c>
      <c r="C159" s="614" t="s">
        <v>518</v>
      </c>
      <c r="D159" s="615" t="s">
        <v>2426</v>
      </c>
      <c r="E159" s="614" t="s">
        <v>523</v>
      </c>
      <c r="F159" s="615" t="s">
        <v>2427</v>
      </c>
      <c r="G159" s="614" t="s">
        <v>562</v>
      </c>
      <c r="H159" s="614" t="s">
        <v>1084</v>
      </c>
      <c r="I159" s="614" t="s">
        <v>1085</v>
      </c>
      <c r="J159" s="614" t="s">
        <v>1086</v>
      </c>
      <c r="K159" s="614" t="s">
        <v>1087</v>
      </c>
      <c r="L159" s="616">
        <v>68.823237357719663</v>
      </c>
      <c r="M159" s="616">
        <v>9</v>
      </c>
      <c r="N159" s="617">
        <v>619.40913621947698</v>
      </c>
    </row>
    <row r="160" spans="1:14" ht="14.4" customHeight="1" x14ac:dyDescent="0.3">
      <c r="A160" s="612" t="s">
        <v>513</v>
      </c>
      <c r="B160" s="613" t="s">
        <v>2425</v>
      </c>
      <c r="C160" s="614" t="s">
        <v>518</v>
      </c>
      <c r="D160" s="615" t="s">
        <v>2426</v>
      </c>
      <c r="E160" s="614" t="s">
        <v>523</v>
      </c>
      <c r="F160" s="615" t="s">
        <v>2427</v>
      </c>
      <c r="G160" s="614" t="s">
        <v>562</v>
      </c>
      <c r="H160" s="614" t="s">
        <v>1088</v>
      </c>
      <c r="I160" s="614" t="s">
        <v>1089</v>
      </c>
      <c r="J160" s="614" t="s">
        <v>1090</v>
      </c>
      <c r="K160" s="614" t="s">
        <v>1091</v>
      </c>
      <c r="L160" s="616">
        <v>36.400165066291827</v>
      </c>
      <c r="M160" s="616">
        <v>112</v>
      </c>
      <c r="N160" s="617">
        <v>4076.8184874246849</v>
      </c>
    </row>
    <row r="161" spans="1:14" ht="14.4" customHeight="1" x14ac:dyDescent="0.3">
      <c r="A161" s="612" t="s">
        <v>513</v>
      </c>
      <c r="B161" s="613" t="s">
        <v>2425</v>
      </c>
      <c r="C161" s="614" t="s">
        <v>518</v>
      </c>
      <c r="D161" s="615" t="s">
        <v>2426</v>
      </c>
      <c r="E161" s="614" t="s">
        <v>523</v>
      </c>
      <c r="F161" s="615" t="s">
        <v>2427</v>
      </c>
      <c r="G161" s="614" t="s">
        <v>562</v>
      </c>
      <c r="H161" s="614" t="s">
        <v>1092</v>
      </c>
      <c r="I161" s="614" t="s">
        <v>1093</v>
      </c>
      <c r="J161" s="614" t="s">
        <v>1090</v>
      </c>
      <c r="K161" s="614" t="s">
        <v>1094</v>
      </c>
      <c r="L161" s="616">
        <v>65.789999999999992</v>
      </c>
      <c r="M161" s="616">
        <v>10</v>
      </c>
      <c r="N161" s="617">
        <v>657.89999999999986</v>
      </c>
    </row>
    <row r="162" spans="1:14" ht="14.4" customHeight="1" x14ac:dyDescent="0.3">
      <c r="A162" s="612" t="s">
        <v>513</v>
      </c>
      <c r="B162" s="613" t="s">
        <v>2425</v>
      </c>
      <c r="C162" s="614" t="s">
        <v>518</v>
      </c>
      <c r="D162" s="615" t="s">
        <v>2426</v>
      </c>
      <c r="E162" s="614" t="s">
        <v>523</v>
      </c>
      <c r="F162" s="615" t="s">
        <v>2427</v>
      </c>
      <c r="G162" s="614" t="s">
        <v>562</v>
      </c>
      <c r="H162" s="614" t="s">
        <v>1095</v>
      </c>
      <c r="I162" s="614" t="s">
        <v>1096</v>
      </c>
      <c r="J162" s="614" t="s">
        <v>1097</v>
      </c>
      <c r="K162" s="614" t="s">
        <v>1098</v>
      </c>
      <c r="L162" s="616">
        <v>52.168645814742739</v>
      </c>
      <c r="M162" s="616">
        <v>87</v>
      </c>
      <c r="N162" s="617">
        <v>4538.6721858826186</v>
      </c>
    </row>
    <row r="163" spans="1:14" ht="14.4" customHeight="1" x14ac:dyDescent="0.3">
      <c r="A163" s="612" t="s">
        <v>513</v>
      </c>
      <c r="B163" s="613" t="s">
        <v>2425</v>
      </c>
      <c r="C163" s="614" t="s">
        <v>518</v>
      </c>
      <c r="D163" s="615" t="s">
        <v>2426</v>
      </c>
      <c r="E163" s="614" t="s">
        <v>523</v>
      </c>
      <c r="F163" s="615" t="s">
        <v>2427</v>
      </c>
      <c r="G163" s="614" t="s">
        <v>562</v>
      </c>
      <c r="H163" s="614" t="s">
        <v>1099</v>
      </c>
      <c r="I163" s="614" t="s">
        <v>189</v>
      </c>
      <c r="J163" s="614" t="s">
        <v>1100</v>
      </c>
      <c r="K163" s="614"/>
      <c r="L163" s="616">
        <v>58.479703701034836</v>
      </c>
      <c r="M163" s="616">
        <v>1</v>
      </c>
      <c r="N163" s="617">
        <v>58.479703701034836</v>
      </c>
    </row>
    <row r="164" spans="1:14" ht="14.4" customHeight="1" x14ac:dyDescent="0.3">
      <c r="A164" s="612" t="s">
        <v>513</v>
      </c>
      <c r="B164" s="613" t="s">
        <v>2425</v>
      </c>
      <c r="C164" s="614" t="s">
        <v>518</v>
      </c>
      <c r="D164" s="615" t="s">
        <v>2426</v>
      </c>
      <c r="E164" s="614" t="s">
        <v>523</v>
      </c>
      <c r="F164" s="615" t="s">
        <v>2427</v>
      </c>
      <c r="G164" s="614" t="s">
        <v>562</v>
      </c>
      <c r="H164" s="614" t="s">
        <v>1101</v>
      </c>
      <c r="I164" s="614" t="s">
        <v>189</v>
      </c>
      <c r="J164" s="614" t="s">
        <v>1102</v>
      </c>
      <c r="K164" s="614"/>
      <c r="L164" s="616">
        <v>114.44904123171098</v>
      </c>
      <c r="M164" s="616">
        <v>70</v>
      </c>
      <c r="N164" s="617">
        <v>8011.4328862197681</v>
      </c>
    </row>
    <row r="165" spans="1:14" ht="14.4" customHeight="1" x14ac:dyDescent="0.3">
      <c r="A165" s="612" t="s">
        <v>513</v>
      </c>
      <c r="B165" s="613" t="s">
        <v>2425</v>
      </c>
      <c r="C165" s="614" t="s">
        <v>518</v>
      </c>
      <c r="D165" s="615" t="s">
        <v>2426</v>
      </c>
      <c r="E165" s="614" t="s">
        <v>523</v>
      </c>
      <c r="F165" s="615" t="s">
        <v>2427</v>
      </c>
      <c r="G165" s="614" t="s">
        <v>562</v>
      </c>
      <c r="H165" s="614" t="s">
        <v>1103</v>
      </c>
      <c r="I165" s="614" t="s">
        <v>1104</v>
      </c>
      <c r="J165" s="614" t="s">
        <v>1105</v>
      </c>
      <c r="K165" s="614" t="s">
        <v>1106</v>
      </c>
      <c r="L165" s="616">
        <v>169.62500000000006</v>
      </c>
      <c r="M165" s="616">
        <v>2</v>
      </c>
      <c r="N165" s="617">
        <v>339.25000000000011</v>
      </c>
    </row>
    <row r="166" spans="1:14" ht="14.4" customHeight="1" x14ac:dyDescent="0.3">
      <c r="A166" s="612" t="s">
        <v>513</v>
      </c>
      <c r="B166" s="613" t="s">
        <v>2425</v>
      </c>
      <c r="C166" s="614" t="s">
        <v>518</v>
      </c>
      <c r="D166" s="615" t="s">
        <v>2426</v>
      </c>
      <c r="E166" s="614" t="s">
        <v>523</v>
      </c>
      <c r="F166" s="615" t="s">
        <v>2427</v>
      </c>
      <c r="G166" s="614" t="s">
        <v>562</v>
      </c>
      <c r="H166" s="614" t="s">
        <v>1107</v>
      </c>
      <c r="I166" s="614" t="s">
        <v>189</v>
      </c>
      <c r="J166" s="614" t="s">
        <v>1108</v>
      </c>
      <c r="K166" s="614"/>
      <c r="L166" s="616">
        <v>61.059977728904627</v>
      </c>
      <c r="M166" s="616">
        <v>13</v>
      </c>
      <c r="N166" s="617">
        <v>793.77971047576011</v>
      </c>
    </row>
    <row r="167" spans="1:14" ht="14.4" customHeight="1" x14ac:dyDescent="0.3">
      <c r="A167" s="612" t="s">
        <v>513</v>
      </c>
      <c r="B167" s="613" t="s">
        <v>2425</v>
      </c>
      <c r="C167" s="614" t="s">
        <v>518</v>
      </c>
      <c r="D167" s="615" t="s">
        <v>2426</v>
      </c>
      <c r="E167" s="614" t="s">
        <v>523</v>
      </c>
      <c r="F167" s="615" t="s">
        <v>2427</v>
      </c>
      <c r="G167" s="614" t="s">
        <v>562</v>
      </c>
      <c r="H167" s="614" t="s">
        <v>1109</v>
      </c>
      <c r="I167" s="614" t="s">
        <v>1110</v>
      </c>
      <c r="J167" s="614" t="s">
        <v>1111</v>
      </c>
      <c r="K167" s="614" t="s">
        <v>1112</v>
      </c>
      <c r="L167" s="616">
        <v>47.722352057063155</v>
      </c>
      <c r="M167" s="616">
        <v>131</v>
      </c>
      <c r="N167" s="617">
        <v>6251.6281194752737</v>
      </c>
    </row>
    <row r="168" spans="1:14" ht="14.4" customHeight="1" x14ac:dyDescent="0.3">
      <c r="A168" s="612" t="s">
        <v>513</v>
      </c>
      <c r="B168" s="613" t="s">
        <v>2425</v>
      </c>
      <c r="C168" s="614" t="s">
        <v>518</v>
      </c>
      <c r="D168" s="615" t="s">
        <v>2426</v>
      </c>
      <c r="E168" s="614" t="s">
        <v>523</v>
      </c>
      <c r="F168" s="615" t="s">
        <v>2427</v>
      </c>
      <c r="G168" s="614" t="s">
        <v>562</v>
      </c>
      <c r="H168" s="614" t="s">
        <v>1113</v>
      </c>
      <c r="I168" s="614" t="s">
        <v>189</v>
      </c>
      <c r="J168" s="614" t="s">
        <v>1114</v>
      </c>
      <c r="K168" s="614"/>
      <c r="L168" s="616">
        <v>320.346</v>
      </c>
      <c r="M168" s="616">
        <v>3</v>
      </c>
      <c r="N168" s="617">
        <v>961.03800000000001</v>
      </c>
    </row>
    <row r="169" spans="1:14" ht="14.4" customHeight="1" x14ac:dyDescent="0.3">
      <c r="A169" s="612" t="s">
        <v>513</v>
      </c>
      <c r="B169" s="613" t="s">
        <v>2425</v>
      </c>
      <c r="C169" s="614" t="s">
        <v>518</v>
      </c>
      <c r="D169" s="615" t="s">
        <v>2426</v>
      </c>
      <c r="E169" s="614" t="s">
        <v>523</v>
      </c>
      <c r="F169" s="615" t="s">
        <v>2427</v>
      </c>
      <c r="G169" s="614" t="s">
        <v>562</v>
      </c>
      <c r="H169" s="614" t="s">
        <v>1115</v>
      </c>
      <c r="I169" s="614" t="s">
        <v>1116</v>
      </c>
      <c r="J169" s="614" t="s">
        <v>593</v>
      </c>
      <c r="K169" s="614" t="s">
        <v>1117</v>
      </c>
      <c r="L169" s="616">
        <v>64.58429603839339</v>
      </c>
      <c r="M169" s="616">
        <v>121</v>
      </c>
      <c r="N169" s="617">
        <v>7814.699820645601</v>
      </c>
    </row>
    <row r="170" spans="1:14" ht="14.4" customHeight="1" x14ac:dyDescent="0.3">
      <c r="A170" s="612" t="s">
        <v>513</v>
      </c>
      <c r="B170" s="613" t="s">
        <v>2425</v>
      </c>
      <c r="C170" s="614" t="s">
        <v>518</v>
      </c>
      <c r="D170" s="615" t="s">
        <v>2426</v>
      </c>
      <c r="E170" s="614" t="s">
        <v>523</v>
      </c>
      <c r="F170" s="615" t="s">
        <v>2427</v>
      </c>
      <c r="G170" s="614" t="s">
        <v>562</v>
      </c>
      <c r="H170" s="614" t="s">
        <v>1118</v>
      </c>
      <c r="I170" s="614" t="s">
        <v>1119</v>
      </c>
      <c r="J170" s="614" t="s">
        <v>1120</v>
      </c>
      <c r="K170" s="614" t="s">
        <v>1121</v>
      </c>
      <c r="L170" s="616">
        <v>149.89802386920181</v>
      </c>
      <c r="M170" s="616">
        <v>10</v>
      </c>
      <c r="N170" s="617">
        <v>1498.980238692018</v>
      </c>
    </row>
    <row r="171" spans="1:14" ht="14.4" customHeight="1" x14ac:dyDescent="0.3">
      <c r="A171" s="612" t="s">
        <v>513</v>
      </c>
      <c r="B171" s="613" t="s">
        <v>2425</v>
      </c>
      <c r="C171" s="614" t="s">
        <v>518</v>
      </c>
      <c r="D171" s="615" t="s">
        <v>2426</v>
      </c>
      <c r="E171" s="614" t="s">
        <v>523</v>
      </c>
      <c r="F171" s="615" t="s">
        <v>2427</v>
      </c>
      <c r="G171" s="614" t="s">
        <v>562</v>
      </c>
      <c r="H171" s="614" t="s">
        <v>1122</v>
      </c>
      <c r="I171" s="614" t="s">
        <v>1123</v>
      </c>
      <c r="J171" s="614" t="s">
        <v>1124</v>
      </c>
      <c r="K171" s="614" t="s">
        <v>1125</v>
      </c>
      <c r="L171" s="616">
        <v>294.18</v>
      </c>
      <c r="M171" s="616">
        <v>1</v>
      </c>
      <c r="N171" s="617">
        <v>294.18</v>
      </c>
    </row>
    <row r="172" spans="1:14" ht="14.4" customHeight="1" x14ac:dyDescent="0.3">
      <c r="A172" s="612" t="s">
        <v>513</v>
      </c>
      <c r="B172" s="613" t="s">
        <v>2425</v>
      </c>
      <c r="C172" s="614" t="s">
        <v>518</v>
      </c>
      <c r="D172" s="615" t="s">
        <v>2426</v>
      </c>
      <c r="E172" s="614" t="s">
        <v>523</v>
      </c>
      <c r="F172" s="615" t="s">
        <v>2427</v>
      </c>
      <c r="G172" s="614" t="s">
        <v>562</v>
      </c>
      <c r="H172" s="614" t="s">
        <v>1126</v>
      </c>
      <c r="I172" s="614" t="s">
        <v>1127</v>
      </c>
      <c r="J172" s="614" t="s">
        <v>1128</v>
      </c>
      <c r="K172" s="614" t="s">
        <v>1129</v>
      </c>
      <c r="L172" s="616">
        <v>2847.9054545454546</v>
      </c>
      <c r="M172" s="616">
        <v>33</v>
      </c>
      <c r="N172" s="617">
        <v>93980.88</v>
      </c>
    </row>
    <row r="173" spans="1:14" ht="14.4" customHeight="1" x14ac:dyDescent="0.3">
      <c r="A173" s="612" t="s">
        <v>513</v>
      </c>
      <c r="B173" s="613" t="s">
        <v>2425</v>
      </c>
      <c r="C173" s="614" t="s">
        <v>518</v>
      </c>
      <c r="D173" s="615" t="s">
        <v>2426</v>
      </c>
      <c r="E173" s="614" t="s">
        <v>523</v>
      </c>
      <c r="F173" s="615" t="s">
        <v>2427</v>
      </c>
      <c r="G173" s="614" t="s">
        <v>562</v>
      </c>
      <c r="H173" s="614" t="s">
        <v>1130</v>
      </c>
      <c r="I173" s="614" t="s">
        <v>189</v>
      </c>
      <c r="J173" s="614" t="s">
        <v>1131</v>
      </c>
      <c r="K173" s="614"/>
      <c r="L173" s="616">
        <v>46.549967973926485</v>
      </c>
      <c r="M173" s="616">
        <v>1</v>
      </c>
      <c r="N173" s="617">
        <v>46.549967973926485</v>
      </c>
    </row>
    <row r="174" spans="1:14" ht="14.4" customHeight="1" x14ac:dyDescent="0.3">
      <c r="A174" s="612" t="s">
        <v>513</v>
      </c>
      <c r="B174" s="613" t="s">
        <v>2425</v>
      </c>
      <c r="C174" s="614" t="s">
        <v>518</v>
      </c>
      <c r="D174" s="615" t="s">
        <v>2426</v>
      </c>
      <c r="E174" s="614" t="s">
        <v>523</v>
      </c>
      <c r="F174" s="615" t="s">
        <v>2427</v>
      </c>
      <c r="G174" s="614" t="s">
        <v>562</v>
      </c>
      <c r="H174" s="614" t="s">
        <v>1132</v>
      </c>
      <c r="I174" s="614" t="s">
        <v>1132</v>
      </c>
      <c r="J174" s="614" t="s">
        <v>1133</v>
      </c>
      <c r="K174" s="614" t="s">
        <v>568</v>
      </c>
      <c r="L174" s="616">
        <v>289.35026965603265</v>
      </c>
      <c r="M174" s="616">
        <v>16</v>
      </c>
      <c r="N174" s="617">
        <v>4629.6043144965224</v>
      </c>
    </row>
    <row r="175" spans="1:14" ht="14.4" customHeight="1" x14ac:dyDescent="0.3">
      <c r="A175" s="612" t="s">
        <v>513</v>
      </c>
      <c r="B175" s="613" t="s">
        <v>2425</v>
      </c>
      <c r="C175" s="614" t="s">
        <v>518</v>
      </c>
      <c r="D175" s="615" t="s">
        <v>2426</v>
      </c>
      <c r="E175" s="614" t="s">
        <v>523</v>
      </c>
      <c r="F175" s="615" t="s">
        <v>2427</v>
      </c>
      <c r="G175" s="614" t="s">
        <v>562</v>
      </c>
      <c r="H175" s="614" t="s">
        <v>1134</v>
      </c>
      <c r="I175" s="614" t="s">
        <v>1134</v>
      </c>
      <c r="J175" s="614" t="s">
        <v>1135</v>
      </c>
      <c r="K175" s="614" t="s">
        <v>1136</v>
      </c>
      <c r="L175" s="616">
        <v>255.34681414909306</v>
      </c>
      <c r="M175" s="616">
        <v>1</v>
      </c>
      <c r="N175" s="617">
        <v>255.34681414909306</v>
      </c>
    </row>
    <row r="176" spans="1:14" ht="14.4" customHeight="1" x14ac:dyDescent="0.3">
      <c r="A176" s="612" t="s">
        <v>513</v>
      </c>
      <c r="B176" s="613" t="s">
        <v>2425</v>
      </c>
      <c r="C176" s="614" t="s">
        <v>518</v>
      </c>
      <c r="D176" s="615" t="s">
        <v>2426</v>
      </c>
      <c r="E176" s="614" t="s">
        <v>523</v>
      </c>
      <c r="F176" s="615" t="s">
        <v>2427</v>
      </c>
      <c r="G176" s="614" t="s">
        <v>562</v>
      </c>
      <c r="H176" s="614" t="s">
        <v>1137</v>
      </c>
      <c r="I176" s="614" t="s">
        <v>1138</v>
      </c>
      <c r="J176" s="614" t="s">
        <v>1139</v>
      </c>
      <c r="K176" s="614" t="s">
        <v>587</v>
      </c>
      <c r="L176" s="616">
        <v>71.028389652290045</v>
      </c>
      <c r="M176" s="616">
        <v>24</v>
      </c>
      <c r="N176" s="617">
        <v>1704.681351654961</v>
      </c>
    </row>
    <row r="177" spans="1:14" ht="14.4" customHeight="1" x14ac:dyDescent="0.3">
      <c r="A177" s="612" t="s">
        <v>513</v>
      </c>
      <c r="B177" s="613" t="s">
        <v>2425</v>
      </c>
      <c r="C177" s="614" t="s">
        <v>518</v>
      </c>
      <c r="D177" s="615" t="s">
        <v>2426</v>
      </c>
      <c r="E177" s="614" t="s">
        <v>523</v>
      </c>
      <c r="F177" s="615" t="s">
        <v>2427</v>
      </c>
      <c r="G177" s="614" t="s">
        <v>562</v>
      </c>
      <c r="H177" s="614" t="s">
        <v>1140</v>
      </c>
      <c r="I177" s="614" t="s">
        <v>1141</v>
      </c>
      <c r="J177" s="614" t="s">
        <v>1142</v>
      </c>
      <c r="K177" s="614" t="s">
        <v>622</v>
      </c>
      <c r="L177" s="616">
        <v>40.812280502262887</v>
      </c>
      <c r="M177" s="616">
        <v>116</v>
      </c>
      <c r="N177" s="617">
        <v>4734.2245382624951</v>
      </c>
    </row>
    <row r="178" spans="1:14" ht="14.4" customHeight="1" x14ac:dyDescent="0.3">
      <c r="A178" s="612" t="s">
        <v>513</v>
      </c>
      <c r="B178" s="613" t="s">
        <v>2425</v>
      </c>
      <c r="C178" s="614" t="s">
        <v>518</v>
      </c>
      <c r="D178" s="615" t="s">
        <v>2426</v>
      </c>
      <c r="E178" s="614" t="s">
        <v>523</v>
      </c>
      <c r="F178" s="615" t="s">
        <v>2427</v>
      </c>
      <c r="G178" s="614" t="s">
        <v>562</v>
      </c>
      <c r="H178" s="614" t="s">
        <v>1143</v>
      </c>
      <c r="I178" s="614" t="s">
        <v>1144</v>
      </c>
      <c r="J178" s="614" t="s">
        <v>1145</v>
      </c>
      <c r="K178" s="614" t="s">
        <v>1146</v>
      </c>
      <c r="L178" s="616">
        <v>94.567492187619848</v>
      </c>
      <c r="M178" s="616">
        <v>8</v>
      </c>
      <c r="N178" s="617">
        <v>756.53993750095879</v>
      </c>
    </row>
    <row r="179" spans="1:14" ht="14.4" customHeight="1" x14ac:dyDescent="0.3">
      <c r="A179" s="612" t="s">
        <v>513</v>
      </c>
      <c r="B179" s="613" t="s">
        <v>2425</v>
      </c>
      <c r="C179" s="614" t="s">
        <v>518</v>
      </c>
      <c r="D179" s="615" t="s">
        <v>2426</v>
      </c>
      <c r="E179" s="614" t="s">
        <v>523</v>
      </c>
      <c r="F179" s="615" t="s">
        <v>2427</v>
      </c>
      <c r="G179" s="614" t="s">
        <v>562</v>
      </c>
      <c r="H179" s="614" t="s">
        <v>1147</v>
      </c>
      <c r="I179" s="614" t="s">
        <v>1148</v>
      </c>
      <c r="J179" s="614" t="s">
        <v>1149</v>
      </c>
      <c r="K179" s="614" t="s">
        <v>1150</v>
      </c>
      <c r="L179" s="616">
        <v>371.83663040000727</v>
      </c>
      <c r="M179" s="616">
        <v>7</v>
      </c>
      <c r="N179" s="617">
        <v>2602.8564128000507</v>
      </c>
    </row>
    <row r="180" spans="1:14" ht="14.4" customHeight="1" x14ac:dyDescent="0.3">
      <c r="A180" s="612" t="s">
        <v>513</v>
      </c>
      <c r="B180" s="613" t="s">
        <v>2425</v>
      </c>
      <c r="C180" s="614" t="s">
        <v>518</v>
      </c>
      <c r="D180" s="615" t="s">
        <v>2426</v>
      </c>
      <c r="E180" s="614" t="s">
        <v>523</v>
      </c>
      <c r="F180" s="615" t="s">
        <v>2427</v>
      </c>
      <c r="G180" s="614" t="s">
        <v>562</v>
      </c>
      <c r="H180" s="614" t="s">
        <v>1151</v>
      </c>
      <c r="I180" s="614" t="s">
        <v>1152</v>
      </c>
      <c r="J180" s="614" t="s">
        <v>1153</v>
      </c>
      <c r="K180" s="614" t="s">
        <v>1154</v>
      </c>
      <c r="L180" s="616">
        <v>881.08551772873523</v>
      </c>
      <c r="M180" s="616">
        <v>77.5</v>
      </c>
      <c r="N180" s="617">
        <v>68284.12762397698</v>
      </c>
    </row>
    <row r="181" spans="1:14" ht="14.4" customHeight="1" x14ac:dyDescent="0.3">
      <c r="A181" s="612" t="s">
        <v>513</v>
      </c>
      <c r="B181" s="613" t="s">
        <v>2425</v>
      </c>
      <c r="C181" s="614" t="s">
        <v>518</v>
      </c>
      <c r="D181" s="615" t="s">
        <v>2426</v>
      </c>
      <c r="E181" s="614" t="s">
        <v>523</v>
      </c>
      <c r="F181" s="615" t="s">
        <v>2427</v>
      </c>
      <c r="G181" s="614" t="s">
        <v>562</v>
      </c>
      <c r="H181" s="614" t="s">
        <v>1155</v>
      </c>
      <c r="I181" s="614" t="s">
        <v>1156</v>
      </c>
      <c r="J181" s="614" t="s">
        <v>1157</v>
      </c>
      <c r="K181" s="614" t="s">
        <v>1158</v>
      </c>
      <c r="L181" s="616">
        <v>969.43270658566723</v>
      </c>
      <c r="M181" s="616">
        <v>14</v>
      </c>
      <c r="N181" s="617">
        <v>13572.057892199342</v>
      </c>
    </row>
    <row r="182" spans="1:14" ht="14.4" customHeight="1" x14ac:dyDescent="0.3">
      <c r="A182" s="612" t="s">
        <v>513</v>
      </c>
      <c r="B182" s="613" t="s">
        <v>2425</v>
      </c>
      <c r="C182" s="614" t="s">
        <v>518</v>
      </c>
      <c r="D182" s="615" t="s">
        <v>2426</v>
      </c>
      <c r="E182" s="614" t="s">
        <v>523</v>
      </c>
      <c r="F182" s="615" t="s">
        <v>2427</v>
      </c>
      <c r="G182" s="614" t="s">
        <v>562</v>
      </c>
      <c r="H182" s="614" t="s">
        <v>1159</v>
      </c>
      <c r="I182" s="614" t="s">
        <v>1160</v>
      </c>
      <c r="J182" s="614" t="s">
        <v>1161</v>
      </c>
      <c r="K182" s="614" t="s">
        <v>1162</v>
      </c>
      <c r="L182" s="616">
        <v>209.00793395989811</v>
      </c>
      <c r="M182" s="616">
        <v>1</v>
      </c>
      <c r="N182" s="617">
        <v>209.00793395989811</v>
      </c>
    </row>
    <row r="183" spans="1:14" ht="14.4" customHeight="1" x14ac:dyDescent="0.3">
      <c r="A183" s="612" t="s">
        <v>513</v>
      </c>
      <c r="B183" s="613" t="s">
        <v>2425</v>
      </c>
      <c r="C183" s="614" t="s">
        <v>518</v>
      </c>
      <c r="D183" s="615" t="s">
        <v>2426</v>
      </c>
      <c r="E183" s="614" t="s">
        <v>523</v>
      </c>
      <c r="F183" s="615" t="s">
        <v>2427</v>
      </c>
      <c r="G183" s="614" t="s">
        <v>562</v>
      </c>
      <c r="H183" s="614" t="s">
        <v>1163</v>
      </c>
      <c r="I183" s="614" t="s">
        <v>1164</v>
      </c>
      <c r="J183" s="614" t="s">
        <v>1165</v>
      </c>
      <c r="K183" s="614" t="s">
        <v>1166</v>
      </c>
      <c r="L183" s="616">
        <v>256.17060052402002</v>
      </c>
      <c r="M183" s="616">
        <v>24</v>
      </c>
      <c r="N183" s="617">
        <v>6148.0944125764809</v>
      </c>
    </row>
    <row r="184" spans="1:14" ht="14.4" customHeight="1" x14ac:dyDescent="0.3">
      <c r="A184" s="612" t="s">
        <v>513</v>
      </c>
      <c r="B184" s="613" t="s">
        <v>2425</v>
      </c>
      <c r="C184" s="614" t="s">
        <v>518</v>
      </c>
      <c r="D184" s="615" t="s">
        <v>2426</v>
      </c>
      <c r="E184" s="614" t="s">
        <v>523</v>
      </c>
      <c r="F184" s="615" t="s">
        <v>2427</v>
      </c>
      <c r="G184" s="614" t="s">
        <v>562</v>
      </c>
      <c r="H184" s="614" t="s">
        <v>1167</v>
      </c>
      <c r="I184" s="614" t="s">
        <v>1168</v>
      </c>
      <c r="J184" s="614" t="s">
        <v>1169</v>
      </c>
      <c r="K184" s="614" t="s">
        <v>1170</v>
      </c>
      <c r="L184" s="616">
        <v>78.60499999999999</v>
      </c>
      <c r="M184" s="616">
        <v>2</v>
      </c>
      <c r="N184" s="617">
        <v>157.20999999999998</v>
      </c>
    </row>
    <row r="185" spans="1:14" ht="14.4" customHeight="1" x14ac:dyDescent="0.3">
      <c r="A185" s="612" t="s">
        <v>513</v>
      </c>
      <c r="B185" s="613" t="s">
        <v>2425</v>
      </c>
      <c r="C185" s="614" t="s">
        <v>518</v>
      </c>
      <c r="D185" s="615" t="s">
        <v>2426</v>
      </c>
      <c r="E185" s="614" t="s">
        <v>523</v>
      </c>
      <c r="F185" s="615" t="s">
        <v>2427</v>
      </c>
      <c r="G185" s="614" t="s">
        <v>562</v>
      </c>
      <c r="H185" s="614" t="s">
        <v>1171</v>
      </c>
      <c r="I185" s="614" t="s">
        <v>1171</v>
      </c>
      <c r="J185" s="614" t="s">
        <v>1172</v>
      </c>
      <c r="K185" s="614" t="s">
        <v>718</v>
      </c>
      <c r="L185" s="616">
        <v>53.979699272055989</v>
      </c>
      <c r="M185" s="616">
        <v>2</v>
      </c>
      <c r="N185" s="617">
        <v>107.95939854411198</v>
      </c>
    </row>
    <row r="186" spans="1:14" ht="14.4" customHeight="1" x14ac:dyDescent="0.3">
      <c r="A186" s="612" t="s">
        <v>513</v>
      </c>
      <c r="B186" s="613" t="s">
        <v>2425</v>
      </c>
      <c r="C186" s="614" t="s">
        <v>518</v>
      </c>
      <c r="D186" s="615" t="s">
        <v>2426</v>
      </c>
      <c r="E186" s="614" t="s">
        <v>523</v>
      </c>
      <c r="F186" s="615" t="s">
        <v>2427</v>
      </c>
      <c r="G186" s="614" t="s">
        <v>562</v>
      </c>
      <c r="H186" s="614" t="s">
        <v>1173</v>
      </c>
      <c r="I186" s="614" t="s">
        <v>1174</v>
      </c>
      <c r="J186" s="614" t="s">
        <v>1175</v>
      </c>
      <c r="K186" s="614" t="s">
        <v>1176</v>
      </c>
      <c r="L186" s="616">
        <v>1336.0093751442062</v>
      </c>
      <c r="M186" s="616">
        <v>3</v>
      </c>
      <c r="N186" s="617">
        <v>4008.0281254326183</v>
      </c>
    </row>
    <row r="187" spans="1:14" ht="14.4" customHeight="1" x14ac:dyDescent="0.3">
      <c r="A187" s="612" t="s">
        <v>513</v>
      </c>
      <c r="B187" s="613" t="s">
        <v>2425</v>
      </c>
      <c r="C187" s="614" t="s">
        <v>518</v>
      </c>
      <c r="D187" s="615" t="s">
        <v>2426</v>
      </c>
      <c r="E187" s="614" t="s">
        <v>523</v>
      </c>
      <c r="F187" s="615" t="s">
        <v>2427</v>
      </c>
      <c r="G187" s="614" t="s">
        <v>562</v>
      </c>
      <c r="H187" s="614" t="s">
        <v>1177</v>
      </c>
      <c r="I187" s="614" t="s">
        <v>1178</v>
      </c>
      <c r="J187" s="614" t="s">
        <v>1179</v>
      </c>
      <c r="K187" s="614" t="s">
        <v>1180</v>
      </c>
      <c r="L187" s="616">
        <v>299.66382659457389</v>
      </c>
      <c r="M187" s="616">
        <v>23</v>
      </c>
      <c r="N187" s="617">
        <v>6892.268011675199</v>
      </c>
    </row>
    <row r="188" spans="1:14" ht="14.4" customHeight="1" x14ac:dyDescent="0.3">
      <c r="A188" s="612" t="s">
        <v>513</v>
      </c>
      <c r="B188" s="613" t="s">
        <v>2425</v>
      </c>
      <c r="C188" s="614" t="s">
        <v>518</v>
      </c>
      <c r="D188" s="615" t="s">
        <v>2426</v>
      </c>
      <c r="E188" s="614" t="s">
        <v>523</v>
      </c>
      <c r="F188" s="615" t="s">
        <v>2427</v>
      </c>
      <c r="G188" s="614" t="s">
        <v>562</v>
      </c>
      <c r="H188" s="614" t="s">
        <v>1181</v>
      </c>
      <c r="I188" s="614" t="s">
        <v>1182</v>
      </c>
      <c r="J188" s="614" t="s">
        <v>1183</v>
      </c>
      <c r="K188" s="614" t="s">
        <v>1184</v>
      </c>
      <c r="L188" s="616">
        <v>1051.613123034316</v>
      </c>
      <c r="M188" s="616">
        <v>43</v>
      </c>
      <c r="N188" s="617">
        <v>45219.364290475591</v>
      </c>
    </row>
    <row r="189" spans="1:14" ht="14.4" customHeight="1" x14ac:dyDescent="0.3">
      <c r="A189" s="612" t="s">
        <v>513</v>
      </c>
      <c r="B189" s="613" t="s">
        <v>2425</v>
      </c>
      <c r="C189" s="614" t="s">
        <v>518</v>
      </c>
      <c r="D189" s="615" t="s">
        <v>2426</v>
      </c>
      <c r="E189" s="614" t="s">
        <v>523</v>
      </c>
      <c r="F189" s="615" t="s">
        <v>2427</v>
      </c>
      <c r="G189" s="614" t="s">
        <v>562</v>
      </c>
      <c r="H189" s="614" t="s">
        <v>1185</v>
      </c>
      <c r="I189" s="614" t="s">
        <v>1186</v>
      </c>
      <c r="J189" s="614" t="s">
        <v>1187</v>
      </c>
      <c r="K189" s="614" t="s">
        <v>1188</v>
      </c>
      <c r="L189" s="616">
        <v>65.580909090909103</v>
      </c>
      <c r="M189" s="616">
        <v>11</v>
      </c>
      <c r="N189" s="617">
        <v>721.3900000000001</v>
      </c>
    </row>
    <row r="190" spans="1:14" ht="14.4" customHeight="1" x14ac:dyDescent="0.3">
      <c r="A190" s="612" t="s">
        <v>513</v>
      </c>
      <c r="B190" s="613" t="s">
        <v>2425</v>
      </c>
      <c r="C190" s="614" t="s">
        <v>518</v>
      </c>
      <c r="D190" s="615" t="s">
        <v>2426</v>
      </c>
      <c r="E190" s="614" t="s">
        <v>523</v>
      </c>
      <c r="F190" s="615" t="s">
        <v>2427</v>
      </c>
      <c r="G190" s="614" t="s">
        <v>562</v>
      </c>
      <c r="H190" s="614" t="s">
        <v>1189</v>
      </c>
      <c r="I190" s="614" t="s">
        <v>1190</v>
      </c>
      <c r="J190" s="614" t="s">
        <v>1191</v>
      </c>
      <c r="K190" s="614"/>
      <c r="L190" s="616">
        <v>150.10500000000005</v>
      </c>
      <c r="M190" s="616">
        <v>2</v>
      </c>
      <c r="N190" s="617">
        <v>300.21000000000009</v>
      </c>
    </row>
    <row r="191" spans="1:14" ht="14.4" customHeight="1" x14ac:dyDescent="0.3">
      <c r="A191" s="612" t="s">
        <v>513</v>
      </c>
      <c r="B191" s="613" t="s">
        <v>2425</v>
      </c>
      <c r="C191" s="614" t="s">
        <v>518</v>
      </c>
      <c r="D191" s="615" t="s">
        <v>2426</v>
      </c>
      <c r="E191" s="614" t="s">
        <v>523</v>
      </c>
      <c r="F191" s="615" t="s">
        <v>2427</v>
      </c>
      <c r="G191" s="614" t="s">
        <v>562</v>
      </c>
      <c r="H191" s="614" t="s">
        <v>1192</v>
      </c>
      <c r="I191" s="614" t="s">
        <v>189</v>
      </c>
      <c r="J191" s="614" t="s">
        <v>1193</v>
      </c>
      <c r="K191" s="614"/>
      <c r="L191" s="616">
        <v>106.83532752783776</v>
      </c>
      <c r="M191" s="616">
        <v>29</v>
      </c>
      <c r="N191" s="617">
        <v>3098.2244983072951</v>
      </c>
    </row>
    <row r="192" spans="1:14" ht="14.4" customHeight="1" x14ac:dyDescent="0.3">
      <c r="A192" s="612" t="s">
        <v>513</v>
      </c>
      <c r="B192" s="613" t="s">
        <v>2425</v>
      </c>
      <c r="C192" s="614" t="s">
        <v>518</v>
      </c>
      <c r="D192" s="615" t="s">
        <v>2426</v>
      </c>
      <c r="E192" s="614" t="s">
        <v>523</v>
      </c>
      <c r="F192" s="615" t="s">
        <v>2427</v>
      </c>
      <c r="G192" s="614" t="s">
        <v>562</v>
      </c>
      <c r="H192" s="614" t="s">
        <v>1194</v>
      </c>
      <c r="I192" s="614" t="s">
        <v>1195</v>
      </c>
      <c r="J192" s="614" t="s">
        <v>1196</v>
      </c>
      <c r="K192" s="614" t="s">
        <v>979</v>
      </c>
      <c r="L192" s="616">
        <v>57.943419464513859</v>
      </c>
      <c r="M192" s="616">
        <v>11</v>
      </c>
      <c r="N192" s="617">
        <v>637.37761410965243</v>
      </c>
    </row>
    <row r="193" spans="1:14" ht="14.4" customHeight="1" x14ac:dyDescent="0.3">
      <c r="A193" s="612" t="s">
        <v>513</v>
      </c>
      <c r="B193" s="613" t="s">
        <v>2425</v>
      </c>
      <c r="C193" s="614" t="s">
        <v>518</v>
      </c>
      <c r="D193" s="615" t="s">
        <v>2426</v>
      </c>
      <c r="E193" s="614" t="s">
        <v>523</v>
      </c>
      <c r="F193" s="615" t="s">
        <v>2427</v>
      </c>
      <c r="G193" s="614" t="s">
        <v>562</v>
      </c>
      <c r="H193" s="614" t="s">
        <v>1197</v>
      </c>
      <c r="I193" s="614" t="s">
        <v>1198</v>
      </c>
      <c r="J193" s="614" t="s">
        <v>1199</v>
      </c>
      <c r="K193" s="614" t="s">
        <v>1200</v>
      </c>
      <c r="L193" s="616">
        <v>311.22510792492903</v>
      </c>
      <c r="M193" s="616">
        <v>12</v>
      </c>
      <c r="N193" s="617">
        <v>3734.7012950991484</v>
      </c>
    </row>
    <row r="194" spans="1:14" ht="14.4" customHeight="1" x14ac:dyDescent="0.3">
      <c r="A194" s="612" t="s">
        <v>513</v>
      </c>
      <c r="B194" s="613" t="s">
        <v>2425</v>
      </c>
      <c r="C194" s="614" t="s">
        <v>518</v>
      </c>
      <c r="D194" s="615" t="s">
        <v>2426</v>
      </c>
      <c r="E194" s="614" t="s">
        <v>523</v>
      </c>
      <c r="F194" s="615" t="s">
        <v>2427</v>
      </c>
      <c r="G194" s="614" t="s">
        <v>562</v>
      </c>
      <c r="H194" s="614" t="s">
        <v>1201</v>
      </c>
      <c r="I194" s="614" t="s">
        <v>1202</v>
      </c>
      <c r="J194" s="614" t="s">
        <v>1203</v>
      </c>
      <c r="K194" s="614" t="s">
        <v>1204</v>
      </c>
      <c r="L194" s="616">
        <v>58.519999999999996</v>
      </c>
      <c r="M194" s="616">
        <v>1</v>
      </c>
      <c r="N194" s="617">
        <v>58.519999999999996</v>
      </c>
    </row>
    <row r="195" spans="1:14" ht="14.4" customHeight="1" x14ac:dyDescent="0.3">
      <c r="A195" s="612" t="s">
        <v>513</v>
      </c>
      <c r="B195" s="613" t="s">
        <v>2425</v>
      </c>
      <c r="C195" s="614" t="s">
        <v>518</v>
      </c>
      <c r="D195" s="615" t="s">
        <v>2426</v>
      </c>
      <c r="E195" s="614" t="s">
        <v>523</v>
      </c>
      <c r="F195" s="615" t="s">
        <v>2427</v>
      </c>
      <c r="G195" s="614" t="s">
        <v>562</v>
      </c>
      <c r="H195" s="614" t="s">
        <v>1205</v>
      </c>
      <c r="I195" s="614" t="s">
        <v>189</v>
      </c>
      <c r="J195" s="614" t="s">
        <v>1206</v>
      </c>
      <c r="K195" s="614"/>
      <c r="L195" s="616">
        <v>199.39544100515832</v>
      </c>
      <c r="M195" s="616">
        <v>2</v>
      </c>
      <c r="N195" s="617">
        <v>398.79088201031664</v>
      </c>
    </row>
    <row r="196" spans="1:14" ht="14.4" customHeight="1" x14ac:dyDescent="0.3">
      <c r="A196" s="612" t="s">
        <v>513</v>
      </c>
      <c r="B196" s="613" t="s">
        <v>2425</v>
      </c>
      <c r="C196" s="614" t="s">
        <v>518</v>
      </c>
      <c r="D196" s="615" t="s">
        <v>2426</v>
      </c>
      <c r="E196" s="614" t="s">
        <v>523</v>
      </c>
      <c r="F196" s="615" t="s">
        <v>2427</v>
      </c>
      <c r="G196" s="614" t="s">
        <v>562</v>
      </c>
      <c r="H196" s="614" t="s">
        <v>1207</v>
      </c>
      <c r="I196" s="614" t="s">
        <v>1208</v>
      </c>
      <c r="J196" s="614" t="s">
        <v>1209</v>
      </c>
      <c r="K196" s="614" t="s">
        <v>1210</v>
      </c>
      <c r="L196" s="616">
        <v>186.42777476929624</v>
      </c>
      <c r="M196" s="616">
        <v>65</v>
      </c>
      <c r="N196" s="617">
        <v>12117.805360004255</v>
      </c>
    </row>
    <row r="197" spans="1:14" ht="14.4" customHeight="1" x14ac:dyDescent="0.3">
      <c r="A197" s="612" t="s">
        <v>513</v>
      </c>
      <c r="B197" s="613" t="s">
        <v>2425</v>
      </c>
      <c r="C197" s="614" t="s">
        <v>518</v>
      </c>
      <c r="D197" s="615" t="s">
        <v>2426</v>
      </c>
      <c r="E197" s="614" t="s">
        <v>523</v>
      </c>
      <c r="F197" s="615" t="s">
        <v>2427</v>
      </c>
      <c r="G197" s="614" t="s">
        <v>562</v>
      </c>
      <c r="H197" s="614" t="s">
        <v>1211</v>
      </c>
      <c r="I197" s="614" t="s">
        <v>1212</v>
      </c>
      <c r="J197" s="614" t="s">
        <v>1213</v>
      </c>
      <c r="K197" s="614" t="s">
        <v>1214</v>
      </c>
      <c r="L197" s="616">
        <v>1339.5357922095852</v>
      </c>
      <c r="M197" s="616">
        <v>3</v>
      </c>
      <c r="N197" s="617">
        <v>4018.6073766287554</v>
      </c>
    </row>
    <row r="198" spans="1:14" ht="14.4" customHeight="1" x14ac:dyDescent="0.3">
      <c r="A198" s="612" t="s">
        <v>513</v>
      </c>
      <c r="B198" s="613" t="s">
        <v>2425</v>
      </c>
      <c r="C198" s="614" t="s">
        <v>518</v>
      </c>
      <c r="D198" s="615" t="s">
        <v>2426</v>
      </c>
      <c r="E198" s="614" t="s">
        <v>523</v>
      </c>
      <c r="F198" s="615" t="s">
        <v>2427</v>
      </c>
      <c r="G198" s="614" t="s">
        <v>562</v>
      </c>
      <c r="H198" s="614" t="s">
        <v>1215</v>
      </c>
      <c r="I198" s="614" t="s">
        <v>189</v>
      </c>
      <c r="J198" s="614" t="s">
        <v>1216</v>
      </c>
      <c r="K198" s="614"/>
      <c r="L198" s="616">
        <v>494.06082406179019</v>
      </c>
      <c r="M198" s="616">
        <v>58</v>
      </c>
      <c r="N198" s="617">
        <v>28655.527795583832</v>
      </c>
    </row>
    <row r="199" spans="1:14" ht="14.4" customHeight="1" x14ac:dyDescent="0.3">
      <c r="A199" s="612" t="s">
        <v>513</v>
      </c>
      <c r="B199" s="613" t="s">
        <v>2425</v>
      </c>
      <c r="C199" s="614" t="s">
        <v>518</v>
      </c>
      <c r="D199" s="615" t="s">
        <v>2426</v>
      </c>
      <c r="E199" s="614" t="s">
        <v>523</v>
      </c>
      <c r="F199" s="615" t="s">
        <v>2427</v>
      </c>
      <c r="G199" s="614" t="s">
        <v>562</v>
      </c>
      <c r="H199" s="614" t="s">
        <v>1217</v>
      </c>
      <c r="I199" s="614" t="s">
        <v>1218</v>
      </c>
      <c r="J199" s="614" t="s">
        <v>972</v>
      </c>
      <c r="K199" s="614" t="s">
        <v>1219</v>
      </c>
      <c r="L199" s="616">
        <v>56.74919325647916</v>
      </c>
      <c r="M199" s="616">
        <v>11</v>
      </c>
      <c r="N199" s="617">
        <v>624.24112582127077</v>
      </c>
    </row>
    <row r="200" spans="1:14" ht="14.4" customHeight="1" x14ac:dyDescent="0.3">
      <c r="A200" s="612" t="s">
        <v>513</v>
      </c>
      <c r="B200" s="613" t="s">
        <v>2425</v>
      </c>
      <c r="C200" s="614" t="s">
        <v>518</v>
      </c>
      <c r="D200" s="615" t="s">
        <v>2426</v>
      </c>
      <c r="E200" s="614" t="s">
        <v>523</v>
      </c>
      <c r="F200" s="615" t="s">
        <v>2427</v>
      </c>
      <c r="G200" s="614" t="s">
        <v>562</v>
      </c>
      <c r="H200" s="614" t="s">
        <v>1220</v>
      </c>
      <c r="I200" s="614" t="s">
        <v>1221</v>
      </c>
      <c r="J200" s="614" t="s">
        <v>1222</v>
      </c>
      <c r="K200" s="614" t="s">
        <v>1223</v>
      </c>
      <c r="L200" s="616">
        <v>31.45999999999999</v>
      </c>
      <c r="M200" s="616">
        <v>1</v>
      </c>
      <c r="N200" s="617">
        <v>31.45999999999999</v>
      </c>
    </row>
    <row r="201" spans="1:14" ht="14.4" customHeight="1" x14ac:dyDescent="0.3">
      <c r="A201" s="612" t="s">
        <v>513</v>
      </c>
      <c r="B201" s="613" t="s">
        <v>2425</v>
      </c>
      <c r="C201" s="614" t="s">
        <v>518</v>
      </c>
      <c r="D201" s="615" t="s">
        <v>2426</v>
      </c>
      <c r="E201" s="614" t="s">
        <v>523</v>
      </c>
      <c r="F201" s="615" t="s">
        <v>2427</v>
      </c>
      <c r="G201" s="614" t="s">
        <v>562</v>
      </c>
      <c r="H201" s="614" t="s">
        <v>1224</v>
      </c>
      <c r="I201" s="614" t="s">
        <v>1225</v>
      </c>
      <c r="J201" s="614" t="s">
        <v>628</v>
      </c>
      <c r="K201" s="614" t="s">
        <v>1226</v>
      </c>
      <c r="L201" s="616">
        <v>92.752354576959007</v>
      </c>
      <c r="M201" s="616">
        <v>315</v>
      </c>
      <c r="N201" s="617">
        <v>29216.991691742089</v>
      </c>
    </row>
    <row r="202" spans="1:14" ht="14.4" customHeight="1" x14ac:dyDescent="0.3">
      <c r="A202" s="612" t="s">
        <v>513</v>
      </c>
      <c r="B202" s="613" t="s">
        <v>2425</v>
      </c>
      <c r="C202" s="614" t="s">
        <v>518</v>
      </c>
      <c r="D202" s="615" t="s">
        <v>2426</v>
      </c>
      <c r="E202" s="614" t="s">
        <v>523</v>
      </c>
      <c r="F202" s="615" t="s">
        <v>2427</v>
      </c>
      <c r="G202" s="614" t="s">
        <v>562</v>
      </c>
      <c r="H202" s="614" t="s">
        <v>1227</v>
      </c>
      <c r="I202" s="614" t="s">
        <v>1228</v>
      </c>
      <c r="J202" s="614" t="s">
        <v>1229</v>
      </c>
      <c r="K202" s="614" t="s">
        <v>1230</v>
      </c>
      <c r="L202" s="616">
        <v>79.399372399627623</v>
      </c>
      <c r="M202" s="616">
        <v>2</v>
      </c>
      <c r="N202" s="617">
        <v>158.79874479925525</v>
      </c>
    </row>
    <row r="203" spans="1:14" ht="14.4" customHeight="1" x14ac:dyDescent="0.3">
      <c r="A203" s="612" t="s">
        <v>513</v>
      </c>
      <c r="B203" s="613" t="s">
        <v>2425</v>
      </c>
      <c r="C203" s="614" t="s">
        <v>518</v>
      </c>
      <c r="D203" s="615" t="s">
        <v>2426</v>
      </c>
      <c r="E203" s="614" t="s">
        <v>523</v>
      </c>
      <c r="F203" s="615" t="s">
        <v>2427</v>
      </c>
      <c r="G203" s="614" t="s">
        <v>562</v>
      </c>
      <c r="H203" s="614" t="s">
        <v>1231</v>
      </c>
      <c r="I203" s="614" t="s">
        <v>1232</v>
      </c>
      <c r="J203" s="614" t="s">
        <v>1233</v>
      </c>
      <c r="K203" s="614" t="s">
        <v>1234</v>
      </c>
      <c r="L203" s="616">
        <v>292.53542515861795</v>
      </c>
      <c r="M203" s="616">
        <v>10</v>
      </c>
      <c r="N203" s="617">
        <v>2925.3542515861795</v>
      </c>
    </row>
    <row r="204" spans="1:14" ht="14.4" customHeight="1" x14ac:dyDescent="0.3">
      <c r="A204" s="612" t="s">
        <v>513</v>
      </c>
      <c r="B204" s="613" t="s">
        <v>2425</v>
      </c>
      <c r="C204" s="614" t="s">
        <v>518</v>
      </c>
      <c r="D204" s="615" t="s">
        <v>2426</v>
      </c>
      <c r="E204" s="614" t="s">
        <v>523</v>
      </c>
      <c r="F204" s="615" t="s">
        <v>2427</v>
      </c>
      <c r="G204" s="614" t="s">
        <v>562</v>
      </c>
      <c r="H204" s="614" t="s">
        <v>1235</v>
      </c>
      <c r="I204" s="614" t="s">
        <v>1236</v>
      </c>
      <c r="J204" s="614" t="s">
        <v>1237</v>
      </c>
      <c r="K204" s="614" t="s">
        <v>1238</v>
      </c>
      <c r="L204" s="616">
        <v>103.7177875666292</v>
      </c>
      <c r="M204" s="616">
        <v>659</v>
      </c>
      <c r="N204" s="617">
        <v>68350.022006408646</v>
      </c>
    </row>
    <row r="205" spans="1:14" ht="14.4" customHeight="1" x14ac:dyDescent="0.3">
      <c r="A205" s="612" t="s">
        <v>513</v>
      </c>
      <c r="B205" s="613" t="s">
        <v>2425</v>
      </c>
      <c r="C205" s="614" t="s">
        <v>518</v>
      </c>
      <c r="D205" s="615" t="s">
        <v>2426</v>
      </c>
      <c r="E205" s="614" t="s">
        <v>523</v>
      </c>
      <c r="F205" s="615" t="s">
        <v>2427</v>
      </c>
      <c r="G205" s="614" t="s">
        <v>562</v>
      </c>
      <c r="H205" s="614" t="s">
        <v>1239</v>
      </c>
      <c r="I205" s="614" t="s">
        <v>1239</v>
      </c>
      <c r="J205" s="614" t="s">
        <v>1240</v>
      </c>
      <c r="K205" s="614" t="s">
        <v>1241</v>
      </c>
      <c r="L205" s="616">
        <v>75.569500000000005</v>
      </c>
      <c r="M205" s="616">
        <v>6</v>
      </c>
      <c r="N205" s="617">
        <v>453.41700000000003</v>
      </c>
    </row>
    <row r="206" spans="1:14" ht="14.4" customHeight="1" x14ac:dyDescent="0.3">
      <c r="A206" s="612" t="s">
        <v>513</v>
      </c>
      <c r="B206" s="613" t="s">
        <v>2425</v>
      </c>
      <c r="C206" s="614" t="s">
        <v>518</v>
      </c>
      <c r="D206" s="615" t="s">
        <v>2426</v>
      </c>
      <c r="E206" s="614" t="s">
        <v>523</v>
      </c>
      <c r="F206" s="615" t="s">
        <v>2427</v>
      </c>
      <c r="G206" s="614" t="s">
        <v>562</v>
      </c>
      <c r="H206" s="614" t="s">
        <v>1242</v>
      </c>
      <c r="I206" s="614" t="s">
        <v>1243</v>
      </c>
      <c r="J206" s="614" t="s">
        <v>1244</v>
      </c>
      <c r="K206" s="614" t="s">
        <v>1245</v>
      </c>
      <c r="L206" s="616">
        <v>1003.0175441648261</v>
      </c>
      <c r="M206" s="616">
        <v>1</v>
      </c>
      <c r="N206" s="617">
        <v>1003.0175441648261</v>
      </c>
    </row>
    <row r="207" spans="1:14" ht="14.4" customHeight="1" x14ac:dyDescent="0.3">
      <c r="A207" s="612" t="s">
        <v>513</v>
      </c>
      <c r="B207" s="613" t="s">
        <v>2425</v>
      </c>
      <c r="C207" s="614" t="s">
        <v>518</v>
      </c>
      <c r="D207" s="615" t="s">
        <v>2426</v>
      </c>
      <c r="E207" s="614" t="s">
        <v>523</v>
      </c>
      <c r="F207" s="615" t="s">
        <v>2427</v>
      </c>
      <c r="G207" s="614" t="s">
        <v>562</v>
      </c>
      <c r="H207" s="614" t="s">
        <v>1246</v>
      </c>
      <c r="I207" s="614" t="s">
        <v>1247</v>
      </c>
      <c r="J207" s="614" t="s">
        <v>1248</v>
      </c>
      <c r="K207" s="614" t="s">
        <v>1249</v>
      </c>
      <c r="L207" s="616">
        <v>3586.8701491259799</v>
      </c>
      <c r="M207" s="616">
        <v>9</v>
      </c>
      <c r="N207" s="617">
        <v>32281.831342133817</v>
      </c>
    </row>
    <row r="208" spans="1:14" ht="14.4" customHeight="1" x14ac:dyDescent="0.3">
      <c r="A208" s="612" t="s">
        <v>513</v>
      </c>
      <c r="B208" s="613" t="s">
        <v>2425</v>
      </c>
      <c r="C208" s="614" t="s">
        <v>518</v>
      </c>
      <c r="D208" s="615" t="s">
        <v>2426</v>
      </c>
      <c r="E208" s="614" t="s">
        <v>523</v>
      </c>
      <c r="F208" s="615" t="s">
        <v>2427</v>
      </c>
      <c r="G208" s="614" t="s">
        <v>562</v>
      </c>
      <c r="H208" s="614" t="s">
        <v>1250</v>
      </c>
      <c r="I208" s="614" t="s">
        <v>1251</v>
      </c>
      <c r="J208" s="614" t="s">
        <v>1252</v>
      </c>
      <c r="K208" s="614" t="s">
        <v>1253</v>
      </c>
      <c r="L208" s="616">
        <v>47.77</v>
      </c>
      <c r="M208" s="616">
        <v>14</v>
      </c>
      <c r="N208" s="617">
        <v>668.78000000000009</v>
      </c>
    </row>
    <row r="209" spans="1:14" ht="14.4" customHeight="1" x14ac:dyDescent="0.3">
      <c r="A209" s="612" t="s">
        <v>513</v>
      </c>
      <c r="B209" s="613" t="s">
        <v>2425</v>
      </c>
      <c r="C209" s="614" t="s">
        <v>518</v>
      </c>
      <c r="D209" s="615" t="s">
        <v>2426</v>
      </c>
      <c r="E209" s="614" t="s">
        <v>523</v>
      </c>
      <c r="F209" s="615" t="s">
        <v>2427</v>
      </c>
      <c r="G209" s="614" t="s">
        <v>562</v>
      </c>
      <c r="H209" s="614" t="s">
        <v>1254</v>
      </c>
      <c r="I209" s="614" t="s">
        <v>1255</v>
      </c>
      <c r="J209" s="614" t="s">
        <v>1256</v>
      </c>
      <c r="K209" s="614" t="s">
        <v>1257</v>
      </c>
      <c r="L209" s="616">
        <v>53.459999999999994</v>
      </c>
      <c r="M209" s="616">
        <v>17</v>
      </c>
      <c r="N209" s="617">
        <v>908.81999999999994</v>
      </c>
    </row>
    <row r="210" spans="1:14" ht="14.4" customHeight="1" x14ac:dyDescent="0.3">
      <c r="A210" s="612" t="s">
        <v>513</v>
      </c>
      <c r="B210" s="613" t="s">
        <v>2425</v>
      </c>
      <c r="C210" s="614" t="s">
        <v>518</v>
      </c>
      <c r="D210" s="615" t="s">
        <v>2426</v>
      </c>
      <c r="E210" s="614" t="s">
        <v>523</v>
      </c>
      <c r="F210" s="615" t="s">
        <v>2427</v>
      </c>
      <c r="G210" s="614" t="s">
        <v>562</v>
      </c>
      <c r="H210" s="614" t="s">
        <v>1258</v>
      </c>
      <c r="I210" s="614" t="s">
        <v>1258</v>
      </c>
      <c r="J210" s="614" t="s">
        <v>1259</v>
      </c>
      <c r="K210" s="614" t="s">
        <v>1260</v>
      </c>
      <c r="L210" s="616">
        <v>1032.47</v>
      </c>
      <c r="M210" s="616">
        <v>1</v>
      </c>
      <c r="N210" s="617">
        <v>1032.47</v>
      </c>
    </row>
    <row r="211" spans="1:14" ht="14.4" customHeight="1" x14ac:dyDescent="0.3">
      <c r="A211" s="612" t="s">
        <v>513</v>
      </c>
      <c r="B211" s="613" t="s">
        <v>2425</v>
      </c>
      <c r="C211" s="614" t="s">
        <v>518</v>
      </c>
      <c r="D211" s="615" t="s">
        <v>2426</v>
      </c>
      <c r="E211" s="614" t="s">
        <v>523</v>
      </c>
      <c r="F211" s="615" t="s">
        <v>2427</v>
      </c>
      <c r="G211" s="614" t="s">
        <v>562</v>
      </c>
      <c r="H211" s="614" t="s">
        <v>1261</v>
      </c>
      <c r="I211" s="614" t="s">
        <v>1262</v>
      </c>
      <c r="J211" s="614" t="s">
        <v>1263</v>
      </c>
      <c r="K211" s="614" t="s">
        <v>1264</v>
      </c>
      <c r="L211" s="616">
        <v>106.53286181340764</v>
      </c>
      <c r="M211" s="616">
        <v>70</v>
      </c>
      <c r="N211" s="617">
        <v>7457.3003269385345</v>
      </c>
    </row>
    <row r="212" spans="1:14" ht="14.4" customHeight="1" x14ac:dyDescent="0.3">
      <c r="A212" s="612" t="s">
        <v>513</v>
      </c>
      <c r="B212" s="613" t="s">
        <v>2425</v>
      </c>
      <c r="C212" s="614" t="s">
        <v>518</v>
      </c>
      <c r="D212" s="615" t="s">
        <v>2426</v>
      </c>
      <c r="E212" s="614" t="s">
        <v>523</v>
      </c>
      <c r="F212" s="615" t="s">
        <v>2427</v>
      </c>
      <c r="G212" s="614" t="s">
        <v>562</v>
      </c>
      <c r="H212" s="614" t="s">
        <v>1265</v>
      </c>
      <c r="I212" s="614" t="s">
        <v>1266</v>
      </c>
      <c r="J212" s="614" t="s">
        <v>1267</v>
      </c>
      <c r="K212" s="614" t="s">
        <v>1268</v>
      </c>
      <c r="L212" s="616">
        <v>101.67000000000003</v>
      </c>
      <c r="M212" s="616">
        <v>1</v>
      </c>
      <c r="N212" s="617">
        <v>101.67000000000003</v>
      </c>
    </row>
    <row r="213" spans="1:14" ht="14.4" customHeight="1" x14ac:dyDescent="0.3">
      <c r="A213" s="612" t="s">
        <v>513</v>
      </c>
      <c r="B213" s="613" t="s">
        <v>2425</v>
      </c>
      <c r="C213" s="614" t="s">
        <v>518</v>
      </c>
      <c r="D213" s="615" t="s">
        <v>2426</v>
      </c>
      <c r="E213" s="614" t="s">
        <v>523</v>
      </c>
      <c r="F213" s="615" t="s">
        <v>2427</v>
      </c>
      <c r="G213" s="614" t="s">
        <v>562</v>
      </c>
      <c r="H213" s="614" t="s">
        <v>1269</v>
      </c>
      <c r="I213" s="614" t="s">
        <v>1270</v>
      </c>
      <c r="J213" s="614" t="s">
        <v>690</v>
      </c>
      <c r="K213" s="614" t="s">
        <v>1271</v>
      </c>
      <c r="L213" s="616">
        <v>692.42499999999995</v>
      </c>
      <c r="M213" s="616">
        <v>2</v>
      </c>
      <c r="N213" s="617">
        <v>1384.85</v>
      </c>
    </row>
    <row r="214" spans="1:14" ht="14.4" customHeight="1" x14ac:dyDescent="0.3">
      <c r="A214" s="612" t="s">
        <v>513</v>
      </c>
      <c r="B214" s="613" t="s">
        <v>2425</v>
      </c>
      <c r="C214" s="614" t="s">
        <v>518</v>
      </c>
      <c r="D214" s="615" t="s">
        <v>2426</v>
      </c>
      <c r="E214" s="614" t="s">
        <v>523</v>
      </c>
      <c r="F214" s="615" t="s">
        <v>2427</v>
      </c>
      <c r="G214" s="614" t="s">
        <v>562</v>
      </c>
      <c r="H214" s="614" t="s">
        <v>1272</v>
      </c>
      <c r="I214" s="614" t="s">
        <v>1273</v>
      </c>
      <c r="J214" s="614" t="s">
        <v>1274</v>
      </c>
      <c r="K214" s="614" t="s">
        <v>1275</v>
      </c>
      <c r="L214" s="616">
        <v>40.581615298815727</v>
      </c>
      <c r="M214" s="616">
        <v>13</v>
      </c>
      <c r="N214" s="617">
        <v>527.56099888460449</v>
      </c>
    </row>
    <row r="215" spans="1:14" ht="14.4" customHeight="1" x14ac:dyDescent="0.3">
      <c r="A215" s="612" t="s">
        <v>513</v>
      </c>
      <c r="B215" s="613" t="s">
        <v>2425</v>
      </c>
      <c r="C215" s="614" t="s">
        <v>518</v>
      </c>
      <c r="D215" s="615" t="s">
        <v>2426</v>
      </c>
      <c r="E215" s="614" t="s">
        <v>523</v>
      </c>
      <c r="F215" s="615" t="s">
        <v>2427</v>
      </c>
      <c r="G215" s="614" t="s">
        <v>562</v>
      </c>
      <c r="H215" s="614" t="s">
        <v>1276</v>
      </c>
      <c r="I215" s="614" t="s">
        <v>189</v>
      </c>
      <c r="J215" s="614" t="s">
        <v>1277</v>
      </c>
      <c r="K215" s="614"/>
      <c r="L215" s="616">
        <v>145.44415227309929</v>
      </c>
      <c r="M215" s="616">
        <v>81</v>
      </c>
      <c r="N215" s="617">
        <v>11780.976334121044</v>
      </c>
    </row>
    <row r="216" spans="1:14" ht="14.4" customHeight="1" x14ac:dyDescent="0.3">
      <c r="A216" s="612" t="s">
        <v>513</v>
      </c>
      <c r="B216" s="613" t="s">
        <v>2425</v>
      </c>
      <c r="C216" s="614" t="s">
        <v>518</v>
      </c>
      <c r="D216" s="615" t="s">
        <v>2426</v>
      </c>
      <c r="E216" s="614" t="s">
        <v>523</v>
      </c>
      <c r="F216" s="615" t="s">
        <v>2427</v>
      </c>
      <c r="G216" s="614" t="s">
        <v>562</v>
      </c>
      <c r="H216" s="614" t="s">
        <v>1278</v>
      </c>
      <c r="I216" s="614" t="s">
        <v>189</v>
      </c>
      <c r="J216" s="614" t="s">
        <v>1279</v>
      </c>
      <c r="K216" s="614"/>
      <c r="L216" s="616">
        <v>78.686994517612305</v>
      </c>
      <c r="M216" s="616">
        <v>23</v>
      </c>
      <c r="N216" s="617">
        <v>1809.8008739050831</v>
      </c>
    </row>
    <row r="217" spans="1:14" ht="14.4" customHeight="1" x14ac:dyDescent="0.3">
      <c r="A217" s="612" t="s">
        <v>513</v>
      </c>
      <c r="B217" s="613" t="s">
        <v>2425</v>
      </c>
      <c r="C217" s="614" t="s">
        <v>518</v>
      </c>
      <c r="D217" s="615" t="s">
        <v>2426</v>
      </c>
      <c r="E217" s="614" t="s">
        <v>523</v>
      </c>
      <c r="F217" s="615" t="s">
        <v>2427</v>
      </c>
      <c r="G217" s="614" t="s">
        <v>562</v>
      </c>
      <c r="H217" s="614" t="s">
        <v>1280</v>
      </c>
      <c r="I217" s="614" t="s">
        <v>189</v>
      </c>
      <c r="J217" s="614" t="s">
        <v>1281</v>
      </c>
      <c r="K217" s="614"/>
      <c r="L217" s="616">
        <v>220.34889088477837</v>
      </c>
      <c r="M217" s="616">
        <v>35</v>
      </c>
      <c r="N217" s="617">
        <v>7712.2111809672433</v>
      </c>
    </row>
    <row r="218" spans="1:14" ht="14.4" customHeight="1" x14ac:dyDescent="0.3">
      <c r="A218" s="612" t="s">
        <v>513</v>
      </c>
      <c r="B218" s="613" t="s">
        <v>2425</v>
      </c>
      <c r="C218" s="614" t="s">
        <v>518</v>
      </c>
      <c r="D218" s="615" t="s">
        <v>2426</v>
      </c>
      <c r="E218" s="614" t="s">
        <v>523</v>
      </c>
      <c r="F218" s="615" t="s">
        <v>2427</v>
      </c>
      <c r="G218" s="614" t="s">
        <v>562</v>
      </c>
      <c r="H218" s="614" t="s">
        <v>1282</v>
      </c>
      <c r="I218" s="614" t="s">
        <v>189</v>
      </c>
      <c r="J218" s="614" t="s">
        <v>1283</v>
      </c>
      <c r="K218" s="614"/>
      <c r="L218" s="616">
        <v>216.84</v>
      </c>
      <c r="M218" s="616">
        <v>4</v>
      </c>
      <c r="N218" s="617">
        <v>867.36</v>
      </c>
    </row>
    <row r="219" spans="1:14" ht="14.4" customHeight="1" x14ac:dyDescent="0.3">
      <c r="A219" s="612" t="s">
        <v>513</v>
      </c>
      <c r="B219" s="613" t="s">
        <v>2425</v>
      </c>
      <c r="C219" s="614" t="s">
        <v>518</v>
      </c>
      <c r="D219" s="615" t="s">
        <v>2426</v>
      </c>
      <c r="E219" s="614" t="s">
        <v>523</v>
      </c>
      <c r="F219" s="615" t="s">
        <v>2427</v>
      </c>
      <c r="G219" s="614" t="s">
        <v>562</v>
      </c>
      <c r="H219" s="614" t="s">
        <v>1284</v>
      </c>
      <c r="I219" s="614" t="s">
        <v>189</v>
      </c>
      <c r="J219" s="614" t="s">
        <v>1285</v>
      </c>
      <c r="K219" s="614"/>
      <c r="L219" s="616">
        <v>133.21999999999997</v>
      </c>
      <c r="M219" s="616">
        <v>4</v>
      </c>
      <c r="N219" s="617">
        <v>532.87999999999988</v>
      </c>
    </row>
    <row r="220" spans="1:14" ht="14.4" customHeight="1" x14ac:dyDescent="0.3">
      <c r="A220" s="612" t="s">
        <v>513</v>
      </c>
      <c r="B220" s="613" t="s">
        <v>2425</v>
      </c>
      <c r="C220" s="614" t="s">
        <v>518</v>
      </c>
      <c r="D220" s="615" t="s">
        <v>2426</v>
      </c>
      <c r="E220" s="614" t="s">
        <v>523</v>
      </c>
      <c r="F220" s="615" t="s">
        <v>2427</v>
      </c>
      <c r="G220" s="614" t="s">
        <v>562</v>
      </c>
      <c r="H220" s="614" t="s">
        <v>1286</v>
      </c>
      <c r="I220" s="614" t="s">
        <v>1287</v>
      </c>
      <c r="J220" s="614" t="s">
        <v>1288</v>
      </c>
      <c r="K220" s="614" t="s">
        <v>1289</v>
      </c>
      <c r="L220" s="616">
        <v>193.56</v>
      </c>
      <c r="M220" s="616">
        <v>1</v>
      </c>
      <c r="N220" s="617">
        <v>193.56</v>
      </c>
    </row>
    <row r="221" spans="1:14" ht="14.4" customHeight="1" x14ac:dyDescent="0.3">
      <c r="A221" s="612" t="s">
        <v>513</v>
      </c>
      <c r="B221" s="613" t="s">
        <v>2425</v>
      </c>
      <c r="C221" s="614" t="s">
        <v>518</v>
      </c>
      <c r="D221" s="615" t="s">
        <v>2426</v>
      </c>
      <c r="E221" s="614" t="s">
        <v>523</v>
      </c>
      <c r="F221" s="615" t="s">
        <v>2427</v>
      </c>
      <c r="G221" s="614" t="s">
        <v>562</v>
      </c>
      <c r="H221" s="614" t="s">
        <v>1290</v>
      </c>
      <c r="I221" s="614" t="s">
        <v>1291</v>
      </c>
      <c r="J221" s="614" t="s">
        <v>1292</v>
      </c>
      <c r="K221" s="614" t="s">
        <v>1293</v>
      </c>
      <c r="L221" s="616">
        <v>46.436537112114934</v>
      </c>
      <c r="M221" s="616">
        <v>6</v>
      </c>
      <c r="N221" s="617">
        <v>278.6192226726896</v>
      </c>
    </row>
    <row r="222" spans="1:14" ht="14.4" customHeight="1" x14ac:dyDescent="0.3">
      <c r="A222" s="612" t="s">
        <v>513</v>
      </c>
      <c r="B222" s="613" t="s">
        <v>2425</v>
      </c>
      <c r="C222" s="614" t="s">
        <v>518</v>
      </c>
      <c r="D222" s="615" t="s">
        <v>2426</v>
      </c>
      <c r="E222" s="614" t="s">
        <v>523</v>
      </c>
      <c r="F222" s="615" t="s">
        <v>2427</v>
      </c>
      <c r="G222" s="614" t="s">
        <v>562</v>
      </c>
      <c r="H222" s="614" t="s">
        <v>1294</v>
      </c>
      <c r="I222" s="614" t="s">
        <v>1295</v>
      </c>
      <c r="J222" s="614" t="s">
        <v>1296</v>
      </c>
      <c r="K222" s="614" t="s">
        <v>1297</v>
      </c>
      <c r="L222" s="616">
        <v>42.87</v>
      </c>
      <c r="M222" s="616">
        <v>1</v>
      </c>
      <c r="N222" s="617">
        <v>42.87</v>
      </c>
    </row>
    <row r="223" spans="1:14" ht="14.4" customHeight="1" x14ac:dyDescent="0.3">
      <c r="A223" s="612" t="s">
        <v>513</v>
      </c>
      <c r="B223" s="613" t="s">
        <v>2425</v>
      </c>
      <c r="C223" s="614" t="s">
        <v>518</v>
      </c>
      <c r="D223" s="615" t="s">
        <v>2426</v>
      </c>
      <c r="E223" s="614" t="s">
        <v>523</v>
      </c>
      <c r="F223" s="615" t="s">
        <v>2427</v>
      </c>
      <c r="G223" s="614" t="s">
        <v>562</v>
      </c>
      <c r="H223" s="614" t="s">
        <v>1298</v>
      </c>
      <c r="I223" s="614" t="s">
        <v>1299</v>
      </c>
      <c r="J223" s="614" t="s">
        <v>1300</v>
      </c>
      <c r="K223" s="614" t="s">
        <v>1301</v>
      </c>
      <c r="L223" s="616">
        <v>0</v>
      </c>
      <c r="M223" s="616">
        <v>0</v>
      </c>
      <c r="N223" s="617">
        <v>0</v>
      </c>
    </row>
    <row r="224" spans="1:14" ht="14.4" customHeight="1" x14ac:dyDescent="0.3">
      <c r="A224" s="612" t="s">
        <v>513</v>
      </c>
      <c r="B224" s="613" t="s">
        <v>2425</v>
      </c>
      <c r="C224" s="614" t="s">
        <v>518</v>
      </c>
      <c r="D224" s="615" t="s">
        <v>2426</v>
      </c>
      <c r="E224" s="614" t="s">
        <v>523</v>
      </c>
      <c r="F224" s="615" t="s">
        <v>2427</v>
      </c>
      <c r="G224" s="614" t="s">
        <v>562</v>
      </c>
      <c r="H224" s="614" t="s">
        <v>1302</v>
      </c>
      <c r="I224" s="614" t="s">
        <v>1303</v>
      </c>
      <c r="J224" s="614" t="s">
        <v>1304</v>
      </c>
      <c r="K224" s="614" t="s">
        <v>794</v>
      </c>
      <c r="L224" s="616">
        <v>44.079670973159608</v>
      </c>
      <c r="M224" s="616">
        <v>1</v>
      </c>
      <c r="N224" s="617">
        <v>44.079670973159608</v>
      </c>
    </row>
    <row r="225" spans="1:14" ht="14.4" customHeight="1" x14ac:dyDescent="0.3">
      <c r="A225" s="612" t="s">
        <v>513</v>
      </c>
      <c r="B225" s="613" t="s">
        <v>2425</v>
      </c>
      <c r="C225" s="614" t="s">
        <v>518</v>
      </c>
      <c r="D225" s="615" t="s">
        <v>2426</v>
      </c>
      <c r="E225" s="614" t="s">
        <v>523</v>
      </c>
      <c r="F225" s="615" t="s">
        <v>2427</v>
      </c>
      <c r="G225" s="614" t="s">
        <v>562</v>
      </c>
      <c r="H225" s="614" t="s">
        <v>1305</v>
      </c>
      <c r="I225" s="614" t="s">
        <v>1306</v>
      </c>
      <c r="J225" s="614" t="s">
        <v>1307</v>
      </c>
      <c r="K225" s="614" t="s">
        <v>1308</v>
      </c>
      <c r="L225" s="616">
        <v>112.6063151168488</v>
      </c>
      <c r="M225" s="616">
        <v>433</v>
      </c>
      <c r="N225" s="617">
        <v>48758.534445595535</v>
      </c>
    </row>
    <row r="226" spans="1:14" ht="14.4" customHeight="1" x14ac:dyDescent="0.3">
      <c r="A226" s="612" t="s">
        <v>513</v>
      </c>
      <c r="B226" s="613" t="s">
        <v>2425</v>
      </c>
      <c r="C226" s="614" t="s">
        <v>518</v>
      </c>
      <c r="D226" s="615" t="s">
        <v>2426</v>
      </c>
      <c r="E226" s="614" t="s">
        <v>523</v>
      </c>
      <c r="F226" s="615" t="s">
        <v>2427</v>
      </c>
      <c r="G226" s="614" t="s">
        <v>562</v>
      </c>
      <c r="H226" s="614" t="s">
        <v>1309</v>
      </c>
      <c r="I226" s="614" t="s">
        <v>1310</v>
      </c>
      <c r="J226" s="614" t="s">
        <v>538</v>
      </c>
      <c r="K226" s="614" t="s">
        <v>1311</v>
      </c>
      <c r="L226" s="616">
        <v>107.06323292223266</v>
      </c>
      <c r="M226" s="616">
        <v>15</v>
      </c>
      <c r="N226" s="617">
        <v>1605.9484938334899</v>
      </c>
    </row>
    <row r="227" spans="1:14" ht="14.4" customHeight="1" x14ac:dyDescent="0.3">
      <c r="A227" s="612" t="s">
        <v>513</v>
      </c>
      <c r="B227" s="613" t="s">
        <v>2425</v>
      </c>
      <c r="C227" s="614" t="s">
        <v>518</v>
      </c>
      <c r="D227" s="615" t="s">
        <v>2426</v>
      </c>
      <c r="E227" s="614" t="s">
        <v>523</v>
      </c>
      <c r="F227" s="615" t="s">
        <v>2427</v>
      </c>
      <c r="G227" s="614" t="s">
        <v>562</v>
      </c>
      <c r="H227" s="614" t="s">
        <v>1312</v>
      </c>
      <c r="I227" s="614" t="s">
        <v>1313</v>
      </c>
      <c r="J227" s="614" t="s">
        <v>1314</v>
      </c>
      <c r="K227" s="614" t="s">
        <v>1315</v>
      </c>
      <c r="L227" s="616">
        <v>544.17000000000007</v>
      </c>
      <c r="M227" s="616">
        <v>4</v>
      </c>
      <c r="N227" s="617">
        <v>2176.6800000000003</v>
      </c>
    </row>
    <row r="228" spans="1:14" ht="14.4" customHeight="1" x14ac:dyDescent="0.3">
      <c r="A228" s="612" t="s">
        <v>513</v>
      </c>
      <c r="B228" s="613" t="s">
        <v>2425</v>
      </c>
      <c r="C228" s="614" t="s">
        <v>518</v>
      </c>
      <c r="D228" s="615" t="s">
        <v>2426</v>
      </c>
      <c r="E228" s="614" t="s">
        <v>523</v>
      </c>
      <c r="F228" s="615" t="s">
        <v>2427</v>
      </c>
      <c r="G228" s="614" t="s">
        <v>562</v>
      </c>
      <c r="H228" s="614" t="s">
        <v>1316</v>
      </c>
      <c r="I228" s="614" t="s">
        <v>1317</v>
      </c>
      <c r="J228" s="614" t="s">
        <v>1318</v>
      </c>
      <c r="K228" s="614" t="s">
        <v>1319</v>
      </c>
      <c r="L228" s="616">
        <v>131.19486476284703</v>
      </c>
      <c r="M228" s="616">
        <v>13</v>
      </c>
      <c r="N228" s="617">
        <v>1705.5332419170115</v>
      </c>
    </row>
    <row r="229" spans="1:14" ht="14.4" customHeight="1" x14ac:dyDescent="0.3">
      <c r="A229" s="612" t="s">
        <v>513</v>
      </c>
      <c r="B229" s="613" t="s">
        <v>2425</v>
      </c>
      <c r="C229" s="614" t="s">
        <v>518</v>
      </c>
      <c r="D229" s="615" t="s">
        <v>2426</v>
      </c>
      <c r="E229" s="614" t="s">
        <v>523</v>
      </c>
      <c r="F229" s="615" t="s">
        <v>2427</v>
      </c>
      <c r="G229" s="614" t="s">
        <v>562</v>
      </c>
      <c r="H229" s="614" t="s">
        <v>1320</v>
      </c>
      <c r="I229" s="614" t="s">
        <v>1321</v>
      </c>
      <c r="J229" s="614" t="s">
        <v>1322</v>
      </c>
      <c r="K229" s="614" t="s">
        <v>1323</v>
      </c>
      <c r="L229" s="616">
        <v>436.73999420237703</v>
      </c>
      <c r="M229" s="616">
        <v>1</v>
      </c>
      <c r="N229" s="617">
        <v>436.73999420237703</v>
      </c>
    </row>
    <row r="230" spans="1:14" ht="14.4" customHeight="1" x14ac:dyDescent="0.3">
      <c r="A230" s="612" t="s">
        <v>513</v>
      </c>
      <c r="B230" s="613" t="s">
        <v>2425</v>
      </c>
      <c r="C230" s="614" t="s">
        <v>518</v>
      </c>
      <c r="D230" s="615" t="s">
        <v>2426</v>
      </c>
      <c r="E230" s="614" t="s">
        <v>523</v>
      </c>
      <c r="F230" s="615" t="s">
        <v>2427</v>
      </c>
      <c r="G230" s="614" t="s">
        <v>562</v>
      </c>
      <c r="H230" s="614" t="s">
        <v>1324</v>
      </c>
      <c r="I230" s="614" t="s">
        <v>1325</v>
      </c>
      <c r="J230" s="614" t="s">
        <v>1052</v>
      </c>
      <c r="K230" s="614" t="s">
        <v>1326</v>
      </c>
      <c r="L230" s="616">
        <v>326.32</v>
      </c>
      <c r="M230" s="616">
        <v>19</v>
      </c>
      <c r="N230" s="617">
        <v>6200.08</v>
      </c>
    </row>
    <row r="231" spans="1:14" ht="14.4" customHeight="1" x14ac:dyDescent="0.3">
      <c r="A231" s="612" t="s">
        <v>513</v>
      </c>
      <c r="B231" s="613" t="s">
        <v>2425</v>
      </c>
      <c r="C231" s="614" t="s">
        <v>518</v>
      </c>
      <c r="D231" s="615" t="s">
        <v>2426</v>
      </c>
      <c r="E231" s="614" t="s">
        <v>523</v>
      </c>
      <c r="F231" s="615" t="s">
        <v>2427</v>
      </c>
      <c r="G231" s="614" t="s">
        <v>562</v>
      </c>
      <c r="H231" s="614" t="s">
        <v>1327</v>
      </c>
      <c r="I231" s="614" t="s">
        <v>1328</v>
      </c>
      <c r="J231" s="614" t="s">
        <v>1329</v>
      </c>
      <c r="K231" s="614" t="s">
        <v>1330</v>
      </c>
      <c r="L231" s="616">
        <v>70.019928845940044</v>
      </c>
      <c r="M231" s="616">
        <v>4</v>
      </c>
      <c r="N231" s="617">
        <v>280.07971538376017</v>
      </c>
    </row>
    <row r="232" spans="1:14" ht="14.4" customHeight="1" x14ac:dyDescent="0.3">
      <c r="A232" s="612" t="s">
        <v>513</v>
      </c>
      <c r="B232" s="613" t="s">
        <v>2425</v>
      </c>
      <c r="C232" s="614" t="s">
        <v>518</v>
      </c>
      <c r="D232" s="615" t="s">
        <v>2426</v>
      </c>
      <c r="E232" s="614" t="s">
        <v>523</v>
      </c>
      <c r="F232" s="615" t="s">
        <v>2427</v>
      </c>
      <c r="G232" s="614" t="s">
        <v>562</v>
      </c>
      <c r="H232" s="614" t="s">
        <v>1331</v>
      </c>
      <c r="I232" s="614" t="s">
        <v>1332</v>
      </c>
      <c r="J232" s="614" t="s">
        <v>1333</v>
      </c>
      <c r="K232" s="614" t="s">
        <v>1334</v>
      </c>
      <c r="L232" s="616">
        <v>1011.9327412980739</v>
      </c>
      <c r="M232" s="616">
        <v>4</v>
      </c>
      <c r="N232" s="617">
        <v>4047.7309651922956</v>
      </c>
    </row>
    <row r="233" spans="1:14" ht="14.4" customHeight="1" x14ac:dyDescent="0.3">
      <c r="A233" s="612" t="s">
        <v>513</v>
      </c>
      <c r="B233" s="613" t="s">
        <v>2425</v>
      </c>
      <c r="C233" s="614" t="s">
        <v>518</v>
      </c>
      <c r="D233" s="615" t="s">
        <v>2426</v>
      </c>
      <c r="E233" s="614" t="s">
        <v>523</v>
      </c>
      <c r="F233" s="615" t="s">
        <v>2427</v>
      </c>
      <c r="G233" s="614" t="s">
        <v>562</v>
      </c>
      <c r="H233" s="614" t="s">
        <v>1335</v>
      </c>
      <c r="I233" s="614" t="s">
        <v>1336</v>
      </c>
      <c r="J233" s="614" t="s">
        <v>1337</v>
      </c>
      <c r="K233" s="614" t="s">
        <v>1338</v>
      </c>
      <c r="L233" s="616">
        <v>52.842363636363629</v>
      </c>
      <c r="M233" s="616">
        <v>55</v>
      </c>
      <c r="N233" s="617">
        <v>2906.3299999999995</v>
      </c>
    </row>
    <row r="234" spans="1:14" ht="14.4" customHeight="1" x14ac:dyDescent="0.3">
      <c r="A234" s="612" t="s">
        <v>513</v>
      </c>
      <c r="B234" s="613" t="s">
        <v>2425</v>
      </c>
      <c r="C234" s="614" t="s">
        <v>518</v>
      </c>
      <c r="D234" s="615" t="s">
        <v>2426</v>
      </c>
      <c r="E234" s="614" t="s">
        <v>523</v>
      </c>
      <c r="F234" s="615" t="s">
        <v>2427</v>
      </c>
      <c r="G234" s="614" t="s">
        <v>562</v>
      </c>
      <c r="H234" s="614" t="s">
        <v>1339</v>
      </c>
      <c r="I234" s="614" t="s">
        <v>1339</v>
      </c>
      <c r="J234" s="614" t="s">
        <v>1340</v>
      </c>
      <c r="K234" s="614" t="s">
        <v>1341</v>
      </c>
      <c r="L234" s="616">
        <v>91.999584777685385</v>
      </c>
      <c r="M234" s="616">
        <v>2</v>
      </c>
      <c r="N234" s="617">
        <v>183.99916955537077</v>
      </c>
    </row>
    <row r="235" spans="1:14" ht="14.4" customHeight="1" x14ac:dyDescent="0.3">
      <c r="A235" s="612" t="s">
        <v>513</v>
      </c>
      <c r="B235" s="613" t="s">
        <v>2425</v>
      </c>
      <c r="C235" s="614" t="s">
        <v>518</v>
      </c>
      <c r="D235" s="615" t="s">
        <v>2426</v>
      </c>
      <c r="E235" s="614" t="s">
        <v>523</v>
      </c>
      <c r="F235" s="615" t="s">
        <v>2427</v>
      </c>
      <c r="G235" s="614" t="s">
        <v>562</v>
      </c>
      <c r="H235" s="614" t="s">
        <v>1342</v>
      </c>
      <c r="I235" s="614" t="s">
        <v>189</v>
      </c>
      <c r="J235" s="614" t="s">
        <v>1343</v>
      </c>
      <c r="K235" s="614" t="s">
        <v>1344</v>
      </c>
      <c r="L235" s="616">
        <v>176.5542857142857</v>
      </c>
      <c r="M235" s="616">
        <v>14</v>
      </c>
      <c r="N235" s="617">
        <v>2471.7599999999998</v>
      </c>
    </row>
    <row r="236" spans="1:14" ht="14.4" customHeight="1" x14ac:dyDescent="0.3">
      <c r="A236" s="612" t="s">
        <v>513</v>
      </c>
      <c r="B236" s="613" t="s">
        <v>2425</v>
      </c>
      <c r="C236" s="614" t="s">
        <v>518</v>
      </c>
      <c r="D236" s="615" t="s">
        <v>2426</v>
      </c>
      <c r="E236" s="614" t="s">
        <v>523</v>
      </c>
      <c r="F236" s="615" t="s">
        <v>2427</v>
      </c>
      <c r="G236" s="614" t="s">
        <v>562</v>
      </c>
      <c r="H236" s="614" t="s">
        <v>1345</v>
      </c>
      <c r="I236" s="614" t="s">
        <v>1346</v>
      </c>
      <c r="J236" s="614" t="s">
        <v>1347</v>
      </c>
      <c r="K236" s="614" t="s">
        <v>1348</v>
      </c>
      <c r="L236" s="616">
        <v>915.52907761112101</v>
      </c>
      <c r="M236" s="616">
        <v>130</v>
      </c>
      <c r="N236" s="617">
        <v>119018.78008944573</v>
      </c>
    </row>
    <row r="237" spans="1:14" ht="14.4" customHeight="1" x14ac:dyDescent="0.3">
      <c r="A237" s="612" t="s">
        <v>513</v>
      </c>
      <c r="B237" s="613" t="s">
        <v>2425</v>
      </c>
      <c r="C237" s="614" t="s">
        <v>518</v>
      </c>
      <c r="D237" s="615" t="s">
        <v>2426</v>
      </c>
      <c r="E237" s="614" t="s">
        <v>523</v>
      </c>
      <c r="F237" s="615" t="s">
        <v>2427</v>
      </c>
      <c r="G237" s="614" t="s">
        <v>562</v>
      </c>
      <c r="H237" s="614" t="s">
        <v>1349</v>
      </c>
      <c r="I237" s="614" t="s">
        <v>1350</v>
      </c>
      <c r="J237" s="614" t="s">
        <v>1351</v>
      </c>
      <c r="K237" s="614" t="s">
        <v>1352</v>
      </c>
      <c r="L237" s="616">
        <v>5625.7623529411758</v>
      </c>
      <c r="M237" s="616">
        <v>8.5</v>
      </c>
      <c r="N237" s="617">
        <v>47818.979999999996</v>
      </c>
    </row>
    <row r="238" spans="1:14" ht="14.4" customHeight="1" x14ac:dyDescent="0.3">
      <c r="A238" s="612" t="s">
        <v>513</v>
      </c>
      <c r="B238" s="613" t="s">
        <v>2425</v>
      </c>
      <c r="C238" s="614" t="s">
        <v>518</v>
      </c>
      <c r="D238" s="615" t="s">
        <v>2426</v>
      </c>
      <c r="E238" s="614" t="s">
        <v>523</v>
      </c>
      <c r="F238" s="615" t="s">
        <v>2427</v>
      </c>
      <c r="G238" s="614" t="s">
        <v>562</v>
      </c>
      <c r="H238" s="614" t="s">
        <v>1353</v>
      </c>
      <c r="I238" s="614" t="s">
        <v>1354</v>
      </c>
      <c r="J238" s="614" t="s">
        <v>1355</v>
      </c>
      <c r="K238" s="614" t="s">
        <v>1356</v>
      </c>
      <c r="L238" s="616">
        <v>382.36666789804224</v>
      </c>
      <c r="M238" s="616">
        <v>135.35</v>
      </c>
      <c r="N238" s="617">
        <v>51753.328500000018</v>
      </c>
    </row>
    <row r="239" spans="1:14" ht="14.4" customHeight="1" x14ac:dyDescent="0.3">
      <c r="A239" s="612" t="s">
        <v>513</v>
      </c>
      <c r="B239" s="613" t="s">
        <v>2425</v>
      </c>
      <c r="C239" s="614" t="s">
        <v>518</v>
      </c>
      <c r="D239" s="615" t="s">
        <v>2426</v>
      </c>
      <c r="E239" s="614" t="s">
        <v>523</v>
      </c>
      <c r="F239" s="615" t="s">
        <v>2427</v>
      </c>
      <c r="G239" s="614" t="s">
        <v>562</v>
      </c>
      <c r="H239" s="614" t="s">
        <v>1357</v>
      </c>
      <c r="I239" s="614" t="s">
        <v>1358</v>
      </c>
      <c r="J239" s="614" t="s">
        <v>1359</v>
      </c>
      <c r="K239" s="614" t="s">
        <v>1360</v>
      </c>
      <c r="L239" s="616">
        <v>198.18900513374436</v>
      </c>
      <c r="M239" s="616">
        <v>2</v>
      </c>
      <c r="N239" s="617">
        <v>396.37801026748872</v>
      </c>
    </row>
    <row r="240" spans="1:14" ht="14.4" customHeight="1" x14ac:dyDescent="0.3">
      <c r="A240" s="612" t="s">
        <v>513</v>
      </c>
      <c r="B240" s="613" t="s">
        <v>2425</v>
      </c>
      <c r="C240" s="614" t="s">
        <v>518</v>
      </c>
      <c r="D240" s="615" t="s">
        <v>2426</v>
      </c>
      <c r="E240" s="614" t="s">
        <v>523</v>
      </c>
      <c r="F240" s="615" t="s">
        <v>2427</v>
      </c>
      <c r="G240" s="614" t="s">
        <v>562</v>
      </c>
      <c r="H240" s="614" t="s">
        <v>1361</v>
      </c>
      <c r="I240" s="614" t="s">
        <v>189</v>
      </c>
      <c r="J240" s="614" t="s">
        <v>1362</v>
      </c>
      <c r="K240" s="614"/>
      <c r="L240" s="616">
        <v>95.528988869627824</v>
      </c>
      <c r="M240" s="616">
        <v>6</v>
      </c>
      <c r="N240" s="617">
        <v>573.17393321776694</v>
      </c>
    </row>
    <row r="241" spans="1:14" ht="14.4" customHeight="1" x14ac:dyDescent="0.3">
      <c r="A241" s="612" t="s">
        <v>513</v>
      </c>
      <c r="B241" s="613" t="s">
        <v>2425</v>
      </c>
      <c r="C241" s="614" t="s">
        <v>518</v>
      </c>
      <c r="D241" s="615" t="s">
        <v>2426</v>
      </c>
      <c r="E241" s="614" t="s">
        <v>523</v>
      </c>
      <c r="F241" s="615" t="s">
        <v>2427</v>
      </c>
      <c r="G241" s="614" t="s">
        <v>562</v>
      </c>
      <c r="H241" s="614" t="s">
        <v>1363</v>
      </c>
      <c r="I241" s="614" t="s">
        <v>189</v>
      </c>
      <c r="J241" s="614" t="s">
        <v>1364</v>
      </c>
      <c r="K241" s="614"/>
      <c r="L241" s="616">
        <v>264.38333563649059</v>
      </c>
      <c r="M241" s="616">
        <v>4</v>
      </c>
      <c r="N241" s="617">
        <v>1057.5333425459623</v>
      </c>
    </row>
    <row r="242" spans="1:14" ht="14.4" customHeight="1" x14ac:dyDescent="0.3">
      <c r="A242" s="612" t="s">
        <v>513</v>
      </c>
      <c r="B242" s="613" t="s">
        <v>2425</v>
      </c>
      <c r="C242" s="614" t="s">
        <v>518</v>
      </c>
      <c r="D242" s="615" t="s">
        <v>2426</v>
      </c>
      <c r="E242" s="614" t="s">
        <v>523</v>
      </c>
      <c r="F242" s="615" t="s">
        <v>2427</v>
      </c>
      <c r="G242" s="614" t="s">
        <v>562</v>
      </c>
      <c r="H242" s="614" t="s">
        <v>1365</v>
      </c>
      <c r="I242" s="614" t="s">
        <v>189</v>
      </c>
      <c r="J242" s="614" t="s">
        <v>1366</v>
      </c>
      <c r="K242" s="614"/>
      <c r="L242" s="616">
        <v>146.00467985013719</v>
      </c>
      <c r="M242" s="616">
        <v>23</v>
      </c>
      <c r="N242" s="617">
        <v>3358.1076365531553</v>
      </c>
    </row>
    <row r="243" spans="1:14" ht="14.4" customHeight="1" x14ac:dyDescent="0.3">
      <c r="A243" s="612" t="s">
        <v>513</v>
      </c>
      <c r="B243" s="613" t="s">
        <v>2425</v>
      </c>
      <c r="C243" s="614" t="s">
        <v>518</v>
      </c>
      <c r="D243" s="615" t="s">
        <v>2426</v>
      </c>
      <c r="E243" s="614" t="s">
        <v>523</v>
      </c>
      <c r="F243" s="615" t="s">
        <v>2427</v>
      </c>
      <c r="G243" s="614" t="s">
        <v>562</v>
      </c>
      <c r="H243" s="614" t="s">
        <v>1367</v>
      </c>
      <c r="I243" s="614" t="s">
        <v>1368</v>
      </c>
      <c r="J243" s="614" t="s">
        <v>982</v>
      </c>
      <c r="K243" s="614" t="s">
        <v>1369</v>
      </c>
      <c r="L243" s="616">
        <v>42.019530454869518</v>
      </c>
      <c r="M243" s="616">
        <v>2</v>
      </c>
      <c r="N243" s="617">
        <v>84.039060909739035</v>
      </c>
    </row>
    <row r="244" spans="1:14" ht="14.4" customHeight="1" x14ac:dyDescent="0.3">
      <c r="A244" s="612" t="s">
        <v>513</v>
      </c>
      <c r="B244" s="613" t="s">
        <v>2425</v>
      </c>
      <c r="C244" s="614" t="s">
        <v>518</v>
      </c>
      <c r="D244" s="615" t="s">
        <v>2426</v>
      </c>
      <c r="E244" s="614" t="s">
        <v>523</v>
      </c>
      <c r="F244" s="615" t="s">
        <v>2427</v>
      </c>
      <c r="G244" s="614" t="s">
        <v>562</v>
      </c>
      <c r="H244" s="614" t="s">
        <v>1370</v>
      </c>
      <c r="I244" s="614" t="s">
        <v>1371</v>
      </c>
      <c r="J244" s="614" t="s">
        <v>1372</v>
      </c>
      <c r="K244" s="614" t="s">
        <v>1373</v>
      </c>
      <c r="L244" s="616">
        <v>96.36000000000007</v>
      </c>
      <c r="M244" s="616">
        <v>1</v>
      </c>
      <c r="N244" s="617">
        <v>96.36000000000007</v>
      </c>
    </row>
    <row r="245" spans="1:14" ht="14.4" customHeight="1" x14ac:dyDescent="0.3">
      <c r="A245" s="612" t="s">
        <v>513</v>
      </c>
      <c r="B245" s="613" t="s">
        <v>2425</v>
      </c>
      <c r="C245" s="614" t="s">
        <v>518</v>
      </c>
      <c r="D245" s="615" t="s">
        <v>2426</v>
      </c>
      <c r="E245" s="614" t="s">
        <v>523</v>
      </c>
      <c r="F245" s="615" t="s">
        <v>2427</v>
      </c>
      <c r="G245" s="614" t="s">
        <v>562</v>
      </c>
      <c r="H245" s="614" t="s">
        <v>1374</v>
      </c>
      <c r="I245" s="614" t="s">
        <v>1375</v>
      </c>
      <c r="J245" s="614" t="s">
        <v>1376</v>
      </c>
      <c r="K245" s="614" t="s">
        <v>1377</v>
      </c>
      <c r="L245" s="616">
        <v>213.10999999999999</v>
      </c>
      <c r="M245" s="616">
        <v>1</v>
      </c>
      <c r="N245" s="617">
        <v>213.10999999999999</v>
      </c>
    </row>
    <row r="246" spans="1:14" ht="14.4" customHeight="1" x14ac:dyDescent="0.3">
      <c r="A246" s="612" t="s">
        <v>513</v>
      </c>
      <c r="B246" s="613" t="s">
        <v>2425</v>
      </c>
      <c r="C246" s="614" t="s">
        <v>518</v>
      </c>
      <c r="D246" s="615" t="s">
        <v>2426</v>
      </c>
      <c r="E246" s="614" t="s">
        <v>523</v>
      </c>
      <c r="F246" s="615" t="s">
        <v>2427</v>
      </c>
      <c r="G246" s="614" t="s">
        <v>562</v>
      </c>
      <c r="H246" s="614" t="s">
        <v>1378</v>
      </c>
      <c r="I246" s="614" t="s">
        <v>1379</v>
      </c>
      <c r="J246" s="614" t="s">
        <v>978</v>
      </c>
      <c r="K246" s="614" t="s">
        <v>1380</v>
      </c>
      <c r="L246" s="616">
        <v>0</v>
      </c>
      <c r="M246" s="616">
        <v>0</v>
      </c>
      <c r="N246" s="617">
        <v>0</v>
      </c>
    </row>
    <row r="247" spans="1:14" ht="14.4" customHeight="1" x14ac:dyDescent="0.3">
      <c r="A247" s="612" t="s">
        <v>513</v>
      </c>
      <c r="B247" s="613" t="s">
        <v>2425</v>
      </c>
      <c r="C247" s="614" t="s">
        <v>518</v>
      </c>
      <c r="D247" s="615" t="s">
        <v>2426</v>
      </c>
      <c r="E247" s="614" t="s">
        <v>523</v>
      </c>
      <c r="F247" s="615" t="s">
        <v>2427</v>
      </c>
      <c r="G247" s="614" t="s">
        <v>562</v>
      </c>
      <c r="H247" s="614" t="s">
        <v>1381</v>
      </c>
      <c r="I247" s="614" t="s">
        <v>1382</v>
      </c>
      <c r="J247" s="614" t="s">
        <v>1383</v>
      </c>
      <c r="K247" s="614" t="s">
        <v>1384</v>
      </c>
      <c r="L247" s="616">
        <v>41.889999999999993</v>
      </c>
      <c r="M247" s="616">
        <v>1</v>
      </c>
      <c r="N247" s="617">
        <v>41.889999999999993</v>
      </c>
    </row>
    <row r="248" spans="1:14" ht="14.4" customHeight="1" x14ac:dyDescent="0.3">
      <c r="A248" s="612" t="s">
        <v>513</v>
      </c>
      <c r="B248" s="613" t="s">
        <v>2425</v>
      </c>
      <c r="C248" s="614" t="s">
        <v>518</v>
      </c>
      <c r="D248" s="615" t="s">
        <v>2426</v>
      </c>
      <c r="E248" s="614" t="s">
        <v>523</v>
      </c>
      <c r="F248" s="615" t="s">
        <v>2427</v>
      </c>
      <c r="G248" s="614" t="s">
        <v>562</v>
      </c>
      <c r="H248" s="614" t="s">
        <v>1385</v>
      </c>
      <c r="I248" s="614" t="s">
        <v>1385</v>
      </c>
      <c r="J248" s="614" t="s">
        <v>1386</v>
      </c>
      <c r="K248" s="614" t="s">
        <v>1387</v>
      </c>
      <c r="L248" s="616">
        <v>86.170000000000044</v>
      </c>
      <c r="M248" s="616">
        <v>4</v>
      </c>
      <c r="N248" s="617">
        <v>344.68000000000018</v>
      </c>
    </row>
    <row r="249" spans="1:14" ht="14.4" customHeight="1" x14ac:dyDescent="0.3">
      <c r="A249" s="612" t="s">
        <v>513</v>
      </c>
      <c r="B249" s="613" t="s">
        <v>2425</v>
      </c>
      <c r="C249" s="614" t="s">
        <v>518</v>
      </c>
      <c r="D249" s="615" t="s">
        <v>2426</v>
      </c>
      <c r="E249" s="614" t="s">
        <v>523</v>
      </c>
      <c r="F249" s="615" t="s">
        <v>2427</v>
      </c>
      <c r="G249" s="614" t="s">
        <v>562</v>
      </c>
      <c r="H249" s="614" t="s">
        <v>1388</v>
      </c>
      <c r="I249" s="614" t="s">
        <v>189</v>
      </c>
      <c r="J249" s="614" t="s">
        <v>1389</v>
      </c>
      <c r="K249" s="614"/>
      <c r="L249" s="616">
        <v>414.87172839506178</v>
      </c>
      <c r="M249" s="616">
        <v>27</v>
      </c>
      <c r="N249" s="617">
        <v>11201.536666666669</v>
      </c>
    </row>
    <row r="250" spans="1:14" ht="14.4" customHeight="1" x14ac:dyDescent="0.3">
      <c r="A250" s="612" t="s">
        <v>513</v>
      </c>
      <c r="B250" s="613" t="s">
        <v>2425</v>
      </c>
      <c r="C250" s="614" t="s">
        <v>518</v>
      </c>
      <c r="D250" s="615" t="s">
        <v>2426</v>
      </c>
      <c r="E250" s="614" t="s">
        <v>523</v>
      </c>
      <c r="F250" s="615" t="s">
        <v>2427</v>
      </c>
      <c r="G250" s="614" t="s">
        <v>562</v>
      </c>
      <c r="H250" s="614" t="s">
        <v>1390</v>
      </c>
      <c r="I250" s="614" t="s">
        <v>189</v>
      </c>
      <c r="J250" s="614" t="s">
        <v>1391</v>
      </c>
      <c r="K250" s="614"/>
      <c r="L250" s="616">
        <v>135.31994237807868</v>
      </c>
      <c r="M250" s="616">
        <v>1</v>
      </c>
      <c r="N250" s="617">
        <v>135.31994237807868</v>
      </c>
    </row>
    <row r="251" spans="1:14" ht="14.4" customHeight="1" x14ac:dyDescent="0.3">
      <c r="A251" s="612" t="s">
        <v>513</v>
      </c>
      <c r="B251" s="613" t="s">
        <v>2425</v>
      </c>
      <c r="C251" s="614" t="s">
        <v>518</v>
      </c>
      <c r="D251" s="615" t="s">
        <v>2426</v>
      </c>
      <c r="E251" s="614" t="s">
        <v>523</v>
      </c>
      <c r="F251" s="615" t="s">
        <v>2427</v>
      </c>
      <c r="G251" s="614" t="s">
        <v>562</v>
      </c>
      <c r="H251" s="614" t="s">
        <v>1392</v>
      </c>
      <c r="I251" s="614" t="s">
        <v>189</v>
      </c>
      <c r="J251" s="614" t="s">
        <v>1393</v>
      </c>
      <c r="K251" s="614"/>
      <c r="L251" s="616">
        <v>99.827437263411596</v>
      </c>
      <c r="M251" s="616">
        <v>3</v>
      </c>
      <c r="N251" s="617">
        <v>299.4823117902348</v>
      </c>
    </row>
    <row r="252" spans="1:14" ht="14.4" customHeight="1" x14ac:dyDescent="0.3">
      <c r="A252" s="612" t="s">
        <v>513</v>
      </c>
      <c r="B252" s="613" t="s">
        <v>2425</v>
      </c>
      <c r="C252" s="614" t="s">
        <v>518</v>
      </c>
      <c r="D252" s="615" t="s">
        <v>2426</v>
      </c>
      <c r="E252" s="614" t="s">
        <v>523</v>
      </c>
      <c r="F252" s="615" t="s">
        <v>2427</v>
      </c>
      <c r="G252" s="614" t="s">
        <v>562</v>
      </c>
      <c r="H252" s="614" t="s">
        <v>1394</v>
      </c>
      <c r="I252" s="614" t="s">
        <v>1394</v>
      </c>
      <c r="J252" s="614" t="s">
        <v>1395</v>
      </c>
      <c r="K252" s="614" t="s">
        <v>1396</v>
      </c>
      <c r="L252" s="616">
        <v>759.83</v>
      </c>
      <c r="M252" s="616">
        <v>1</v>
      </c>
      <c r="N252" s="617">
        <v>759.83</v>
      </c>
    </row>
    <row r="253" spans="1:14" ht="14.4" customHeight="1" x14ac:dyDescent="0.3">
      <c r="A253" s="612" t="s">
        <v>513</v>
      </c>
      <c r="B253" s="613" t="s">
        <v>2425</v>
      </c>
      <c r="C253" s="614" t="s">
        <v>518</v>
      </c>
      <c r="D253" s="615" t="s">
        <v>2426</v>
      </c>
      <c r="E253" s="614" t="s">
        <v>523</v>
      </c>
      <c r="F253" s="615" t="s">
        <v>2427</v>
      </c>
      <c r="G253" s="614" t="s">
        <v>562</v>
      </c>
      <c r="H253" s="614" t="s">
        <v>1397</v>
      </c>
      <c r="I253" s="614" t="s">
        <v>1398</v>
      </c>
      <c r="J253" s="614" t="s">
        <v>1399</v>
      </c>
      <c r="K253" s="614" t="s">
        <v>1400</v>
      </c>
      <c r="L253" s="616">
        <v>76.129924231078391</v>
      </c>
      <c r="M253" s="616">
        <v>5</v>
      </c>
      <c r="N253" s="617">
        <v>380.64962115539197</v>
      </c>
    </row>
    <row r="254" spans="1:14" ht="14.4" customHeight="1" x14ac:dyDescent="0.3">
      <c r="A254" s="612" t="s">
        <v>513</v>
      </c>
      <c r="B254" s="613" t="s">
        <v>2425</v>
      </c>
      <c r="C254" s="614" t="s">
        <v>518</v>
      </c>
      <c r="D254" s="615" t="s">
        <v>2426</v>
      </c>
      <c r="E254" s="614" t="s">
        <v>523</v>
      </c>
      <c r="F254" s="615" t="s">
        <v>2427</v>
      </c>
      <c r="G254" s="614" t="s">
        <v>562</v>
      </c>
      <c r="H254" s="614" t="s">
        <v>1401</v>
      </c>
      <c r="I254" s="614" t="s">
        <v>1402</v>
      </c>
      <c r="J254" s="614" t="s">
        <v>1403</v>
      </c>
      <c r="K254" s="614" t="s">
        <v>1404</v>
      </c>
      <c r="L254" s="616">
        <v>250.33999042659852</v>
      </c>
      <c r="M254" s="616">
        <v>1</v>
      </c>
      <c r="N254" s="617">
        <v>250.33999042659852</v>
      </c>
    </row>
    <row r="255" spans="1:14" ht="14.4" customHeight="1" x14ac:dyDescent="0.3">
      <c r="A255" s="612" t="s">
        <v>513</v>
      </c>
      <c r="B255" s="613" t="s">
        <v>2425</v>
      </c>
      <c r="C255" s="614" t="s">
        <v>518</v>
      </c>
      <c r="D255" s="615" t="s">
        <v>2426</v>
      </c>
      <c r="E255" s="614" t="s">
        <v>523</v>
      </c>
      <c r="F255" s="615" t="s">
        <v>2427</v>
      </c>
      <c r="G255" s="614" t="s">
        <v>562</v>
      </c>
      <c r="H255" s="614" t="s">
        <v>1405</v>
      </c>
      <c r="I255" s="614" t="s">
        <v>1406</v>
      </c>
      <c r="J255" s="614" t="s">
        <v>1399</v>
      </c>
      <c r="K255" s="614" t="s">
        <v>1407</v>
      </c>
      <c r="L255" s="616">
        <v>140.98999999999998</v>
      </c>
      <c r="M255" s="616">
        <v>1</v>
      </c>
      <c r="N255" s="617">
        <v>140.98999999999998</v>
      </c>
    </row>
    <row r="256" spans="1:14" ht="14.4" customHeight="1" x14ac:dyDescent="0.3">
      <c r="A256" s="612" t="s">
        <v>513</v>
      </c>
      <c r="B256" s="613" t="s">
        <v>2425</v>
      </c>
      <c r="C256" s="614" t="s">
        <v>518</v>
      </c>
      <c r="D256" s="615" t="s">
        <v>2426</v>
      </c>
      <c r="E256" s="614" t="s">
        <v>523</v>
      </c>
      <c r="F256" s="615" t="s">
        <v>2427</v>
      </c>
      <c r="G256" s="614" t="s">
        <v>562</v>
      </c>
      <c r="H256" s="614" t="s">
        <v>1408</v>
      </c>
      <c r="I256" s="614" t="s">
        <v>189</v>
      </c>
      <c r="J256" s="614" t="s">
        <v>1409</v>
      </c>
      <c r="K256" s="614"/>
      <c r="L256" s="616">
        <v>131.9502150952103</v>
      </c>
      <c r="M256" s="616">
        <v>60</v>
      </c>
      <c r="N256" s="617">
        <v>7917.0129057126178</v>
      </c>
    </row>
    <row r="257" spans="1:14" ht="14.4" customHeight="1" x14ac:dyDescent="0.3">
      <c r="A257" s="612" t="s">
        <v>513</v>
      </c>
      <c r="B257" s="613" t="s">
        <v>2425</v>
      </c>
      <c r="C257" s="614" t="s">
        <v>518</v>
      </c>
      <c r="D257" s="615" t="s">
        <v>2426</v>
      </c>
      <c r="E257" s="614" t="s">
        <v>523</v>
      </c>
      <c r="F257" s="615" t="s">
        <v>2427</v>
      </c>
      <c r="G257" s="614" t="s">
        <v>562</v>
      </c>
      <c r="H257" s="614" t="s">
        <v>1410</v>
      </c>
      <c r="I257" s="614" t="s">
        <v>189</v>
      </c>
      <c r="J257" s="614" t="s">
        <v>1411</v>
      </c>
      <c r="K257" s="614"/>
      <c r="L257" s="616">
        <v>126.78999999999999</v>
      </c>
      <c r="M257" s="616">
        <v>2</v>
      </c>
      <c r="N257" s="617">
        <v>253.57999999999998</v>
      </c>
    </row>
    <row r="258" spans="1:14" ht="14.4" customHeight="1" x14ac:dyDescent="0.3">
      <c r="A258" s="612" t="s">
        <v>513</v>
      </c>
      <c r="B258" s="613" t="s">
        <v>2425</v>
      </c>
      <c r="C258" s="614" t="s">
        <v>518</v>
      </c>
      <c r="D258" s="615" t="s">
        <v>2426</v>
      </c>
      <c r="E258" s="614" t="s">
        <v>523</v>
      </c>
      <c r="F258" s="615" t="s">
        <v>2427</v>
      </c>
      <c r="G258" s="614" t="s">
        <v>562</v>
      </c>
      <c r="H258" s="614" t="s">
        <v>1412</v>
      </c>
      <c r="I258" s="614" t="s">
        <v>1413</v>
      </c>
      <c r="J258" s="614" t="s">
        <v>1414</v>
      </c>
      <c r="K258" s="614" t="s">
        <v>598</v>
      </c>
      <c r="L258" s="616">
        <v>142.83000000000013</v>
      </c>
      <c r="M258" s="616">
        <v>2</v>
      </c>
      <c r="N258" s="617">
        <v>285.66000000000025</v>
      </c>
    </row>
    <row r="259" spans="1:14" ht="14.4" customHeight="1" x14ac:dyDescent="0.3">
      <c r="A259" s="612" t="s">
        <v>513</v>
      </c>
      <c r="B259" s="613" t="s">
        <v>2425</v>
      </c>
      <c r="C259" s="614" t="s">
        <v>518</v>
      </c>
      <c r="D259" s="615" t="s">
        <v>2426</v>
      </c>
      <c r="E259" s="614" t="s">
        <v>523</v>
      </c>
      <c r="F259" s="615" t="s">
        <v>2427</v>
      </c>
      <c r="G259" s="614" t="s">
        <v>562</v>
      </c>
      <c r="H259" s="614" t="s">
        <v>1415</v>
      </c>
      <c r="I259" s="614" t="s">
        <v>1416</v>
      </c>
      <c r="J259" s="614" t="s">
        <v>1417</v>
      </c>
      <c r="K259" s="614" t="s">
        <v>1418</v>
      </c>
      <c r="L259" s="616">
        <v>393.49096883175707</v>
      </c>
      <c r="M259" s="616">
        <v>10</v>
      </c>
      <c r="N259" s="617">
        <v>3934.9096883175707</v>
      </c>
    </row>
    <row r="260" spans="1:14" ht="14.4" customHeight="1" x14ac:dyDescent="0.3">
      <c r="A260" s="612" t="s">
        <v>513</v>
      </c>
      <c r="B260" s="613" t="s">
        <v>2425</v>
      </c>
      <c r="C260" s="614" t="s">
        <v>518</v>
      </c>
      <c r="D260" s="615" t="s">
        <v>2426</v>
      </c>
      <c r="E260" s="614" t="s">
        <v>523</v>
      </c>
      <c r="F260" s="615" t="s">
        <v>2427</v>
      </c>
      <c r="G260" s="614" t="s">
        <v>562</v>
      </c>
      <c r="H260" s="614" t="s">
        <v>1419</v>
      </c>
      <c r="I260" s="614" t="s">
        <v>1420</v>
      </c>
      <c r="J260" s="614" t="s">
        <v>1421</v>
      </c>
      <c r="K260" s="614" t="s">
        <v>1338</v>
      </c>
      <c r="L260" s="616">
        <v>104.86406633096597</v>
      </c>
      <c r="M260" s="616">
        <v>266</v>
      </c>
      <c r="N260" s="617">
        <v>27893.841644036947</v>
      </c>
    </row>
    <row r="261" spans="1:14" ht="14.4" customHeight="1" x14ac:dyDescent="0.3">
      <c r="A261" s="612" t="s">
        <v>513</v>
      </c>
      <c r="B261" s="613" t="s">
        <v>2425</v>
      </c>
      <c r="C261" s="614" t="s">
        <v>518</v>
      </c>
      <c r="D261" s="615" t="s">
        <v>2426</v>
      </c>
      <c r="E261" s="614" t="s">
        <v>523</v>
      </c>
      <c r="F261" s="615" t="s">
        <v>2427</v>
      </c>
      <c r="G261" s="614" t="s">
        <v>562</v>
      </c>
      <c r="H261" s="614" t="s">
        <v>1422</v>
      </c>
      <c r="I261" s="614" t="s">
        <v>1423</v>
      </c>
      <c r="J261" s="614" t="s">
        <v>1424</v>
      </c>
      <c r="K261" s="614" t="s">
        <v>1425</v>
      </c>
      <c r="L261" s="616">
        <v>153.20972744758319</v>
      </c>
      <c r="M261" s="616">
        <v>3</v>
      </c>
      <c r="N261" s="617">
        <v>459.62918234274957</v>
      </c>
    </row>
    <row r="262" spans="1:14" ht="14.4" customHeight="1" x14ac:dyDescent="0.3">
      <c r="A262" s="612" t="s">
        <v>513</v>
      </c>
      <c r="B262" s="613" t="s">
        <v>2425</v>
      </c>
      <c r="C262" s="614" t="s">
        <v>518</v>
      </c>
      <c r="D262" s="615" t="s">
        <v>2426</v>
      </c>
      <c r="E262" s="614" t="s">
        <v>523</v>
      </c>
      <c r="F262" s="615" t="s">
        <v>2427</v>
      </c>
      <c r="G262" s="614" t="s">
        <v>562</v>
      </c>
      <c r="H262" s="614" t="s">
        <v>1426</v>
      </c>
      <c r="I262" s="614" t="s">
        <v>1427</v>
      </c>
      <c r="J262" s="614" t="s">
        <v>1428</v>
      </c>
      <c r="K262" s="614" t="s">
        <v>1429</v>
      </c>
      <c r="L262" s="616">
        <v>48.76</v>
      </c>
      <c r="M262" s="616">
        <v>3</v>
      </c>
      <c r="N262" s="617">
        <v>146.28</v>
      </c>
    </row>
    <row r="263" spans="1:14" ht="14.4" customHeight="1" x14ac:dyDescent="0.3">
      <c r="A263" s="612" t="s">
        <v>513</v>
      </c>
      <c r="B263" s="613" t="s">
        <v>2425</v>
      </c>
      <c r="C263" s="614" t="s">
        <v>518</v>
      </c>
      <c r="D263" s="615" t="s">
        <v>2426</v>
      </c>
      <c r="E263" s="614" t="s">
        <v>523</v>
      </c>
      <c r="F263" s="615" t="s">
        <v>2427</v>
      </c>
      <c r="G263" s="614" t="s">
        <v>562</v>
      </c>
      <c r="H263" s="614" t="s">
        <v>1430</v>
      </c>
      <c r="I263" s="614" t="s">
        <v>1431</v>
      </c>
      <c r="J263" s="614" t="s">
        <v>721</v>
      </c>
      <c r="K263" s="614" t="s">
        <v>1432</v>
      </c>
      <c r="L263" s="616">
        <v>63.435000000000002</v>
      </c>
      <c r="M263" s="616">
        <v>2</v>
      </c>
      <c r="N263" s="617">
        <v>126.87</v>
      </c>
    </row>
    <row r="264" spans="1:14" ht="14.4" customHeight="1" x14ac:dyDescent="0.3">
      <c r="A264" s="612" t="s">
        <v>513</v>
      </c>
      <c r="B264" s="613" t="s">
        <v>2425</v>
      </c>
      <c r="C264" s="614" t="s">
        <v>518</v>
      </c>
      <c r="D264" s="615" t="s">
        <v>2426</v>
      </c>
      <c r="E264" s="614" t="s">
        <v>523</v>
      </c>
      <c r="F264" s="615" t="s">
        <v>2427</v>
      </c>
      <c r="G264" s="614" t="s">
        <v>562</v>
      </c>
      <c r="H264" s="614" t="s">
        <v>1433</v>
      </c>
      <c r="I264" s="614" t="s">
        <v>1434</v>
      </c>
      <c r="J264" s="614" t="s">
        <v>1372</v>
      </c>
      <c r="K264" s="614" t="s">
        <v>1435</v>
      </c>
      <c r="L264" s="616">
        <v>52.129696818051478</v>
      </c>
      <c r="M264" s="616">
        <v>1</v>
      </c>
      <c r="N264" s="617">
        <v>52.129696818051478</v>
      </c>
    </row>
    <row r="265" spans="1:14" ht="14.4" customHeight="1" x14ac:dyDescent="0.3">
      <c r="A265" s="612" t="s">
        <v>513</v>
      </c>
      <c r="B265" s="613" t="s">
        <v>2425</v>
      </c>
      <c r="C265" s="614" t="s">
        <v>518</v>
      </c>
      <c r="D265" s="615" t="s">
        <v>2426</v>
      </c>
      <c r="E265" s="614" t="s">
        <v>523</v>
      </c>
      <c r="F265" s="615" t="s">
        <v>2427</v>
      </c>
      <c r="G265" s="614" t="s">
        <v>562</v>
      </c>
      <c r="H265" s="614" t="s">
        <v>1436</v>
      </c>
      <c r="I265" s="614" t="s">
        <v>189</v>
      </c>
      <c r="J265" s="614" t="s">
        <v>1437</v>
      </c>
      <c r="K265" s="614" t="s">
        <v>1438</v>
      </c>
      <c r="L265" s="616">
        <v>74.390919016583865</v>
      </c>
      <c r="M265" s="616">
        <v>5</v>
      </c>
      <c r="N265" s="617">
        <v>371.95459508291935</v>
      </c>
    </row>
    <row r="266" spans="1:14" ht="14.4" customHeight="1" x14ac:dyDescent="0.3">
      <c r="A266" s="612" t="s">
        <v>513</v>
      </c>
      <c r="B266" s="613" t="s">
        <v>2425</v>
      </c>
      <c r="C266" s="614" t="s">
        <v>518</v>
      </c>
      <c r="D266" s="615" t="s">
        <v>2426</v>
      </c>
      <c r="E266" s="614" t="s">
        <v>523</v>
      </c>
      <c r="F266" s="615" t="s">
        <v>2427</v>
      </c>
      <c r="G266" s="614" t="s">
        <v>562</v>
      </c>
      <c r="H266" s="614" t="s">
        <v>1439</v>
      </c>
      <c r="I266" s="614" t="s">
        <v>1440</v>
      </c>
      <c r="J266" s="614" t="s">
        <v>1441</v>
      </c>
      <c r="K266" s="614" t="s">
        <v>1442</v>
      </c>
      <c r="L266" s="616">
        <v>87.15</v>
      </c>
      <c r="M266" s="616">
        <v>5</v>
      </c>
      <c r="N266" s="617">
        <v>435.75</v>
      </c>
    </row>
    <row r="267" spans="1:14" ht="14.4" customHeight="1" x14ac:dyDescent="0.3">
      <c r="A267" s="612" t="s">
        <v>513</v>
      </c>
      <c r="B267" s="613" t="s">
        <v>2425</v>
      </c>
      <c r="C267" s="614" t="s">
        <v>518</v>
      </c>
      <c r="D267" s="615" t="s">
        <v>2426</v>
      </c>
      <c r="E267" s="614" t="s">
        <v>523</v>
      </c>
      <c r="F267" s="615" t="s">
        <v>2427</v>
      </c>
      <c r="G267" s="614" t="s">
        <v>562</v>
      </c>
      <c r="H267" s="614" t="s">
        <v>1443</v>
      </c>
      <c r="I267" s="614" t="s">
        <v>1444</v>
      </c>
      <c r="J267" s="614" t="s">
        <v>1445</v>
      </c>
      <c r="K267" s="614" t="s">
        <v>1446</v>
      </c>
      <c r="L267" s="616">
        <v>325.15993465206344</v>
      </c>
      <c r="M267" s="616">
        <v>19</v>
      </c>
      <c r="N267" s="617">
        <v>6178.0387583892052</v>
      </c>
    </row>
    <row r="268" spans="1:14" ht="14.4" customHeight="1" x14ac:dyDescent="0.3">
      <c r="A268" s="612" t="s">
        <v>513</v>
      </c>
      <c r="B268" s="613" t="s">
        <v>2425</v>
      </c>
      <c r="C268" s="614" t="s">
        <v>518</v>
      </c>
      <c r="D268" s="615" t="s">
        <v>2426</v>
      </c>
      <c r="E268" s="614" t="s">
        <v>523</v>
      </c>
      <c r="F268" s="615" t="s">
        <v>2427</v>
      </c>
      <c r="G268" s="614" t="s">
        <v>562</v>
      </c>
      <c r="H268" s="614" t="s">
        <v>1447</v>
      </c>
      <c r="I268" s="614" t="s">
        <v>189</v>
      </c>
      <c r="J268" s="614" t="s">
        <v>1448</v>
      </c>
      <c r="K268" s="614"/>
      <c r="L268" s="616">
        <v>52.020292627721084</v>
      </c>
      <c r="M268" s="616">
        <v>8</v>
      </c>
      <c r="N268" s="617">
        <v>416.16234102176867</v>
      </c>
    </row>
    <row r="269" spans="1:14" ht="14.4" customHeight="1" x14ac:dyDescent="0.3">
      <c r="A269" s="612" t="s">
        <v>513</v>
      </c>
      <c r="B269" s="613" t="s">
        <v>2425</v>
      </c>
      <c r="C269" s="614" t="s">
        <v>518</v>
      </c>
      <c r="D269" s="615" t="s">
        <v>2426</v>
      </c>
      <c r="E269" s="614" t="s">
        <v>523</v>
      </c>
      <c r="F269" s="615" t="s">
        <v>2427</v>
      </c>
      <c r="G269" s="614" t="s">
        <v>562</v>
      </c>
      <c r="H269" s="614" t="s">
        <v>1449</v>
      </c>
      <c r="I269" s="614" t="s">
        <v>1450</v>
      </c>
      <c r="J269" s="614" t="s">
        <v>1451</v>
      </c>
      <c r="K269" s="614" t="s">
        <v>1452</v>
      </c>
      <c r="L269" s="616">
        <v>277.95329994314005</v>
      </c>
      <c r="M269" s="616">
        <v>32</v>
      </c>
      <c r="N269" s="617">
        <v>8894.5055981804817</v>
      </c>
    </row>
    <row r="270" spans="1:14" ht="14.4" customHeight="1" x14ac:dyDescent="0.3">
      <c r="A270" s="612" t="s">
        <v>513</v>
      </c>
      <c r="B270" s="613" t="s">
        <v>2425</v>
      </c>
      <c r="C270" s="614" t="s">
        <v>518</v>
      </c>
      <c r="D270" s="615" t="s">
        <v>2426</v>
      </c>
      <c r="E270" s="614" t="s">
        <v>523</v>
      </c>
      <c r="F270" s="615" t="s">
        <v>2427</v>
      </c>
      <c r="G270" s="614" t="s">
        <v>562</v>
      </c>
      <c r="H270" s="614" t="s">
        <v>1453</v>
      </c>
      <c r="I270" s="614" t="s">
        <v>1454</v>
      </c>
      <c r="J270" s="614" t="s">
        <v>1455</v>
      </c>
      <c r="K270" s="614" t="s">
        <v>1456</v>
      </c>
      <c r="L270" s="616">
        <v>32.695555555555558</v>
      </c>
      <c r="M270" s="616">
        <v>18</v>
      </c>
      <c r="N270" s="617">
        <v>588.5200000000001</v>
      </c>
    </row>
    <row r="271" spans="1:14" ht="14.4" customHeight="1" x14ac:dyDescent="0.3">
      <c r="A271" s="612" t="s">
        <v>513</v>
      </c>
      <c r="B271" s="613" t="s">
        <v>2425</v>
      </c>
      <c r="C271" s="614" t="s">
        <v>518</v>
      </c>
      <c r="D271" s="615" t="s">
        <v>2426</v>
      </c>
      <c r="E271" s="614" t="s">
        <v>523</v>
      </c>
      <c r="F271" s="615" t="s">
        <v>2427</v>
      </c>
      <c r="G271" s="614" t="s">
        <v>562</v>
      </c>
      <c r="H271" s="614" t="s">
        <v>1457</v>
      </c>
      <c r="I271" s="614" t="s">
        <v>1458</v>
      </c>
      <c r="J271" s="614" t="s">
        <v>1459</v>
      </c>
      <c r="K271" s="614" t="s">
        <v>1460</v>
      </c>
      <c r="L271" s="616">
        <v>33.949800068076968</v>
      </c>
      <c r="M271" s="616">
        <v>2</v>
      </c>
      <c r="N271" s="617">
        <v>67.899600136153936</v>
      </c>
    </row>
    <row r="272" spans="1:14" ht="14.4" customHeight="1" x14ac:dyDescent="0.3">
      <c r="A272" s="612" t="s">
        <v>513</v>
      </c>
      <c r="B272" s="613" t="s">
        <v>2425</v>
      </c>
      <c r="C272" s="614" t="s">
        <v>518</v>
      </c>
      <c r="D272" s="615" t="s">
        <v>2426</v>
      </c>
      <c r="E272" s="614" t="s">
        <v>523</v>
      </c>
      <c r="F272" s="615" t="s">
        <v>2427</v>
      </c>
      <c r="G272" s="614" t="s">
        <v>562</v>
      </c>
      <c r="H272" s="614" t="s">
        <v>1461</v>
      </c>
      <c r="I272" s="614" t="s">
        <v>189</v>
      </c>
      <c r="J272" s="614" t="s">
        <v>1462</v>
      </c>
      <c r="K272" s="614"/>
      <c r="L272" s="616">
        <v>67.437988755761936</v>
      </c>
      <c r="M272" s="616">
        <v>12</v>
      </c>
      <c r="N272" s="617">
        <v>809.25586506914317</v>
      </c>
    </row>
    <row r="273" spans="1:14" ht="14.4" customHeight="1" x14ac:dyDescent="0.3">
      <c r="A273" s="612" t="s">
        <v>513</v>
      </c>
      <c r="B273" s="613" t="s">
        <v>2425</v>
      </c>
      <c r="C273" s="614" t="s">
        <v>518</v>
      </c>
      <c r="D273" s="615" t="s">
        <v>2426</v>
      </c>
      <c r="E273" s="614" t="s">
        <v>523</v>
      </c>
      <c r="F273" s="615" t="s">
        <v>2427</v>
      </c>
      <c r="G273" s="614" t="s">
        <v>562</v>
      </c>
      <c r="H273" s="614" t="s">
        <v>1463</v>
      </c>
      <c r="I273" s="614" t="s">
        <v>1464</v>
      </c>
      <c r="J273" s="614" t="s">
        <v>1465</v>
      </c>
      <c r="K273" s="614" t="s">
        <v>1466</v>
      </c>
      <c r="L273" s="616">
        <v>53.939890482237296</v>
      </c>
      <c r="M273" s="616">
        <v>2</v>
      </c>
      <c r="N273" s="617">
        <v>107.87978096447459</v>
      </c>
    </row>
    <row r="274" spans="1:14" ht="14.4" customHeight="1" x14ac:dyDescent="0.3">
      <c r="A274" s="612" t="s">
        <v>513</v>
      </c>
      <c r="B274" s="613" t="s">
        <v>2425</v>
      </c>
      <c r="C274" s="614" t="s">
        <v>518</v>
      </c>
      <c r="D274" s="615" t="s">
        <v>2426</v>
      </c>
      <c r="E274" s="614" t="s">
        <v>523</v>
      </c>
      <c r="F274" s="615" t="s">
        <v>2427</v>
      </c>
      <c r="G274" s="614" t="s">
        <v>562</v>
      </c>
      <c r="H274" s="614" t="s">
        <v>1467</v>
      </c>
      <c r="I274" s="614" t="s">
        <v>189</v>
      </c>
      <c r="J274" s="614" t="s">
        <v>1468</v>
      </c>
      <c r="K274" s="614"/>
      <c r="L274" s="616">
        <v>167.86333333333332</v>
      </c>
      <c r="M274" s="616">
        <v>3</v>
      </c>
      <c r="N274" s="617">
        <v>503.58999999999992</v>
      </c>
    </row>
    <row r="275" spans="1:14" ht="14.4" customHeight="1" x14ac:dyDescent="0.3">
      <c r="A275" s="612" t="s">
        <v>513</v>
      </c>
      <c r="B275" s="613" t="s">
        <v>2425</v>
      </c>
      <c r="C275" s="614" t="s">
        <v>518</v>
      </c>
      <c r="D275" s="615" t="s">
        <v>2426</v>
      </c>
      <c r="E275" s="614" t="s">
        <v>523</v>
      </c>
      <c r="F275" s="615" t="s">
        <v>2427</v>
      </c>
      <c r="G275" s="614" t="s">
        <v>562</v>
      </c>
      <c r="H275" s="614" t="s">
        <v>1469</v>
      </c>
      <c r="I275" s="614" t="s">
        <v>189</v>
      </c>
      <c r="J275" s="614" t="s">
        <v>1470</v>
      </c>
      <c r="K275" s="614"/>
      <c r="L275" s="616">
        <v>138.491327058991</v>
      </c>
      <c r="M275" s="616">
        <v>1</v>
      </c>
      <c r="N275" s="617">
        <v>138.491327058991</v>
      </c>
    </row>
    <row r="276" spans="1:14" ht="14.4" customHeight="1" x14ac:dyDescent="0.3">
      <c r="A276" s="612" t="s">
        <v>513</v>
      </c>
      <c r="B276" s="613" t="s">
        <v>2425</v>
      </c>
      <c r="C276" s="614" t="s">
        <v>518</v>
      </c>
      <c r="D276" s="615" t="s">
        <v>2426</v>
      </c>
      <c r="E276" s="614" t="s">
        <v>523</v>
      </c>
      <c r="F276" s="615" t="s">
        <v>2427</v>
      </c>
      <c r="G276" s="614" t="s">
        <v>562</v>
      </c>
      <c r="H276" s="614" t="s">
        <v>1471</v>
      </c>
      <c r="I276" s="614" t="s">
        <v>1472</v>
      </c>
      <c r="J276" s="614" t="s">
        <v>1473</v>
      </c>
      <c r="K276" s="614" t="s">
        <v>1474</v>
      </c>
      <c r="L276" s="616">
        <v>2225.77</v>
      </c>
      <c r="M276" s="616">
        <v>3</v>
      </c>
      <c r="N276" s="617">
        <v>6677.3099999999995</v>
      </c>
    </row>
    <row r="277" spans="1:14" ht="14.4" customHeight="1" x14ac:dyDescent="0.3">
      <c r="A277" s="612" t="s">
        <v>513</v>
      </c>
      <c r="B277" s="613" t="s">
        <v>2425</v>
      </c>
      <c r="C277" s="614" t="s">
        <v>518</v>
      </c>
      <c r="D277" s="615" t="s">
        <v>2426</v>
      </c>
      <c r="E277" s="614" t="s">
        <v>523</v>
      </c>
      <c r="F277" s="615" t="s">
        <v>2427</v>
      </c>
      <c r="G277" s="614" t="s">
        <v>562</v>
      </c>
      <c r="H277" s="614" t="s">
        <v>1475</v>
      </c>
      <c r="I277" s="614" t="s">
        <v>1476</v>
      </c>
      <c r="J277" s="614" t="s">
        <v>1477</v>
      </c>
      <c r="K277" s="614" t="s">
        <v>1478</v>
      </c>
      <c r="L277" s="616">
        <v>6050.0099999999993</v>
      </c>
      <c r="M277" s="616">
        <v>3</v>
      </c>
      <c r="N277" s="617">
        <v>18150.03</v>
      </c>
    </row>
    <row r="278" spans="1:14" ht="14.4" customHeight="1" x14ac:dyDescent="0.3">
      <c r="A278" s="612" t="s">
        <v>513</v>
      </c>
      <c r="B278" s="613" t="s">
        <v>2425</v>
      </c>
      <c r="C278" s="614" t="s">
        <v>518</v>
      </c>
      <c r="D278" s="615" t="s">
        <v>2426</v>
      </c>
      <c r="E278" s="614" t="s">
        <v>523</v>
      </c>
      <c r="F278" s="615" t="s">
        <v>2427</v>
      </c>
      <c r="G278" s="614" t="s">
        <v>562</v>
      </c>
      <c r="H278" s="614" t="s">
        <v>1479</v>
      </c>
      <c r="I278" s="614" t="s">
        <v>1479</v>
      </c>
      <c r="J278" s="614" t="s">
        <v>1480</v>
      </c>
      <c r="K278" s="614" t="s">
        <v>1481</v>
      </c>
      <c r="L278" s="616">
        <v>48.14</v>
      </c>
      <c r="M278" s="616">
        <v>1</v>
      </c>
      <c r="N278" s="617">
        <v>48.14</v>
      </c>
    </row>
    <row r="279" spans="1:14" ht="14.4" customHeight="1" x14ac:dyDescent="0.3">
      <c r="A279" s="612" t="s">
        <v>513</v>
      </c>
      <c r="B279" s="613" t="s">
        <v>2425</v>
      </c>
      <c r="C279" s="614" t="s">
        <v>518</v>
      </c>
      <c r="D279" s="615" t="s">
        <v>2426</v>
      </c>
      <c r="E279" s="614" t="s">
        <v>523</v>
      </c>
      <c r="F279" s="615" t="s">
        <v>2427</v>
      </c>
      <c r="G279" s="614" t="s">
        <v>562</v>
      </c>
      <c r="H279" s="614" t="s">
        <v>1482</v>
      </c>
      <c r="I279" s="614" t="s">
        <v>189</v>
      </c>
      <c r="J279" s="614" t="s">
        <v>1483</v>
      </c>
      <c r="K279" s="614"/>
      <c r="L279" s="616">
        <v>115.74788729566352</v>
      </c>
      <c r="M279" s="616">
        <v>3</v>
      </c>
      <c r="N279" s="617">
        <v>347.24366188699054</v>
      </c>
    </row>
    <row r="280" spans="1:14" ht="14.4" customHeight="1" x14ac:dyDescent="0.3">
      <c r="A280" s="612" t="s">
        <v>513</v>
      </c>
      <c r="B280" s="613" t="s">
        <v>2425</v>
      </c>
      <c r="C280" s="614" t="s">
        <v>518</v>
      </c>
      <c r="D280" s="615" t="s">
        <v>2426</v>
      </c>
      <c r="E280" s="614" t="s">
        <v>523</v>
      </c>
      <c r="F280" s="615" t="s">
        <v>2427</v>
      </c>
      <c r="G280" s="614" t="s">
        <v>562</v>
      </c>
      <c r="H280" s="614" t="s">
        <v>1484</v>
      </c>
      <c r="I280" s="614" t="s">
        <v>1484</v>
      </c>
      <c r="J280" s="614" t="s">
        <v>1485</v>
      </c>
      <c r="K280" s="614" t="s">
        <v>568</v>
      </c>
      <c r="L280" s="616">
        <v>371.51666666666665</v>
      </c>
      <c r="M280" s="616">
        <v>9</v>
      </c>
      <c r="N280" s="617">
        <v>3343.6499999999996</v>
      </c>
    </row>
    <row r="281" spans="1:14" ht="14.4" customHeight="1" x14ac:dyDescent="0.3">
      <c r="A281" s="612" t="s">
        <v>513</v>
      </c>
      <c r="B281" s="613" t="s">
        <v>2425</v>
      </c>
      <c r="C281" s="614" t="s">
        <v>518</v>
      </c>
      <c r="D281" s="615" t="s">
        <v>2426</v>
      </c>
      <c r="E281" s="614" t="s">
        <v>523</v>
      </c>
      <c r="F281" s="615" t="s">
        <v>2427</v>
      </c>
      <c r="G281" s="614" t="s">
        <v>562</v>
      </c>
      <c r="H281" s="614" t="s">
        <v>1486</v>
      </c>
      <c r="I281" s="614" t="s">
        <v>1487</v>
      </c>
      <c r="J281" s="614" t="s">
        <v>1488</v>
      </c>
      <c r="K281" s="614" t="s">
        <v>1352</v>
      </c>
      <c r="L281" s="616">
        <v>3413.8888888888887</v>
      </c>
      <c r="M281" s="616">
        <v>18</v>
      </c>
      <c r="N281" s="617">
        <v>61450</v>
      </c>
    </row>
    <row r="282" spans="1:14" ht="14.4" customHeight="1" x14ac:dyDescent="0.3">
      <c r="A282" s="612" t="s">
        <v>513</v>
      </c>
      <c r="B282" s="613" t="s">
        <v>2425</v>
      </c>
      <c r="C282" s="614" t="s">
        <v>518</v>
      </c>
      <c r="D282" s="615" t="s">
        <v>2426</v>
      </c>
      <c r="E282" s="614" t="s">
        <v>523</v>
      </c>
      <c r="F282" s="615" t="s">
        <v>2427</v>
      </c>
      <c r="G282" s="614" t="s">
        <v>562</v>
      </c>
      <c r="H282" s="614" t="s">
        <v>1489</v>
      </c>
      <c r="I282" s="614" t="s">
        <v>1490</v>
      </c>
      <c r="J282" s="614" t="s">
        <v>1491</v>
      </c>
      <c r="K282" s="614" t="s">
        <v>1492</v>
      </c>
      <c r="L282" s="616">
        <v>136.22399999999999</v>
      </c>
      <c r="M282" s="616">
        <v>5</v>
      </c>
      <c r="N282" s="617">
        <v>681.11999999999989</v>
      </c>
    </row>
    <row r="283" spans="1:14" ht="14.4" customHeight="1" x14ac:dyDescent="0.3">
      <c r="A283" s="612" t="s">
        <v>513</v>
      </c>
      <c r="B283" s="613" t="s">
        <v>2425</v>
      </c>
      <c r="C283" s="614" t="s">
        <v>518</v>
      </c>
      <c r="D283" s="615" t="s">
        <v>2426</v>
      </c>
      <c r="E283" s="614" t="s">
        <v>523</v>
      </c>
      <c r="F283" s="615" t="s">
        <v>2427</v>
      </c>
      <c r="G283" s="614" t="s">
        <v>562</v>
      </c>
      <c r="H283" s="614" t="s">
        <v>1493</v>
      </c>
      <c r="I283" s="614" t="s">
        <v>1494</v>
      </c>
      <c r="J283" s="614" t="s">
        <v>1495</v>
      </c>
      <c r="K283" s="614" t="s">
        <v>1496</v>
      </c>
      <c r="L283" s="616">
        <v>3707.3087622924863</v>
      </c>
      <c r="M283" s="616">
        <v>12</v>
      </c>
      <c r="N283" s="617">
        <v>44487.705147509834</v>
      </c>
    </row>
    <row r="284" spans="1:14" ht="14.4" customHeight="1" x14ac:dyDescent="0.3">
      <c r="A284" s="612" t="s">
        <v>513</v>
      </c>
      <c r="B284" s="613" t="s">
        <v>2425</v>
      </c>
      <c r="C284" s="614" t="s">
        <v>518</v>
      </c>
      <c r="D284" s="615" t="s">
        <v>2426</v>
      </c>
      <c r="E284" s="614" t="s">
        <v>523</v>
      </c>
      <c r="F284" s="615" t="s">
        <v>2427</v>
      </c>
      <c r="G284" s="614" t="s">
        <v>562</v>
      </c>
      <c r="H284" s="614" t="s">
        <v>1497</v>
      </c>
      <c r="I284" s="614" t="s">
        <v>189</v>
      </c>
      <c r="J284" s="614" t="s">
        <v>1498</v>
      </c>
      <c r="K284" s="614"/>
      <c r="L284" s="616">
        <v>76.208857905833298</v>
      </c>
      <c r="M284" s="616">
        <v>30</v>
      </c>
      <c r="N284" s="617">
        <v>2286.2657371749988</v>
      </c>
    </row>
    <row r="285" spans="1:14" ht="14.4" customHeight="1" x14ac:dyDescent="0.3">
      <c r="A285" s="612" t="s">
        <v>513</v>
      </c>
      <c r="B285" s="613" t="s">
        <v>2425</v>
      </c>
      <c r="C285" s="614" t="s">
        <v>518</v>
      </c>
      <c r="D285" s="615" t="s">
        <v>2426</v>
      </c>
      <c r="E285" s="614" t="s">
        <v>523</v>
      </c>
      <c r="F285" s="615" t="s">
        <v>2427</v>
      </c>
      <c r="G285" s="614" t="s">
        <v>562</v>
      </c>
      <c r="H285" s="614" t="s">
        <v>1499</v>
      </c>
      <c r="I285" s="614" t="s">
        <v>1500</v>
      </c>
      <c r="J285" s="614" t="s">
        <v>1501</v>
      </c>
      <c r="K285" s="614" t="s">
        <v>1502</v>
      </c>
      <c r="L285" s="616">
        <v>275.77919057971985</v>
      </c>
      <c r="M285" s="616">
        <v>1</v>
      </c>
      <c r="N285" s="617">
        <v>275.77919057971985</v>
      </c>
    </row>
    <row r="286" spans="1:14" ht="14.4" customHeight="1" x14ac:dyDescent="0.3">
      <c r="A286" s="612" t="s">
        <v>513</v>
      </c>
      <c r="B286" s="613" t="s">
        <v>2425</v>
      </c>
      <c r="C286" s="614" t="s">
        <v>518</v>
      </c>
      <c r="D286" s="615" t="s">
        <v>2426</v>
      </c>
      <c r="E286" s="614" t="s">
        <v>523</v>
      </c>
      <c r="F286" s="615" t="s">
        <v>2427</v>
      </c>
      <c r="G286" s="614" t="s">
        <v>562</v>
      </c>
      <c r="H286" s="614" t="s">
        <v>1503</v>
      </c>
      <c r="I286" s="614" t="s">
        <v>1503</v>
      </c>
      <c r="J286" s="614" t="s">
        <v>1504</v>
      </c>
      <c r="K286" s="614" t="s">
        <v>1505</v>
      </c>
      <c r="L286" s="616">
        <v>179.80999999999997</v>
      </c>
      <c r="M286" s="616">
        <v>10</v>
      </c>
      <c r="N286" s="617">
        <v>1798.0999999999997</v>
      </c>
    </row>
    <row r="287" spans="1:14" ht="14.4" customHeight="1" x14ac:dyDescent="0.3">
      <c r="A287" s="612" t="s">
        <v>513</v>
      </c>
      <c r="B287" s="613" t="s">
        <v>2425</v>
      </c>
      <c r="C287" s="614" t="s">
        <v>518</v>
      </c>
      <c r="D287" s="615" t="s">
        <v>2426</v>
      </c>
      <c r="E287" s="614" t="s">
        <v>523</v>
      </c>
      <c r="F287" s="615" t="s">
        <v>2427</v>
      </c>
      <c r="G287" s="614" t="s">
        <v>562</v>
      </c>
      <c r="H287" s="614" t="s">
        <v>1506</v>
      </c>
      <c r="I287" s="614" t="s">
        <v>1507</v>
      </c>
      <c r="J287" s="614" t="s">
        <v>1508</v>
      </c>
      <c r="K287" s="614" t="s">
        <v>1338</v>
      </c>
      <c r="L287" s="616">
        <v>34.988</v>
      </c>
      <c r="M287" s="616">
        <v>25</v>
      </c>
      <c r="N287" s="617">
        <v>874.7</v>
      </c>
    </row>
    <row r="288" spans="1:14" ht="14.4" customHeight="1" x14ac:dyDescent="0.3">
      <c r="A288" s="612" t="s">
        <v>513</v>
      </c>
      <c r="B288" s="613" t="s">
        <v>2425</v>
      </c>
      <c r="C288" s="614" t="s">
        <v>518</v>
      </c>
      <c r="D288" s="615" t="s">
        <v>2426</v>
      </c>
      <c r="E288" s="614" t="s">
        <v>523</v>
      </c>
      <c r="F288" s="615" t="s">
        <v>2427</v>
      </c>
      <c r="G288" s="614" t="s">
        <v>562</v>
      </c>
      <c r="H288" s="614" t="s">
        <v>1509</v>
      </c>
      <c r="I288" s="614" t="s">
        <v>1510</v>
      </c>
      <c r="J288" s="614" t="s">
        <v>1511</v>
      </c>
      <c r="K288" s="614" t="s">
        <v>1512</v>
      </c>
      <c r="L288" s="616">
        <v>83.129757158837336</v>
      </c>
      <c r="M288" s="616">
        <v>1</v>
      </c>
      <c r="N288" s="617">
        <v>83.129757158837336</v>
      </c>
    </row>
    <row r="289" spans="1:14" ht="14.4" customHeight="1" x14ac:dyDescent="0.3">
      <c r="A289" s="612" t="s">
        <v>513</v>
      </c>
      <c r="B289" s="613" t="s">
        <v>2425</v>
      </c>
      <c r="C289" s="614" t="s">
        <v>518</v>
      </c>
      <c r="D289" s="615" t="s">
        <v>2426</v>
      </c>
      <c r="E289" s="614" t="s">
        <v>523</v>
      </c>
      <c r="F289" s="615" t="s">
        <v>2427</v>
      </c>
      <c r="G289" s="614" t="s">
        <v>562</v>
      </c>
      <c r="H289" s="614" t="s">
        <v>1513</v>
      </c>
      <c r="I289" s="614" t="s">
        <v>1514</v>
      </c>
      <c r="J289" s="614" t="s">
        <v>1515</v>
      </c>
      <c r="K289" s="614" t="s">
        <v>1516</v>
      </c>
      <c r="L289" s="616">
        <v>46.560731930139646</v>
      </c>
      <c r="M289" s="616">
        <v>13</v>
      </c>
      <c r="N289" s="617">
        <v>605.28951509181536</v>
      </c>
    </row>
    <row r="290" spans="1:14" ht="14.4" customHeight="1" x14ac:dyDescent="0.3">
      <c r="A290" s="612" t="s">
        <v>513</v>
      </c>
      <c r="B290" s="613" t="s">
        <v>2425</v>
      </c>
      <c r="C290" s="614" t="s">
        <v>518</v>
      </c>
      <c r="D290" s="615" t="s">
        <v>2426</v>
      </c>
      <c r="E290" s="614" t="s">
        <v>523</v>
      </c>
      <c r="F290" s="615" t="s">
        <v>2427</v>
      </c>
      <c r="G290" s="614" t="s">
        <v>562</v>
      </c>
      <c r="H290" s="614" t="s">
        <v>1517</v>
      </c>
      <c r="I290" s="614" t="s">
        <v>189</v>
      </c>
      <c r="J290" s="614" t="s">
        <v>1518</v>
      </c>
      <c r="K290" s="614"/>
      <c r="L290" s="616">
        <v>143.78189712951422</v>
      </c>
      <c r="M290" s="616">
        <v>3</v>
      </c>
      <c r="N290" s="617">
        <v>431.34569138854266</v>
      </c>
    </row>
    <row r="291" spans="1:14" ht="14.4" customHeight="1" x14ac:dyDescent="0.3">
      <c r="A291" s="612" t="s">
        <v>513</v>
      </c>
      <c r="B291" s="613" t="s">
        <v>2425</v>
      </c>
      <c r="C291" s="614" t="s">
        <v>518</v>
      </c>
      <c r="D291" s="615" t="s">
        <v>2426</v>
      </c>
      <c r="E291" s="614" t="s">
        <v>523</v>
      </c>
      <c r="F291" s="615" t="s">
        <v>2427</v>
      </c>
      <c r="G291" s="614" t="s">
        <v>562</v>
      </c>
      <c r="H291" s="614" t="s">
        <v>1519</v>
      </c>
      <c r="I291" s="614" t="s">
        <v>1520</v>
      </c>
      <c r="J291" s="614" t="s">
        <v>1521</v>
      </c>
      <c r="K291" s="614" t="s">
        <v>1522</v>
      </c>
      <c r="L291" s="616">
        <v>57.820000000000057</v>
      </c>
      <c r="M291" s="616">
        <v>1</v>
      </c>
      <c r="N291" s="617">
        <v>57.820000000000057</v>
      </c>
    </row>
    <row r="292" spans="1:14" ht="14.4" customHeight="1" x14ac:dyDescent="0.3">
      <c r="A292" s="612" t="s">
        <v>513</v>
      </c>
      <c r="B292" s="613" t="s">
        <v>2425</v>
      </c>
      <c r="C292" s="614" t="s">
        <v>518</v>
      </c>
      <c r="D292" s="615" t="s">
        <v>2426</v>
      </c>
      <c r="E292" s="614" t="s">
        <v>523</v>
      </c>
      <c r="F292" s="615" t="s">
        <v>2427</v>
      </c>
      <c r="G292" s="614" t="s">
        <v>562</v>
      </c>
      <c r="H292" s="614" t="s">
        <v>1523</v>
      </c>
      <c r="I292" s="614" t="s">
        <v>1524</v>
      </c>
      <c r="J292" s="614" t="s">
        <v>1525</v>
      </c>
      <c r="K292" s="614" t="s">
        <v>1526</v>
      </c>
      <c r="L292" s="616">
        <v>68.150000000000006</v>
      </c>
      <c r="M292" s="616">
        <v>1</v>
      </c>
      <c r="N292" s="617">
        <v>68.150000000000006</v>
      </c>
    </row>
    <row r="293" spans="1:14" ht="14.4" customHeight="1" x14ac:dyDescent="0.3">
      <c r="A293" s="612" t="s">
        <v>513</v>
      </c>
      <c r="B293" s="613" t="s">
        <v>2425</v>
      </c>
      <c r="C293" s="614" t="s">
        <v>518</v>
      </c>
      <c r="D293" s="615" t="s">
        <v>2426</v>
      </c>
      <c r="E293" s="614" t="s">
        <v>523</v>
      </c>
      <c r="F293" s="615" t="s">
        <v>2427</v>
      </c>
      <c r="G293" s="614" t="s">
        <v>562</v>
      </c>
      <c r="H293" s="614" t="s">
        <v>1527</v>
      </c>
      <c r="I293" s="614" t="s">
        <v>1528</v>
      </c>
      <c r="J293" s="614" t="s">
        <v>1529</v>
      </c>
      <c r="K293" s="614" t="s">
        <v>1530</v>
      </c>
      <c r="L293" s="616">
        <v>410.17000000000007</v>
      </c>
      <c r="M293" s="616">
        <v>1</v>
      </c>
      <c r="N293" s="617">
        <v>410.17000000000007</v>
      </c>
    </row>
    <row r="294" spans="1:14" ht="14.4" customHeight="1" x14ac:dyDescent="0.3">
      <c r="A294" s="612" t="s">
        <v>513</v>
      </c>
      <c r="B294" s="613" t="s">
        <v>2425</v>
      </c>
      <c r="C294" s="614" t="s">
        <v>518</v>
      </c>
      <c r="D294" s="615" t="s">
        <v>2426</v>
      </c>
      <c r="E294" s="614" t="s">
        <v>523</v>
      </c>
      <c r="F294" s="615" t="s">
        <v>2427</v>
      </c>
      <c r="G294" s="614" t="s">
        <v>562</v>
      </c>
      <c r="H294" s="614" t="s">
        <v>1531</v>
      </c>
      <c r="I294" s="614" t="s">
        <v>1532</v>
      </c>
      <c r="J294" s="614" t="s">
        <v>1533</v>
      </c>
      <c r="K294" s="614" t="s">
        <v>1534</v>
      </c>
      <c r="L294" s="616">
        <v>94.753502748536548</v>
      </c>
      <c r="M294" s="616">
        <v>28</v>
      </c>
      <c r="N294" s="617">
        <v>2653.0980769590233</v>
      </c>
    </row>
    <row r="295" spans="1:14" ht="14.4" customHeight="1" x14ac:dyDescent="0.3">
      <c r="A295" s="612" t="s">
        <v>513</v>
      </c>
      <c r="B295" s="613" t="s">
        <v>2425</v>
      </c>
      <c r="C295" s="614" t="s">
        <v>518</v>
      </c>
      <c r="D295" s="615" t="s">
        <v>2426</v>
      </c>
      <c r="E295" s="614" t="s">
        <v>523</v>
      </c>
      <c r="F295" s="615" t="s">
        <v>2427</v>
      </c>
      <c r="G295" s="614" t="s">
        <v>562</v>
      </c>
      <c r="H295" s="614" t="s">
        <v>1535</v>
      </c>
      <c r="I295" s="614" t="s">
        <v>1535</v>
      </c>
      <c r="J295" s="614" t="s">
        <v>1536</v>
      </c>
      <c r="K295" s="614" t="s">
        <v>1537</v>
      </c>
      <c r="L295" s="616">
        <v>797.5700000000005</v>
      </c>
      <c r="M295" s="616">
        <v>1</v>
      </c>
      <c r="N295" s="617">
        <v>797.5700000000005</v>
      </c>
    </row>
    <row r="296" spans="1:14" ht="14.4" customHeight="1" x14ac:dyDescent="0.3">
      <c r="A296" s="612" t="s">
        <v>513</v>
      </c>
      <c r="B296" s="613" t="s">
        <v>2425</v>
      </c>
      <c r="C296" s="614" t="s">
        <v>518</v>
      </c>
      <c r="D296" s="615" t="s">
        <v>2426</v>
      </c>
      <c r="E296" s="614" t="s">
        <v>523</v>
      </c>
      <c r="F296" s="615" t="s">
        <v>2427</v>
      </c>
      <c r="G296" s="614" t="s">
        <v>562</v>
      </c>
      <c r="H296" s="614" t="s">
        <v>1538</v>
      </c>
      <c r="I296" s="614" t="s">
        <v>1539</v>
      </c>
      <c r="J296" s="614" t="s">
        <v>1540</v>
      </c>
      <c r="K296" s="614" t="s">
        <v>1338</v>
      </c>
      <c r="L296" s="616">
        <v>81.079671130829169</v>
      </c>
      <c r="M296" s="616">
        <v>110</v>
      </c>
      <c r="N296" s="617">
        <v>8918.7638243912079</v>
      </c>
    </row>
    <row r="297" spans="1:14" ht="14.4" customHeight="1" x14ac:dyDescent="0.3">
      <c r="A297" s="612" t="s">
        <v>513</v>
      </c>
      <c r="B297" s="613" t="s">
        <v>2425</v>
      </c>
      <c r="C297" s="614" t="s">
        <v>518</v>
      </c>
      <c r="D297" s="615" t="s">
        <v>2426</v>
      </c>
      <c r="E297" s="614" t="s">
        <v>523</v>
      </c>
      <c r="F297" s="615" t="s">
        <v>2427</v>
      </c>
      <c r="G297" s="614" t="s">
        <v>562</v>
      </c>
      <c r="H297" s="614" t="s">
        <v>1541</v>
      </c>
      <c r="I297" s="614" t="s">
        <v>189</v>
      </c>
      <c r="J297" s="614" t="s">
        <v>1542</v>
      </c>
      <c r="K297" s="614" t="s">
        <v>1543</v>
      </c>
      <c r="L297" s="616">
        <v>1304.97</v>
      </c>
      <c r="M297" s="616">
        <v>1</v>
      </c>
      <c r="N297" s="617">
        <v>1304.97</v>
      </c>
    </row>
    <row r="298" spans="1:14" ht="14.4" customHeight="1" x14ac:dyDescent="0.3">
      <c r="A298" s="612" t="s">
        <v>513</v>
      </c>
      <c r="B298" s="613" t="s">
        <v>2425</v>
      </c>
      <c r="C298" s="614" t="s">
        <v>518</v>
      </c>
      <c r="D298" s="615" t="s">
        <v>2426</v>
      </c>
      <c r="E298" s="614" t="s">
        <v>523</v>
      </c>
      <c r="F298" s="615" t="s">
        <v>2427</v>
      </c>
      <c r="G298" s="614" t="s">
        <v>562</v>
      </c>
      <c r="H298" s="614" t="s">
        <v>1544</v>
      </c>
      <c r="I298" s="614" t="s">
        <v>1545</v>
      </c>
      <c r="J298" s="614" t="s">
        <v>1546</v>
      </c>
      <c r="K298" s="614" t="s">
        <v>1547</v>
      </c>
      <c r="L298" s="616">
        <v>82.454999999999984</v>
      </c>
      <c r="M298" s="616">
        <v>2</v>
      </c>
      <c r="N298" s="617">
        <v>164.90999999999997</v>
      </c>
    </row>
    <row r="299" spans="1:14" ht="14.4" customHeight="1" x14ac:dyDescent="0.3">
      <c r="A299" s="612" t="s">
        <v>513</v>
      </c>
      <c r="B299" s="613" t="s">
        <v>2425</v>
      </c>
      <c r="C299" s="614" t="s">
        <v>518</v>
      </c>
      <c r="D299" s="615" t="s">
        <v>2426</v>
      </c>
      <c r="E299" s="614" t="s">
        <v>523</v>
      </c>
      <c r="F299" s="615" t="s">
        <v>2427</v>
      </c>
      <c r="G299" s="614" t="s">
        <v>562</v>
      </c>
      <c r="H299" s="614" t="s">
        <v>1548</v>
      </c>
      <c r="I299" s="614" t="s">
        <v>189</v>
      </c>
      <c r="J299" s="614" t="s">
        <v>1549</v>
      </c>
      <c r="K299" s="614"/>
      <c r="L299" s="616">
        <v>191.03000000000003</v>
      </c>
      <c r="M299" s="616">
        <v>2</v>
      </c>
      <c r="N299" s="617">
        <v>382.06000000000006</v>
      </c>
    </row>
    <row r="300" spans="1:14" ht="14.4" customHeight="1" x14ac:dyDescent="0.3">
      <c r="A300" s="612" t="s">
        <v>513</v>
      </c>
      <c r="B300" s="613" t="s">
        <v>2425</v>
      </c>
      <c r="C300" s="614" t="s">
        <v>518</v>
      </c>
      <c r="D300" s="615" t="s">
        <v>2426</v>
      </c>
      <c r="E300" s="614" t="s">
        <v>523</v>
      </c>
      <c r="F300" s="615" t="s">
        <v>2427</v>
      </c>
      <c r="G300" s="614" t="s">
        <v>562</v>
      </c>
      <c r="H300" s="614" t="s">
        <v>1550</v>
      </c>
      <c r="I300" s="614" t="s">
        <v>189</v>
      </c>
      <c r="J300" s="614" t="s">
        <v>1551</v>
      </c>
      <c r="K300" s="614"/>
      <c r="L300" s="616">
        <v>60.949397516175267</v>
      </c>
      <c r="M300" s="616">
        <v>1</v>
      </c>
      <c r="N300" s="617">
        <v>60.949397516175267</v>
      </c>
    </row>
    <row r="301" spans="1:14" ht="14.4" customHeight="1" x14ac:dyDescent="0.3">
      <c r="A301" s="612" t="s">
        <v>513</v>
      </c>
      <c r="B301" s="613" t="s">
        <v>2425</v>
      </c>
      <c r="C301" s="614" t="s">
        <v>518</v>
      </c>
      <c r="D301" s="615" t="s">
        <v>2426</v>
      </c>
      <c r="E301" s="614" t="s">
        <v>523</v>
      </c>
      <c r="F301" s="615" t="s">
        <v>2427</v>
      </c>
      <c r="G301" s="614" t="s">
        <v>562</v>
      </c>
      <c r="H301" s="614" t="s">
        <v>1552</v>
      </c>
      <c r="I301" s="614" t="s">
        <v>1552</v>
      </c>
      <c r="J301" s="614" t="s">
        <v>1553</v>
      </c>
      <c r="K301" s="614" t="s">
        <v>1554</v>
      </c>
      <c r="L301" s="616">
        <v>781.49468184184025</v>
      </c>
      <c r="M301" s="616">
        <v>75.3</v>
      </c>
      <c r="N301" s="617">
        <v>58846.549542690569</v>
      </c>
    </row>
    <row r="302" spans="1:14" ht="14.4" customHeight="1" x14ac:dyDescent="0.3">
      <c r="A302" s="612" t="s">
        <v>513</v>
      </c>
      <c r="B302" s="613" t="s">
        <v>2425</v>
      </c>
      <c r="C302" s="614" t="s">
        <v>518</v>
      </c>
      <c r="D302" s="615" t="s">
        <v>2426</v>
      </c>
      <c r="E302" s="614" t="s">
        <v>523</v>
      </c>
      <c r="F302" s="615" t="s">
        <v>2427</v>
      </c>
      <c r="G302" s="614" t="s">
        <v>562</v>
      </c>
      <c r="H302" s="614" t="s">
        <v>1555</v>
      </c>
      <c r="I302" s="614" t="s">
        <v>1556</v>
      </c>
      <c r="J302" s="614" t="s">
        <v>1557</v>
      </c>
      <c r="K302" s="614" t="s">
        <v>1558</v>
      </c>
      <c r="L302" s="616">
        <v>84.38</v>
      </c>
      <c r="M302" s="616">
        <v>2</v>
      </c>
      <c r="N302" s="617">
        <v>168.76</v>
      </c>
    </row>
    <row r="303" spans="1:14" ht="14.4" customHeight="1" x14ac:dyDescent="0.3">
      <c r="A303" s="612" t="s">
        <v>513</v>
      </c>
      <c r="B303" s="613" t="s">
        <v>2425</v>
      </c>
      <c r="C303" s="614" t="s">
        <v>518</v>
      </c>
      <c r="D303" s="615" t="s">
        <v>2426</v>
      </c>
      <c r="E303" s="614" t="s">
        <v>523</v>
      </c>
      <c r="F303" s="615" t="s">
        <v>2427</v>
      </c>
      <c r="G303" s="614" t="s">
        <v>562</v>
      </c>
      <c r="H303" s="614" t="s">
        <v>1559</v>
      </c>
      <c r="I303" s="614" t="s">
        <v>1560</v>
      </c>
      <c r="J303" s="614" t="s">
        <v>1561</v>
      </c>
      <c r="K303" s="614"/>
      <c r="L303" s="616">
        <v>179.26000000000002</v>
      </c>
      <c r="M303" s="616">
        <v>1</v>
      </c>
      <c r="N303" s="617">
        <v>179.26000000000002</v>
      </c>
    </row>
    <row r="304" spans="1:14" ht="14.4" customHeight="1" x14ac:dyDescent="0.3">
      <c r="A304" s="612" t="s">
        <v>513</v>
      </c>
      <c r="B304" s="613" t="s">
        <v>2425</v>
      </c>
      <c r="C304" s="614" t="s">
        <v>518</v>
      </c>
      <c r="D304" s="615" t="s">
        <v>2426</v>
      </c>
      <c r="E304" s="614" t="s">
        <v>523</v>
      </c>
      <c r="F304" s="615" t="s">
        <v>2427</v>
      </c>
      <c r="G304" s="614" t="s">
        <v>562</v>
      </c>
      <c r="H304" s="614" t="s">
        <v>1562</v>
      </c>
      <c r="I304" s="614" t="s">
        <v>1563</v>
      </c>
      <c r="J304" s="614" t="s">
        <v>1564</v>
      </c>
      <c r="K304" s="614" t="s">
        <v>1565</v>
      </c>
      <c r="L304" s="616">
        <v>135.65987785843998</v>
      </c>
      <c r="M304" s="616">
        <v>2</v>
      </c>
      <c r="N304" s="617">
        <v>271.31975571687997</v>
      </c>
    </row>
    <row r="305" spans="1:14" ht="14.4" customHeight="1" x14ac:dyDescent="0.3">
      <c r="A305" s="612" t="s">
        <v>513</v>
      </c>
      <c r="B305" s="613" t="s">
        <v>2425</v>
      </c>
      <c r="C305" s="614" t="s">
        <v>518</v>
      </c>
      <c r="D305" s="615" t="s">
        <v>2426</v>
      </c>
      <c r="E305" s="614" t="s">
        <v>523</v>
      </c>
      <c r="F305" s="615" t="s">
        <v>2427</v>
      </c>
      <c r="G305" s="614" t="s">
        <v>562</v>
      </c>
      <c r="H305" s="614" t="s">
        <v>1566</v>
      </c>
      <c r="I305" s="614" t="s">
        <v>189</v>
      </c>
      <c r="J305" s="614" t="s">
        <v>1567</v>
      </c>
      <c r="K305" s="614"/>
      <c r="L305" s="616">
        <v>58.228122080799743</v>
      </c>
      <c r="M305" s="616">
        <v>3</v>
      </c>
      <c r="N305" s="617">
        <v>174.68436624239922</v>
      </c>
    </row>
    <row r="306" spans="1:14" ht="14.4" customHeight="1" x14ac:dyDescent="0.3">
      <c r="A306" s="612" t="s">
        <v>513</v>
      </c>
      <c r="B306" s="613" t="s">
        <v>2425</v>
      </c>
      <c r="C306" s="614" t="s">
        <v>518</v>
      </c>
      <c r="D306" s="615" t="s">
        <v>2426</v>
      </c>
      <c r="E306" s="614" t="s">
        <v>523</v>
      </c>
      <c r="F306" s="615" t="s">
        <v>2427</v>
      </c>
      <c r="G306" s="614" t="s">
        <v>562</v>
      </c>
      <c r="H306" s="614" t="s">
        <v>1568</v>
      </c>
      <c r="I306" s="614" t="s">
        <v>1569</v>
      </c>
      <c r="J306" s="614" t="s">
        <v>1570</v>
      </c>
      <c r="K306" s="614" t="s">
        <v>1571</v>
      </c>
      <c r="L306" s="616">
        <v>11.940300000000001</v>
      </c>
      <c r="M306" s="616">
        <v>100</v>
      </c>
      <c r="N306" s="617">
        <v>1194.03</v>
      </c>
    </row>
    <row r="307" spans="1:14" ht="14.4" customHeight="1" x14ac:dyDescent="0.3">
      <c r="A307" s="612" t="s">
        <v>513</v>
      </c>
      <c r="B307" s="613" t="s">
        <v>2425</v>
      </c>
      <c r="C307" s="614" t="s">
        <v>518</v>
      </c>
      <c r="D307" s="615" t="s">
        <v>2426</v>
      </c>
      <c r="E307" s="614" t="s">
        <v>523</v>
      </c>
      <c r="F307" s="615" t="s">
        <v>2427</v>
      </c>
      <c r="G307" s="614" t="s">
        <v>562</v>
      </c>
      <c r="H307" s="614" t="s">
        <v>1572</v>
      </c>
      <c r="I307" s="614" t="s">
        <v>189</v>
      </c>
      <c r="J307" s="614" t="s">
        <v>1573</v>
      </c>
      <c r="K307" s="614"/>
      <c r="L307" s="616">
        <v>75.34581168355605</v>
      </c>
      <c r="M307" s="616">
        <v>29</v>
      </c>
      <c r="N307" s="617">
        <v>2185.0285388231255</v>
      </c>
    </row>
    <row r="308" spans="1:14" ht="14.4" customHeight="1" x14ac:dyDescent="0.3">
      <c r="A308" s="612" t="s">
        <v>513</v>
      </c>
      <c r="B308" s="613" t="s">
        <v>2425</v>
      </c>
      <c r="C308" s="614" t="s">
        <v>518</v>
      </c>
      <c r="D308" s="615" t="s">
        <v>2426</v>
      </c>
      <c r="E308" s="614" t="s">
        <v>523</v>
      </c>
      <c r="F308" s="615" t="s">
        <v>2427</v>
      </c>
      <c r="G308" s="614" t="s">
        <v>562</v>
      </c>
      <c r="H308" s="614" t="s">
        <v>1574</v>
      </c>
      <c r="I308" s="614" t="s">
        <v>189</v>
      </c>
      <c r="J308" s="614" t="s">
        <v>1575</v>
      </c>
      <c r="K308" s="614"/>
      <c r="L308" s="616">
        <v>462.23116062540987</v>
      </c>
      <c r="M308" s="616">
        <v>1</v>
      </c>
      <c r="N308" s="617">
        <v>462.23116062540987</v>
      </c>
    </row>
    <row r="309" spans="1:14" ht="14.4" customHeight="1" x14ac:dyDescent="0.3">
      <c r="A309" s="612" t="s">
        <v>513</v>
      </c>
      <c r="B309" s="613" t="s">
        <v>2425</v>
      </c>
      <c r="C309" s="614" t="s">
        <v>518</v>
      </c>
      <c r="D309" s="615" t="s">
        <v>2426</v>
      </c>
      <c r="E309" s="614" t="s">
        <v>523</v>
      </c>
      <c r="F309" s="615" t="s">
        <v>2427</v>
      </c>
      <c r="G309" s="614" t="s">
        <v>562</v>
      </c>
      <c r="H309" s="614" t="s">
        <v>1576</v>
      </c>
      <c r="I309" s="614" t="s">
        <v>1577</v>
      </c>
      <c r="J309" s="614" t="s">
        <v>1578</v>
      </c>
      <c r="K309" s="614" t="s">
        <v>1579</v>
      </c>
      <c r="L309" s="616">
        <v>120.26999999999994</v>
      </c>
      <c r="M309" s="616">
        <v>1</v>
      </c>
      <c r="N309" s="617">
        <v>120.26999999999994</v>
      </c>
    </row>
    <row r="310" spans="1:14" ht="14.4" customHeight="1" x14ac:dyDescent="0.3">
      <c r="A310" s="612" t="s">
        <v>513</v>
      </c>
      <c r="B310" s="613" t="s">
        <v>2425</v>
      </c>
      <c r="C310" s="614" t="s">
        <v>518</v>
      </c>
      <c r="D310" s="615" t="s">
        <v>2426</v>
      </c>
      <c r="E310" s="614" t="s">
        <v>523</v>
      </c>
      <c r="F310" s="615" t="s">
        <v>2427</v>
      </c>
      <c r="G310" s="614" t="s">
        <v>562</v>
      </c>
      <c r="H310" s="614" t="s">
        <v>1580</v>
      </c>
      <c r="I310" s="614" t="s">
        <v>1581</v>
      </c>
      <c r="J310" s="614" t="s">
        <v>1582</v>
      </c>
      <c r="K310" s="614" t="s">
        <v>1583</v>
      </c>
      <c r="L310" s="616">
        <v>306.88666666666666</v>
      </c>
      <c r="M310" s="616">
        <v>5</v>
      </c>
      <c r="N310" s="617">
        <v>1534.4333333333334</v>
      </c>
    </row>
    <row r="311" spans="1:14" ht="14.4" customHeight="1" x14ac:dyDescent="0.3">
      <c r="A311" s="612" t="s">
        <v>513</v>
      </c>
      <c r="B311" s="613" t="s">
        <v>2425</v>
      </c>
      <c r="C311" s="614" t="s">
        <v>518</v>
      </c>
      <c r="D311" s="615" t="s">
        <v>2426</v>
      </c>
      <c r="E311" s="614" t="s">
        <v>523</v>
      </c>
      <c r="F311" s="615" t="s">
        <v>2427</v>
      </c>
      <c r="G311" s="614" t="s">
        <v>562</v>
      </c>
      <c r="H311" s="614" t="s">
        <v>1584</v>
      </c>
      <c r="I311" s="614" t="s">
        <v>189</v>
      </c>
      <c r="J311" s="614" t="s">
        <v>1585</v>
      </c>
      <c r="K311" s="614"/>
      <c r="L311" s="616">
        <v>88.441708732391007</v>
      </c>
      <c r="M311" s="616">
        <v>1</v>
      </c>
      <c r="N311" s="617">
        <v>88.441708732391007</v>
      </c>
    </row>
    <row r="312" spans="1:14" ht="14.4" customHeight="1" x14ac:dyDescent="0.3">
      <c r="A312" s="612" t="s">
        <v>513</v>
      </c>
      <c r="B312" s="613" t="s">
        <v>2425</v>
      </c>
      <c r="C312" s="614" t="s">
        <v>518</v>
      </c>
      <c r="D312" s="615" t="s">
        <v>2426</v>
      </c>
      <c r="E312" s="614" t="s">
        <v>523</v>
      </c>
      <c r="F312" s="615" t="s">
        <v>2427</v>
      </c>
      <c r="G312" s="614" t="s">
        <v>562</v>
      </c>
      <c r="H312" s="614" t="s">
        <v>1586</v>
      </c>
      <c r="I312" s="614" t="s">
        <v>189</v>
      </c>
      <c r="J312" s="614" t="s">
        <v>1587</v>
      </c>
      <c r="K312" s="614"/>
      <c r="L312" s="616">
        <v>59.843764714806873</v>
      </c>
      <c r="M312" s="616">
        <v>1</v>
      </c>
      <c r="N312" s="617">
        <v>59.843764714806873</v>
      </c>
    </row>
    <row r="313" spans="1:14" ht="14.4" customHeight="1" x14ac:dyDescent="0.3">
      <c r="A313" s="612" t="s">
        <v>513</v>
      </c>
      <c r="B313" s="613" t="s">
        <v>2425</v>
      </c>
      <c r="C313" s="614" t="s">
        <v>518</v>
      </c>
      <c r="D313" s="615" t="s">
        <v>2426</v>
      </c>
      <c r="E313" s="614" t="s">
        <v>523</v>
      </c>
      <c r="F313" s="615" t="s">
        <v>2427</v>
      </c>
      <c r="G313" s="614" t="s">
        <v>562</v>
      </c>
      <c r="H313" s="614" t="s">
        <v>1588</v>
      </c>
      <c r="I313" s="614" t="s">
        <v>1589</v>
      </c>
      <c r="J313" s="614" t="s">
        <v>1590</v>
      </c>
      <c r="K313" s="614" t="s">
        <v>1591</v>
      </c>
      <c r="L313" s="616">
        <v>66.579999999999984</v>
      </c>
      <c r="M313" s="616">
        <v>1</v>
      </c>
      <c r="N313" s="617">
        <v>66.579999999999984</v>
      </c>
    </row>
    <row r="314" spans="1:14" ht="14.4" customHeight="1" x14ac:dyDescent="0.3">
      <c r="A314" s="612" t="s">
        <v>513</v>
      </c>
      <c r="B314" s="613" t="s">
        <v>2425</v>
      </c>
      <c r="C314" s="614" t="s">
        <v>518</v>
      </c>
      <c r="D314" s="615" t="s">
        <v>2426</v>
      </c>
      <c r="E314" s="614" t="s">
        <v>523</v>
      </c>
      <c r="F314" s="615" t="s">
        <v>2427</v>
      </c>
      <c r="G314" s="614" t="s">
        <v>562</v>
      </c>
      <c r="H314" s="614" t="s">
        <v>1592</v>
      </c>
      <c r="I314" s="614" t="s">
        <v>1593</v>
      </c>
      <c r="J314" s="614" t="s">
        <v>1594</v>
      </c>
      <c r="K314" s="614" t="s">
        <v>1595</v>
      </c>
      <c r="L314" s="616">
        <v>408.37959481231422</v>
      </c>
      <c r="M314" s="616">
        <v>1</v>
      </c>
      <c r="N314" s="617">
        <v>408.37959481231422</v>
      </c>
    </row>
    <row r="315" spans="1:14" ht="14.4" customHeight="1" x14ac:dyDescent="0.3">
      <c r="A315" s="612" t="s">
        <v>513</v>
      </c>
      <c r="B315" s="613" t="s">
        <v>2425</v>
      </c>
      <c r="C315" s="614" t="s">
        <v>518</v>
      </c>
      <c r="D315" s="615" t="s">
        <v>2426</v>
      </c>
      <c r="E315" s="614" t="s">
        <v>523</v>
      </c>
      <c r="F315" s="615" t="s">
        <v>2427</v>
      </c>
      <c r="G315" s="614" t="s">
        <v>562</v>
      </c>
      <c r="H315" s="614" t="s">
        <v>1596</v>
      </c>
      <c r="I315" s="614" t="s">
        <v>189</v>
      </c>
      <c r="J315" s="614" t="s">
        <v>1597</v>
      </c>
      <c r="K315" s="614" t="s">
        <v>1598</v>
      </c>
      <c r="L315" s="616">
        <v>222.72065869247876</v>
      </c>
      <c r="M315" s="616">
        <v>1</v>
      </c>
      <c r="N315" s="617">
        <v>222.72065869247876</v>
      </c>
    </row>
    <row r="316" spans="1:14" ht="14.4" customHeight="1" x14ac:dyDescent="0.3">
      <c r="A316" s="612" t="s">
        <v>513</v>
      </c>
      <c r="B316" s="613" t="s">
        <v>2425</v>
      </c>
      <c r="C316" s="614" t="s">
        <v>518</v>
      </c>
      <c r="D316" s="615" t="s">
        <v>2426</v>
      </c>
      <c r="E316" s="614" t="s">
        <v>523</v>
      </c>
      <c r="F316" s="615" t="s">
        <v>2427</v>
      </c>
      <c r="G316" s="614" t="s">
        <v>562</v>
      </c>
      <c r="H316" s="614" t="s">
        <v>1599</v>
      </c>
      <c r="I316" s="614" t="s">
        <v>1600</v>
      </c>
      <c r="J316" s="614" t="s">
        <v>1601</v>
      </c>
      <c r="K316" s="614" t="s">
        <v>1602</v>
      </c>
      <c r="L316" s="616">
        <v>72.12</v>
      </c>
      <c r="M316" s="616">
        <v>2</v>
      </c>
      <c r="N316" s="617">
        <v>144.24</v>
      </c>
    </row>
    <row r="317" spans="1:14" ht="14.4" customHeight="1" x14ac:dyDescent="0.3">
      <c r="A317" s="612" t="s">
        <v>513</v>
      </c>
      <c r="B317" s="613" t="s">
        <v>2425</v>
      </c>
      <c r="C317" s="614" t="s">
        <v>518</v>
      </c>
      <c r="D317" s="615" t="s">
        <v>2426</v>
      </c>
      <c r="E317" s="614" t="s">
        <v>523</v>
      </c>
      <c r="F317" s="615" t="s">
        <v>2427</v>
      </c>
      <c r="G317" s="614" t="s">
        <v>562</v>
      </c>
      <c r="H317" s="614" t="s">
        <v>1603</v>
      </c>
      <c r="I317" s="614" t="s">
        <v>189</v>
      </c>
      <c r="J317" s="614" t="s">
        <v>1604</v>
      </c>
      <c r="K317" s="614"/>
      <c r="L317" s="616">
        <v>189.20810451182081</v>
      </c>
      <c r="M317" s="616">
        <v>2</v>
      </c>
      <c r="N317" s="617">
        <v>378.41620902364161</v>
      </c>
    </row>
    <row r="318" spans="1:14" ht="14.4" customHeight="1" x14ac:dyDescent="0.3">
      <c r="A318" s="612" t="s">
        <v>513</v>
      </c>
      <c r="B318" s="613" t="s">
        <v>2425</v>
      </c>
      <c r="C318" s="614" t="s">
        <v>518</v>
      </c>
      <c r="D318" s="615" t="s">
        <v>2426</v>
      </c>
      <c r="E318" s="614" t="s">
        <v>523</v>
      </c>
      <c r="F318" s="615" t="s">
        <v>2427</v>
      </c>
      <c r="G318" s="614" t="s">
        <v>562</v>
      </c>
      <c r="H318" s="614" t="s">
        <v>1605</v>
      </c>
      <c r="I318" s="614" t="s">
        <v>1606</v>
      </c>
      <c r="J318" s="614" t="s">
        <v>1607</v>
      </c>
      <c r="K318" s="614" t="s">
        <v>1015</v>
      </c>
      <c r="L318" s="616">
        <v>474.5170245612278</v>
      </c>
      <c r="M318" s="616">
        <v>1</v>
      </c>
      <c r="N318" s="617">
        <v>474.5170245612278</v>
      </c>
    </row>
    <row r="319" spans="1:14" ht="14.4" customHeight="1" x14ac:dyDescent="0.3">
      <c r="A319" s="612" t="s">
        <v>513</v>
      </c>
      <c r="B319" s="613" t="s">
        <v>2425</v>
      </c>
      <c r="C319" s="614" t="s">
        <v>518</v>
      </c>
      <c r="D319" s="615" t="s">
        <v>2426</v>
      </c>
      <c r="E319" s="614" t="s">
        <v>523</v>
      </c>
      <c r="F319" s="615" t="s">
        <v>2427</v>
      </c>
      <c r="G319" s="614" t="s">
        <v>562</v>
      </c>
      <c r="H319" s="614" t="s">
        <v>1608</v>
      </c>
      <c r="I319" s="614" t="s">
        <v>1609</v>
      </c>
      <c r="J319" s="614" t="s">
        <v>1610</v>
      </c>
      <c r="K319" s="614" t="s">
        <v>1611</v>
      </c>
      <c r="L319" s="616">
        <v>84.629999999999981</v>
      </c>
      <c r="M319" s="616">
        <v>1</v>
      </c>
      <c r="N319" s="617">
        <v>84.629999999999981</v>
      </c>
    </row>
    <row r="320" spans="1:14" ht="14.4" customHeight="1" x14ac:dyDescent="0.3">
      <c r="A320" s="612" t="s">
        <v>513</v>
      </c>
      <c r="B320" s="613" t="s">
        <v>2425</v>
      </c>
      <c r="C320" s="614" t="s">
        <v>518</v>
      </c>
      <c r="D320" s="615" t="s">
        <v>2426</v>
      </c>
      <c r="E320" s="614" t="s">
        <v>523</v>
      </c>
      <c r="F320" s="615" t="s">
        <v>2427</v>
      </c>
      <c r="G320" s="614" t="s">
        <v>562</v>
      </c>
      <c r="H320" s="614" t="s">
        <v>1612</v>
      </c>
      <c r="I320" s="614" t="s">
        <v>1613</v>
      </c>
      <c r="J320" s="614" t="s">
        <v>1614</v>
      </c>
      <c r="K320" s="614" t="s">
        <v>1615</v>
      </c>
      <c r="L320" s="616">
        <v>408.38900008122795</v>
      </c>
      <c r="M320" s="616">
        <v>1</v>
      </c>
      <c r="N320" s="617">
        <v>408.38900008122795</v>
      </c>
    </row>
    <row r="321" spans="1:14" ht="14.4" customHeight="1" x14ac:dyDescent="0.3">
      <c r="A321" s="612" t="s">
        <v>513</v>
      </c>
      <c r="B321" s="613" t="s">
        <v>2425</v>
      </c>
      <c r="C321" s="614" t="s">
        <v>518</v>
      </c>
      <c r="D321" s="615" t="s">
        <v>2426</v>
      </c>
      <c r="E321" s="614" t="s">
        <v>523</v>
      </c>
      <c r="F321" s="615" t="s">
        <v>2427</v>
      </c>
      <c r="G321" s="614" t="s">
        <v>562</v>
      </c>
      <c r="H321" s="614" t="s">
        <v>1616</v>
      </c>
      <c r="I321" s="614" t="s">
        <v>1617</v>
      </c>
      <c r="J321" s="614" t="s">
        <v>1618</v>
      </c>
      <c r="K321" s="614" t="s">
        <v>1619</v>
      </c>
      <c r="L321" s="616">
        <v>184.16</v>
      </c>
      <c r="M321" s="616">
        <v>1</v>
      </c>
      <c r="N321" s="617">
        <v>184.16</v>
      </c>
    </row>
    <row r="322" spans="1:14" ht="14.4" customHeight="1" x14ac:dyDescent="0.3">
      <c r="A322" s="612" t="s">
        <v>513</v>
      </c>
      <c r="B322" s="613" t="s">
        <v>2425</v>
      </c>
      <c r="C322" s="614" t="s">
        <v>518</v>
      </c>
      <c r="D322" s="615" t="s">
        <v>2426</v>
      </c>
      <c r="E322" s="614" t="s">
        <v>523</v>
      </c>
      <c r="F322" s="615" t="s">
        <v>2427</v>
      </c>
      <c r="G322" s="614" t="s">
        <v>562</v>
      </c>
      <c r="H322" s="614" t="s">
        <v>1620</v>
      </c>
      <c r="I322" s="614" t="s">
        <v>1621</v>
      </c>
      <c r="J322" s="614" t="s">
        <v>1622</v>
      </c>
      <c r="K322" s="614"/>
      <c r="L322" s="616">
        <v>1392.576</v>
      </c>
      <c r="M322" s="616">
        <v>1</v>
      </c>
      <c r="N322" s="617">
        <v>1392.576</v>
      </c>
    </row>
    <row r="323" spans="1:14" ht="14.4" customHeight="1" x14ac:dyDescent="0.3">
      <c r="A323" s="612" t="s">
        <v>513</v>
      </c>
      <c r="B323" s="613" t="s">
        <v>2425</v>
      </c>
      <c r="C323" s="614" t="s">
        <v>518</v>
      </c>
      <c r="D323" s="615" t="s">
        <v>2426</v>
      </c>
      <c r="E323" s="614" t="s">
        <v>523</v>
      </c>
      <c r="F323" s="615" t="s">
        <v>2427</v>
      </c>
      <c r="G323" s="614" t="s">
        <v>562</v>
      </c>
      <c r="H323" s="614" t="s">
        <v>1623</v>
      </c>
      <c r="I323" s="614" t="s">
        <v>1624</v>
      </c>
      <c r="J323" s="614" t="s">
        <v>1625</v>
      </c>
      <c r="K323" s="614" t="s">
        <v>1200</v>
      </c>
      <c r="L323" s="616">
        <v>409.90000000000009</v>
      </c>
      <c r="M323" s="616">
        <v>2</v>
      </c>
      <c r="N323" s="617">
        <v>819.80000000000018</v>
      </c>
    </row>
    <row r="324" spans="1:14" ht="14.4" customHeight="1" x14ac:dyDescent="0.3">
      <c r="A324" s="612" t="s">
        <v>513</v>
      </c>
      <c r="B324" s="613" t="s">
        <v>2425</v>
      </c>
      <c r="C324" s="614" t="s">
        <v>518</v>
      </c>
      <c r="D324" s="615" t="s">
        <v>2426</v>
      </c>
      <c r="E324" s="614" t="s">
        <v>523</v>
      </c>
      <c r="F324" s="615" t="s">
        <v>2427</v>
      </c>
      <c r="G324" s="614" t="s">
        <v>562</v>
      </c>
      <c r="H324" s="614" t="s">
        <v>1626</v>
      </c>
      <c r="I324" s="614" t="s">
        <v>1627</v>
      </c>
      <c r="J324" s="614" t="s">
        <v>1628</v>
      </c>
      <c r="K324" s="614" t="s">
        <v>1629</v>
      </c>
      <c r="L324" s="616">
        <v>462</v>
      </c>
      <c r="M324" s="616">
        <v>50</v>
      </c>
      <c r="N324" s="617">
        <v>23100</v>
      </c>
    </row>
    <row r="325" spans="1:14" ht="14.4" customHeight="1" x14ac:dyDescent="0.3">
      <c r="A325" s="612" t="s">
        <v>513</v>
      </c>
      <c r="B325" s="613" t="s">
        <v>2425</v>
      </c>
      <c r="C325" s="614" t="s">
        <v>518</v>
      </c>
      <c r="D325" s="615" t="s">
        <v>2426</v>
      </c>
      <c r="E325" s="614" t="s">
        <v>523</v>
      </c>
      <c r="F325" s="615" t="s">
        <v>2427</v>
      </c>
      <c r="G325" s="614" t="s">
        <v>562</v>
      </c>
      <c r="H325" s="614" t="s">
        <v>1630</v>
      </c>
      <c r="I325" s="614" t="s">
        <v>189</v>
      </c>
      <c r="J325" s="614" t="s">
        <v>1631</v>
      </c>
      <c r="K325" s="614"/>
      <c r="L325" s="616">
        <v>110.83954969723192</v>
      </c>
      <c r="M325" s="616">
        <v>6</v>
      </c>
      <c r="N325" s="617">
        <v>665.0372981833915</v>
      </c>
    </row>
    <row r="326" spans="1:14" ht="14.4" customHeight="1" x14ac:dyDescent="0.3">
      <c r="A326" s="612" t="s">
        <v>513</v>
      </c>
      <c r="B326" s="613" t="s">
        <v>2425</v>
      </c>
      <c r="C326" s="614" t="s">
        <v>518</v>
      </c>
      <c r="D326" s="615" t="s">
        <v>2426</v>
      </c>
      <c r="E326" s="614" t="s">
        <v>523</v>
      </c>
      <c r="F326" s="615" t="s">
        <v>2427</v>
      </c>
      <c r="G326" s="614" t="s">
        <v>562</v>
      </c>
      <c r="H326" s="614" t="s">
        <v>1632</v>
      </c>
      <c r="I326" s="614" t="s">
        <v>1633</v>
      </c>
      <c r="J326" s="614" t="s">
        <v>862</v>
      </c>
      <c r="K326" s="614" t="s">
        <v>1634</v>
      </c>
      <c r="L326" s="616">
        <v>61.12</v>
      </c>
      <c r="M326" s="616">
        <v>1</v>
      </c>
      <c r="N326" s="617">
        <v>61.12</v>
      </c>
    </row>
    <row r="327" spans="1:14" ht="14.4" customHeight="1" x14ac:dyDescent="0.3">
      <c r="A327" s="612" t="s">
        <v>513</v>
      </c>
      <c r="B327" s="613" t="s">
        <v>2425</v>
      </c>
      <c r="C327" s="614" t="s">
        <v>518</v>
      </c>
      <c r="D327" s="615" t="s">
        <v>2426</v>
      </c>
      <c r="E327" s="614" t="s">
        <v>523</v>
      </c>
      <c r="F327" s="615" t="s">
        <v>2427</v>
      </c>
      <c r="G327" s="614" t="s">
        <v>562</v>
      </c>
      <c r="H327" s="614" t="s">
        <v>1635</v>
      </c>
      <c r="I327" s="614" t="s">
        <v>1635</v>
      </c>
      <c r="J327" s="614" t="s">
        <v>1636</v>
      </c>
      <c r="K327" s="614" t="s">
        <v>1637</v>
      </c>
      <c r="L327" s="616">
        <v>259.8803184331735</v>
      </c>
      <c r="M327" s="616">
        <v>1</v>
      </c>
      <c r="N327" s="617">
        <v>259.8803184331735</v>
      </c>
    </row>
    <row r="328" spans="1:14" ht="14.4" customHeight="1" x14ac:dyDescent="0.3">
      <c r="A328" s="612" t="s">
        <v>513</v>
      </c>
      <c r="B328" s="613" t="s">
        <v>2425</v>
      </c>
      <c r="C328" s="614" t="s">
        <v>518</v>
      </c>
      <c r="D328" s="615" t="s">
        <v>2426</v>
      </c>
      <c r="E328" s="614" t="s">
        <v>523</v>
      </c>
      <c r="F328" s="615" t="s">
        <v>2427</v>
      </c>
      <c r="G328" s="614" t="s">
        <v>562</v>
      </c>
      <c r="H328" s="614" t="s">
        <v>1638</v>
      </c>
      <c r="I328" s="614" t="s">
        <v>1638</v>
      </c>
      <c r="J328" s="614" t="s">
        <v>1639</v>
      </c>
      <c r="K328" s="614" t="s">
        <v>1640</v>
      </c>
      <c r="L328" s="616">
        <v>262.31787954179947</v>
      </c>
      <c r="M328" s="616">
        <v>1</v>
      </c>
      <c r="N328" s="617">
        <v>262.31787954179947</v>
      </c>
    </row>
    <row r="329" spans="1:14" ht="14.4" customHeight="1" x14ac:dyDescent="0.3">
      <c r="A329" s="612" t="s">
        <v>513</v>
      </c>
      <c r="B329" s="613" t="s">
        <v>2425</v>
      </c>
      <c r="C329" s="614" t="s">
        <v>518</v>
      </c>
      <c r="D329" s="615" t="s">
        <v>2426</v>
      </c>
      <c r="E329" s="614" t="s">
        <v>523</v>
      </c>
      <c r="F329" s="615" t="s">
        <v>2427</v>
      </c>
      <c r="G329" s="614" t="s">
        <v>562</v>
      </c>
      <c r="H329" s="614" t="s">
        <v>1641</v>
      </c>
      <c r="I329" s="614" t="s">
        <v>1642</v>
      </c>
      <c r="J329" s="614" t="s">
        <v>1643</v>
      </c>
      <c r="K329" s="614" t="s">
        <v>1644</v>
      </c>
      <c r="L329" s="616">
        <v>253.30499999999995</v>
      </c>
      <c r="M329" s="616">
        <v>2</v>
      </c>
      <c r="N329" s="617">
        <v>506.6099999999999</v>
      </c>
    </row>
    <row r="330" spans="1:14" ht="14.4" customHeight="1" x14ac:dyDescent="0.3">
      <c r="A330" s="612" t="s">
        <v>513</v>
      </c>
      <c r="B330" s="613" t="s">
        <v>2425</v>
      </c>
      <c r="C330" s="614" t="s">
        <v>518</v>
      </c>
      <c r="D330" s="615" t="s">
        <v>2426</v>
      </c>
      <c r="E330" s="614" t="s">
        <v>523</v>
      </c>
      <c r="F330" s="615" t="s">
        <v>2427</v>
      </c>
      <c r="G330" s="614" t="s">
        <v>562</v>
      </c>
      <c r="H330" s="614" t="s">
        <v>1645</v>
      </c>
      <c r="I330" s="614" t="s">
        <v>1646</v>
      </c>
      <c r="J330" s="614" t="s">
        <v>1647</v>
      </c>
      <c r="K330" s="614" t="s">
        <v>1648</v>
      </c>
      <c r="L330" s="616">
        <v>208.11</v>
      </c>
      <c r="M330" s="616">
        <v>1</v>
      </c>
      <c r="N330" s="617">
        <v>208.11</v>
      </c>
    </row>
    <row r="331" spans="1:14" ht="14.4" customHeight="1" x14ac:dyDescent="0.3">
      <c r="A331" s="612" t="s">
        <v>513</v>
      </c>
      <c r="B331" s="613" t="s">
        <v>2425</v>
      </c>
      <c r="C331" s="614" t="s">
        <v>518</v>
      </c>
      <c r="D331" s="615" t="s">
        <v>2426</v>
      </c>
      <c r="E331" s="614" t="s">
        <v>523</v>
      </c>
      <c r="F331" s="615" t="s">
        <v>2427</v>
      </c>
      <c r="G331" s="614" t="s">
        <v>562</v>
      </c>
      <c r="H331" s="614" t="s">
        <v>1649</v>
      </c>
      <c r="I331" s="614" t="s">
        <v>189</v>
      </c>
      <c r="J331" s="614" t="s">
        <v>1650</v>
      </c>
      <c r="K331" s="614"/>
      <c r="L331" s="616">
        <v>57.649214612481998</v>
      </c>
      <c r="M331" s="616">
        <v>136</v>
      </c>
      <c r="N331" s="617">
        <v>7840.2931872975514</v>
      </c>
    </row>
    <row r="332" spans="1:14" ht="14.4" customHeight="1" x14ac:dyDescent="0.3">
      <c r="A332" s="612" t="s">
        <v>513</v>
      </c>
      <c r="B332" s="613" t="s">
        <v>2425</v>
      </c>
      <c r="C332" s="614" t="s">
        <v>518</v>
      </c>
      <c r="D332" s="615" t="s">
        <v>2426</v>
      </c>
      <c r="E332" s="614" t="s">
        <v>523</v>
      </c>
      <c r="F332" s="615" t="s">
        <v>2427</v>
      </c>
      <c r="G332" s="614" t="s">
        <v>562</v>
      </c>
      <c r="H332" s="614" t="s">
        <v>1651</v>
      </c>
      <c r="I332" s="614" t="s">
        <v>1652</v>
      </c>
      <c r="J332" s="614" t="s">
        <v>1653</v>
      </c>
      <c r="K332" s="614" t="s">
        <v>1654</v>
      </c>
      <c r="L332" s="616">
        <v>10700.8</v>
      </c>
      <c r="M332" s="616">
        <v>1</v>
      </c>
      <c r="N332" s="617">
        <v>10700.8</v>
      </c>
    </row>
    <row r="333" spans="1:14" ht="14.4" customHeight="1" x14ac:dyDescent="0.3">
      <c r="A333" s="612" t="s">
        <v>513</v>
      </c>
      <c r="B333" s="613" t="s">
        <v>2425</v>
      </c>
      <c r="C333" s="614" t="s">
        <v>518</v>
      </c>
      <c r="D333" s="615" t="s">
        <v>2426</v>
      </c>
      <c r="E333" s="614" t="s">
        <v>523</v>
      </c>
      <c r="F333" s="615" t="s">
        <v>2427</v>
      </c>
      <c r="G333" s="614" t="s">
        <v>562</v>
      </c>
      <c r="H333" s="614" t="s">
        <v>1655</v>
      </c>
      <c r="I333" s="614" t="s">
        <v>1655</v>
      </c>
      <c r="J333" s="614" t="s">
        <v>1656</v>
      </c>
      <c r="K333" s="614" t="s">
        <v>1657</v>
      </c>
      <c r="L333" s="616">
        <v>96.122222315221762</v>
      </c>
      <c r="M333" s="616">
        <v>8</v>
      </c>
      <c r="N333" s="617">
        <v>768.9777785217741</v>
      </c>
    </row>
    <row r="334" spans="1:14" ht="14.4" customHeight="1" x14ac:dyDescent="0.3">
      <c r="A334" s="612" t="s">
        <v>513</v>
      </c>
      <c r="B334" s="613" t="s">
        <v>2425</v>
      </c>
      <c r="C334" s="614" t="s">
        <v>518</v>
      </c>
      <c r="D334" s="615" t="s">
        <v>2426</v>
      </c>
      <c r="E334" s="614" t="s">
        <v>523</v>
      </c>
      <c r="F334" s="615" t="s">
        <v>2427</v>
      </c>
      <c r="G334" s="614" t="s">
        <v>562</v>
      </c>
      <c r="H334" s="614" t="s">
        <v>1658</v>
      </c>
      <c r="I334" s="614" t="s">
        <v>1658</v>
      </c>
      <c r="J334" s="614" t="s">
        <v>621</v>
      </c>
      <c r="K334" s="614" t="s">
        <v>1659</v>
      </c>
      <c r="L334" s="616">
        <v>58.46300401951288</v>
      </c>
      <c r="M334" s="616">
        <v>34</v>
      </c>
      <c r="N334" s="617">
        <v>1987.742136663438</v>
      </c>
    </row>
    <row r="335" spans="1:14" ht="14.4" customHeight="1" x14ac:dyDescent="0.3">
      <c r="A335" s="612" t="s">
        <v>513</v>
      </c>
      <c r="B335" s="613" t="s">
        <v>2425</v>
      </c>
      <c r="C335" s="614" t="s">
        <v>518</v>
      </c>
      <c r="D335" s="615" t="s">
        <v>2426</v>
      </c>
      <c r="E335" s="614" t="s">
        <v>523</v>
      </c>
      <c r="F335" s="615" t="s">
        <v>2427</v>
      </c>
      <c r="G335" s="614" t="s">
        <v>562</v>
      </c>
      <c r="H335" s="614" t="s">
        <v>1660</v>
      </c>
      <c r="I335" s="614" t="s">
        <v>189</v>
      </c>
      <c r="J335" s="614" t="s">
        <v>1661</v>
      </c>
      <c r="K335" s="614"/>
      <c r="L335" s="616">
        <v>30.266387949597096</v>
      </c>
      <c r="M335" s="616">
        <v>47</v>
      </c>
      <c r="N335" s="617">
        <v>1422.5202336310635</v>
      </c>
    </row>
    <row r="336" spans="1:14" ht="14.4" customHeight="1" x14ac:dyDescent="0.3">
      <c r="A336" s="612" t="s">
        <v>513</v>
      </c>
      <c r="B336" s="613" t="s">
        <v>2425</v>
      </c>
      <c r="C336" s="614" t="s">
        <v>518</v>
      </c>
      <c r="D336" s="615" t="s">
        <v>2426</v>
      </c>
      <c r="E336" s="614" t="s">
        <v>523</v>
      </c>
      <c r="F336" s="615" t="s">
        <v>2427</v>
      </c>
      <c r="G336" s="614" t="s">
        <v>562</v>
      </c>
      <c r="H336" s="614" t="s">
        <v>1662</v>
      </c>
      <c r="I336" s="614" t="s">
        <v>189</v>
      </c>
      <c r="J336" s="614" t="s">
        <v>1663</v>
      </c>
      <c r="K336" s="614"/>
      <c r="L336" s="616">
        <v>37.547455464691694</v>
      </c>
      <c r="M336" s="616">
        <v>109</v>
      </c>
      <c r="N336" s="617">
        <v>4092.6726456513943</v>
      </c>
    </row>
    <row r="337" spans="1:14" ht="14.4" customHeight="1" x14ac:dyDescent="0.3">
      <c r="A337" s="612" t="s">
        <v>513</v>
      </c>
      <c r="B337" s="613" t="s">
        <v>2425</v>
      </c>
      <c r="C337" s="614" t="s">
        <v>518</v>
      </c>
      <c r="D337" s="615" t="s">
        <v>2426</v>
      </c>
      <c r="E337" s="614" t="s">
        <v>523</v>
      </c>
      <c r="F337" s="615" t="s">
        <v>2427</v>
      </c>
      <c r="G337" s="614" t="s">
        <v>562</v>
      </c>
      <c r="H337" s="614" t="s">
        <v>1664</v>
      </c>
      <c r="I337" s="614" t="s">
        <v>189</v>
      </c>
      <c r="J337" s="614" t="s">
        <v>1665</v>
      </c>
      <c r="K337" s="614"/>
      <c r="L337" s="616">
        <v>69.259999999999991</v>
      </c>
      <c r="M337" s="616">
        <v>3</v>
      </c>
      <c r="N337" s="617">
        <v>207.77999999999997</v>
      </c>
    </row>
    <row r="338" spans="1:14" ht="14.4" customHeight="1" x14ac:dyDescent="0.3">
      <c r="A338" s="612" t="s">
        <v>513</v>
      </c>
      <c r="B338" s="613" t="s">
        <v>2425</v>
      </c>
      <c r="C338" s="614" t="s">
        <v>518</v>
      </c>
      <c r="D338" s="615" t="s">
        <v>2426</v>
      </c>
      <c r="E338" s="614" t="s">
        <v>523</v>
      </c>
      <c r="F338" s="615" t="s">
        <v>2427</v>
      </c>
      <c r="G338" s="614" t="s">
        <v>562</v>
      </c>
      <c r="H338" s="614" t="s">
        <v>1666</v>
      </c>
      <c r="I338" s="614" t="s">
        <v>189</v>
      </c>
      <c r="J338" s="614" t="s">
        <v>1667</v>
      </c>
      <c r="K338" s="614" t="s">
        <v>1668</v>
      </c>
      <c r="L338" s="616">
        <v>70.744614419415214</v>
      </c>
      <c r="M338" s="616">
        <v>3</v>
      </c>
      <c r="N338" s="617">
        <v>212.23384325824563</v>
      </c>
    </row>
    <row r="339" spans="1:14" ht="14.4" customHeight="1" x14ac:dyDescent="0.3">
      <c r="A339" s="612" t="s">
        <v>513</v>
      </c>
      <c r="B339" s="613" t="s">
        <v>2425</v>
      </c>
      <c r="C339" s="614" t="s">
        <v>518</v>
      </c>
      <c r="D339" s="615" t="s">
        <v>2426</v>
      </c>
      <c r="E339" s="614" t="s">
        <v>523</v>
      </c>
      <c r="F339" s="615" t="s">
        <v>2427</v>
      </c>
      <c r="G339" s="614" t="s">
        <v>562</v>
      </c>
      <c r="H339" s="614" t="s">
        <v>1669</v>
      </c>
      <c r="I339" s="614" t="s">
        <v>1669</v>
      </c>
      <c r="J339" s="614" t="s">
        <v>1670</v>
      </c>
      <c r="K339" s="614" t="s">
        <v>550</v>
      </c>
      <c r="L339" s="616">
        <v>43.999930569672678</v>
      </c>
      <c r="M339" s="616">
        <v>12</v>
      </c>
      <c r="N339" s="617">
        <v>527.99916683607216</v>
      </c>
    </row>
    <row r="340" spans="1:14" ht="14.4" customHeight="1" x14ac:dyDescent="0.3">
      <c r="A340" s="612" t="s">
        <v>513</v>
      </c>
      <c r="B340" s="613" t="s">
        <v>2425</v>
      </c>
      <c r="C340" s="614" t="s">
        <v>518</v>
      </c>
      <c r="D340" s="615" t="s">
        <v>2426</v>
      </c>
      <c r="E340" s="614" t="s">
        <v>523</v>
      </c>
      <c r="F340" s="615" t="s">
        <v>2427</v>
      </c>
      <c r="G340" s="614" t="s">
        <v>562</v>
      </c>
      <c r="H340" s="614" t="s">
        <v>1671</v>
      </c>
      <c r="I340" s="614" t="s">
        <v>1671</v>
      </c>
      <c r="J340" s="614" t="s">
        <v>1672</v>
      </c>
      <c r="K340" s="614" t="s">
        <v>1673</v>
      </c>
      <c r="L340" s="616">
        <v>161.02999999999994</v>
      </c>
      <c r="M340" s="616">
        <v>1</v>
      </c>
      <c r="N340" s="617">
        <v>161.02999999999994</v>
      </c>
    </row>
    <row r="341" spans="1:14" ht="14.4" customHeight="1" x14ac:dyDescent="0.3">
      <c r="A341" s="612" t="s">
        <v>513</v>
      </c>
      <c r="B341" s="613" t="s">
        <v>2425</v>
      </c>
      <c r="C341" s="614" t="s">
        <v>518</v>
      </c>
      <c r="D341" s="615" t="s">
        <v>2426</v>
      </c>
      <c r="E341" s="614" t="s">
        <v>523</v>
      </c>
      <c r="F341" s="615" t="s">
        <v>2427</v>
      </c>
      <c r="G341" s="614" t="s">
        <v>562</v>
      </c>
      <c r="H341" s="614" t="s">
        <v>1674</v>
      </c>
      <c r="I341" s="614" t="s">
        <v>1674</v>
      </c>
      <c r="J341" s="614" t="s">
        <v>1675</v>
      </c>
      <c r="K341" s="614" t="s">
        <v>1676</v>
      </c>
      <c r="L341" s="616">
        <v>117.47999999999999</v>
      </c>
      <c r="M341" s="616">
        <v>4</v>
      </c>
      <c r="N341" s="617">
        <v>469.91999999999996</v>
      </c>
    </row>
    <row r="342" spans="1:14" ht="14.4" customHeight="1" x14ac:dyDescent="0.3">
      <c r="A342" s="612" t="s">
        <v>513</v>
      </c>
      <c r="B342" s="613" t="s">
        <v>2425</v>
      </c>
      <c r="C342" s="614" t="s">
        <v>518</v>
      </c>
      <c r="D342" s="615" t="s">
        <v>2426</v>
      </c>
      <c r="E342" s="614" t="s">
        <v>523</v>
      </c>
      <c r="F342" s="615" t="s">
        <v>2427</v>
      </c>
      <c r="G342" s="614" t="s">
        <v>562</v>
      </c>
      <c r="H342" s="614" t="s">
        <v>1677</v>
      </c>
      <c r="I342" s="614" t="s">
        <v>1677</v>
      </c>
      <c r="J342" s="614" t="s">
        <v>1678</v>
      </c>
      <c r="K342" s="614" t="s">
        <v>1679</v>
      </c>
      <c r="L342" s="616">
        <v>436.58687461235041</v>
      </c>
      <c r="M342" s="616">
        <v>17</v>
      </c>
      <c r="N342" s="617">
        <v>7421.9768684099572</v>
      </c>
    </row>
    <row r="343" spans="1:14" ht="14.4" customHeight="1" x14ac:dyDescent="0.3">
      <c r="A343" s="612" t="s">
        <v>513</v>
      </c>
      <c r="B343" s="613" t="s">
        <v>2425</v>
      </c>
      <c r="C343" s="614" t="s">
        <v>518</v>
      </c>
      <c r="D343" s="615" t="s">
        <v>2426</v>
      </c>
      <c r="E343" s="614" t="s">
        <v>523</v>
      </c>
      <c r="F343" s="615" t="s">
        <v>2427</v>
      </c>
      <c r="G343" s="614" t="s">
        <v>562</v>
      </c>
      <c r="H343" s="614" t="s">
        <v>1680</v>
      </c>
      <c r="I343" s="614" t="s">
        <v>1680</v>
      </c>
      <c r="J343" s="614" t="s">
        <v>1681</v>
      </c>
      <c r="K343" s="614" t="s">
        <v>1682</v>
      </c>
      <c r="L343" s="616">
        <v>437.02474081045517</v>
      </c>
      <c r="M343" s="616">
        <v>13</v>
      </c>
      <c r="N343" s="617">
        <v>5681.3216305359174</v>
      </c>
    </row>
    <row r="344" spans="1:14" ht="14.4" customHeight="1" x14ac:dyDescent="0.3">
      <c r="A344" s="612" t="s">
        <v>513</v>
      </c>
      <c r="B344" s="613" t="s">
        <v>2425</v>
      </c>
      <c r="C344" s="614" t="s">
        <v>518</v>
      </c>
      <c r="D344" s="615" t="s">
        <v>2426</v>
      </c>
      <c r="E344" s="614" t="s">
        <v>523</v>
      </c>
      <c r="F344" s="615" t="s">
        <v>2427</v>
      </c>
      <c r="G344" s="614" t="s">
        <v>562</v>
      </c>
      <c r="H344" s="614" t="s">
        <v>1683</v>
      </c>
      <c r="I344" s="614" t="s">
        <v>1683</v>
      </c>
      <c r="J344" s="614" t="s">
        <v>1684</v>
      </c>
      <c r="K344" s="614" t="s">
        <v>1685</v>
      </c>
      <c r="L344" s="616">
        <v>179.97503010855013</v>
      </c>
      <c r="M344" s="616">
        <v>7</v>
      </c>
      <c r="N344" s="617">
        <v>1259.825210759851</v>
      </c>
    </row>
    <row r="345" spans="1:14" ht="14.4" customHeight="1" x14ac:dyDescent="0.3">
      <c r="A345" s="612" t="s">
        <v>513</v>
      </c>
      <c r="B345" s="613" t="s">
        <v>2425</v>
      </c>
      <c r="C345" s="614" t="s">
        <v>518</v>
      </c>
      <c r="D345" s="615" t="s">
        <v>2426</v>
      </c>
      <c r="E345" s="614" t="s">
        <v>523</v>
      </c>
      <c r="F345" s="615" t="s">
        <v>2427</v>
      </c>
      <c r="G345" s="614" t="s">
        <v>562</v>
      </c>
      <c r="H345" s="614" t="s">
        <v>1686</v>
      </c>
      <c r="I345" s="614" t="s">
        <v>1687</v>
      </c>
      <c r="J345" s="614" t="s">
        <v>1688</v>
      </c>
      <c r="K345" s="614"/>
      <c r="L345" s="616">
        <v>163.56630539855959</v>
      </c>
      <c r="M345" s="616">
        <v>4</v>
      </c>
      <c r="N345" s="617">
        <v>654.26522159423837</v>
      </c>
    </row>
    <row r="346" spans="1:14" ht="14.4" customHeight="1" x14ac:dyDescent="0.3">
      <c r="A346" s="612" t="s">
        <v>513</v>
      </c>
      <c r="B346" s="613" t="s">
        <v>2425</v>
      </c>
      <c r="C346" s="614" t="s">
        <v>518</v>
      </c>
      <c r="D346" s="615" t="s">
        <v>2426</v>
      </c>
      <c r="E346" s="614" t="s">
        <v>523</v>
      </c>
      <c r="F346" s="615" t="s">
        <v>2427</v>
      </c>
      <c r="G346" s="614" t="s">
        <v>562</v>
      </c>
      <c r="H346" s="614" t="s">
        <v>1689</v>
      </c>
      <c r="I346" s="614" t="s">
        <v>189</v>
      </c>
      <c r="J346" s="614" t="s">
        <v>1690</v>
      </c>
      <c r="K346" s="614"/>
      <c r="L346" s="616">
        <v>71.83</v>
      </c>
      <c r="M346" s="616">
        <v>3</v>
      </c>
      <c r="N346" s="617">
        <v>215.49</v>
      </c>
    </row>
    <row r="347" spans="1:14" ht="14.4" customHeight="1" x14ac:dyDescent="0.3">
      <c r="A347" s="612" t="s">
        <v>513</v>
      </c>
      <c r="B347" s="613" t="s">
        <v>2425</v>
      </c>
      <c r="C347" s="614" t="s">
        <v>518</v>
      </c>
      <c r="D347" s="615" t="s">
        <v>2426</v>
      </c>
      <c r="E347" s="614" t="s">
        <v>523</v>
      </c>
      <c r="F347" s="615" t="s">
        <v>2427</v>
      </c>
      <c r="G347" s="614" t="s">
        <v>562</v>
      </c>
      <c r="H347" s="614" t="s">
        <v>1691</v>
      </c>
      <c r="I347" s="614" t="s">
        <v>1691</v>
      </c>
      <c r="J347" s="614" t="s">
        <v>1692</v>
      </c>
      <c r="K347" s="614" t="s">
        <v>1693</v>
      </c>
      <c r="L347" s="616">
        <v>1074.6268333233199</v>
      </c>
      <c r="M347" s="616">
        <v>7</v>
      </c>
      <c r="N347" s="617">
        <v>7522.3878332632394</v>
      </c>
    </row>
    <row r="348" spans="1:14" ht="14.4" customHeight="1" x14ac:dyDescent="0.3">
      <c r="A348" s="612" t="s">
        <v>513</v>
      </c>
      <c r="B348" s="613" t="s">
        <v>2425</v>
      </c>
      <c r="C348" s="614" t="s">
        <v>518</v>
      </c>
      <c r="D348" s="615" t="s">
        <v>2426</v>
      </c>
      <c r="E348" s="614" t="s">
        <v>523</v>
      </c>
      <c r="F348" s="615" t="s">
        <v>2427</v>
      </c>
      <c r="G348" s="614" t="s">
        <v>562</v>
      </c>
      <c r="H348" s="614" t="s">
        <v>1694</v>
      </c>
      <c r="I348" s="614" t="s">
        <v>1694</v>
      </c>
      <c r="J348" s="614" t="s">
        <v>1695</v>
      </c>
      <c r="K348" s="614" t="s">
        <v>1696</v>
      </c>
      <c r="L348" s="616">
        <v>793.31999999999994</v>
      </c>
      <c r="M348" s="616">
        <v>9</v>
      </c>
      <c r="N348" s="617">
        <v>7139.8799999999992</v>
      </c>
    </row>
    <row r="349" spans="1:14" ht="14.4" customHeight="1" x14ac:dyDescent="0.3">
      <c r="A349" s="612" t="s">
        <v>513</v>
      </c>
      <c r="B349" s="613" t="s">
        <v>2425</v>
      </c>
      <c r="C349" s="614" t="s">
        <v>518</v>
      </c>
      <c r="D349" s="615" t="s">
        <v>2426</v>
      </c>
      <c r="E349" s="614" t="s">
        <v>523</v>
      </c>
      <c r="F349" s="615" t="s">
        <v>2427</v>
      </c>
      <c r="G349" s="614" t="s">
        <v>562</v>
      </c>
      <c r="H349" s="614" t="s">
        <v>1697</v>
      </c>
      <c r="I349" s="614" t="s">
        <v>189</v>
      </c>
      <c r="J349" s="614" t="s">
        <v>1698</v>
      </c>
      <c r="K349" s="614"/>
      <c r="L349" s="616">
        <v>229.91</v>
      </c>
      <c r="M349" s="616">
        <v>1</v>
      </c>
      <c r="N349" s="617">
        <v>229.91</v>
      </c>
    </row>
    <row r="350" spans="1:14" ht="14.4" customHeight="1" x14ac:dyDescent="0.3">
      <c r="A350" s="612" t="s">
        <v>513</v>
      </c>
      <c r="B350" s="613" t="s">
        <v>2425</v>
      </c>
      <c r="C350" s="614" t="s">
        <v>518</v>
      </c>
      <c r="D350" s="615" t="s">
        <v>2426</v>
      </c>
      <c r="E350" s="614" t="s">
        <v>523</v>
      </c>
      <c r="F350" s="615" t="s">
        <v>2427</v>
      </c>
      <c r="G350" s="614" t="s">
        <v>562</v>
      </c>
      <c r="H350" s="614" t="s">
        <v>1699</v>
      </c>
      <c r="I350" s="614" t="s">
        <v>1700</v>
      </c>
      <c r="J350" s="614" t="s">
        <v>1701</v>
      </c>
      <c r="K350" s="614" t="s">
        <v>1702</v>
      </c>
      <c r="L350" s="616">
        <v>1298.46</v>
      </c>
      <c r="M350" s="616">
        <v>9</v>
      </c>
      <c r="N350" s="617">
        <v>11686.14</v>
      </c>
    </row>
    <row r="351" spans="1:14" ht="14.4" customHeight="1" x14ac:dyDescent="0.3">
      <c r="A351" s="612" t="s">
        <v>513</v>
      </c>
      <c r="B351" s="613" t="s">
        <v>2425</v>
      </c>
      <c r="C351" s="614" t="s">
        <v>518</v>
      </c>
      <c r="D351" s="615" t="s">
        <v>2426</v>
      </c>
      <c r="E351" s="614" t="s">
        <v>523</v>
      </c>
      <c r="F351" s="615" t="s">
        <v>2427</v>
      </c>
      <c r="G351" s="614" t="s">
        <v>562</v>
      </c>
      <c r="H351" s="614" t="s">
        <v>1703</v>
      </c>
      <c r="I351" s="614" t="s">
        <v>1703</v>
      </c>
      <c r="J351" s="614" t="s">
        <v>793</v>
      </c>
      <c r="K351" s="614" t="s">
        <v>1704</v>
      </c>
      <c r="L351" s="616">
        <v>248.25</v>
      </c>
      <c r="M351" s="616">
        <v>3</v>
      </c>
      <c r="N351" s="617">
        <v>744.75</v>
      </c>
    </row>
    <row r="352" spans="1:14" ht="14.4" customHeight="1" x14ac:dyDescent="0.3">
      <c r="A352" s="612" t="s">
        <v>513</v>
      </c>
      <c r="B352" s="613" t="s">
        <v>2425</v>
      </c>
      <c r="C352" s="614" t="s">
        <v>518</v>
      </c>
      <c r="D352" s="615" t="s">
        <v>2426</v>
      </c>
      <c r="E352" s="614" t="s">
        <v>523</v>
      </c>
      <c r="F352" s="615" t="s">
        <v>2427</v>
      </c>
      <c r="G352" s="614" t="s">
        <v>562</v>
      </c>
      <c r="H352" s="614" t="s">
        <v>1705</v>
      </c>
      <c r="I352" s="614" t="s">
        <v>1706</v>
      </c>
      <c r="J352" s="614" t="s">
        <v>1707</v>
      </c>
      <c r="K352" s="614" t="s">
        <v>1708</v>
      </c>
      <c r="L352" s="616">
        <v>478.80250000000001</v>
      </c>
      <c r="M352" s="616">
        <v>9</v>
      </c>
      <c r="N352" s="617">
        <v>4309.2224999999999</v>
      </c>
    </row>
    <row r="353" spans="1:14" ht="14.4" customHeight="1" x14ac:dyDescent="0.3">
      <c r="A353" s="612" t="s">
        <v>513</v>
      </c>
      <c r="B353" s="613" t="s">
        <v>2425</v>
      </c>
      <c r="C353" s="614" t="s">
        <v>518</v>
      </c>
      <c r="D353" s="615" t="s">
        <v>2426</v>
      </c>
      <c r="E353" s="614" t="s">
        <v>523</v>
      </c>
      <c r="F353" s="615" t="s">
        <v>2427</v>
      </c>
      <c r="G353" s="614" t="s">
        <v>562</v>
      </c>
      <c r="H353" s="614" t="s">
        <v>1709</v>
      </c>
      <c r="I353" s="614" t="s">
        <v>189</v>
      </c>
      <c r="J353" s="614" t="s">
        <v>1710</v>
      </c>
      <c r="K353" s="614"/>
      <c r="L353" s="616">
        <v>60.84</v>
      </c>
      <c r="M353" s="616">
        <v>9</v>
      </c>
      <c r="N353" s="617">
        <v>547.56000000000006</v>
      </c>
    </row>
    <row r="354" spans="1:14" ht="14.4" customHeight="1" x14ac:dyDescent="0.3">
      <c r="A354" s="612" t="s">
        <v>513</v>
      </c>
      <c r="B354" s="613" t="s">
        <v>2425</v>
      </c>
      <c r="C354" s="614" t="s">
        <v>518</v>
      </c>
      <c r="D354" s="615" t="s">
        <v>2426</v>
      </c>
      <c r="E354" s="614" t="s">
        <v>523</v>
      </c>
      <c r="F354" s="615" t="s">
        <v>2427</v>
      </c>
      <c r="G354" s="614" t="s">
        <v>562</v>
      </c>
      <c r="H354" s="614" t="s">
        <v>1711</v>
      </c>
      <c r="I354" s="614" t="s">
        <v>1712</v>
      </c>
      <c r="J354" s="614" t="s">
        <v>1713</v>
      </c>
      <c r="K354" s="614" t="s">
        <v>1714</v>
      </c>
      <c r="L354" s="616">
        <v>733.41000000000008</v>
      </c>
      <c r="M354" s="616">
        <v>1</v>
      </c>
      <c r="N354" s="617">
        <v>733.41000000000008</v>
      </c>
    </row>
    <row r="355" spans="1:14" ht="14.4" customHeight="1" x14ac:dyDescent="0.3">
      <c r="A355" s="612" t="s">
        <v>513</v>
      </c>
      <c r="B355" s="613" t="s">
        <v>2425</v>
      </c>
      <c r="C355" s="614" t="s">
        <v>518</v>
      </c>
      <c r="D355" s="615" t="s">
        <v>2426</v>
      </c>
      <c r="E355" s="614" t="s">
        <v>523</v>
      </c>
      <c r="F355" s="615" t="s">
        <v>2427</v>
      </c>
      <c r="G355" s="614" t="s">
        <v>562</v>
      </c>
      <c r="H355" s="614" t="s">
        <v>1715</v>
      </c>
      <c r="I355" s="614" t="s">
        <v>1715</v>
      </c>
      <c r="J355" s="614" t="s">
        <v>1716</v>
      </c>
      <c r="K355" s="614" t="s">
        <v>1717</v>
      </c>
      <c r="L355" s="616">
        <v>1136.0731799956507</v>
      </c>
      <c r="M355" s="616">
        <v>1</v>
      </c>
      <c r="N355" s="617">
        <v>1136.0731799956507</v>
      </c>
    </row>
    <row r="356" spans="1:14" ht="14.4" customHeight="1" x14ac:dyDescent="0.3">
      <c r="A356" s="612" t="s">
        <v>513</v>
      </c>
      <c r="B356" s="613" t="s">
        <v>2425</v>
      </c>
      <c r="C356" s="614" t="s">
        <v>518</v>
      </c>
      <c r="D356" s="615" t="s">
        <v>2426</v>
      </c>
      <c r="E356" s="614" t="s">
        <v>523</v>
      </c>
      <c r="F356" s="615" t="s">
        <v>2427</v>
      </c>
      <c r="G356" s="614" t="s">
        <v>562</v>
      </c>
      <c r="H356" s="614" t="s">
        <v>1718</v>
      </c>
      <c r="I356" s="614" t="s">
        <v>189</v>
      </c>
      <c r="J356" s="614" t="s">
        <v>1719</v>
      </c>
      <c r="K356" s="614"/>
      <c r="L356" s="616">
        <v>359.97862318840578</v>
      </c>
      <c r="M356" s="616">
        <v>9.1999999999999993</v>
      </c>
      <c r="N356" s="617">
        <v>3311.8033333333328</v>
      </c>
    </row>
    <row r="357" spans="1:14" ht="14.4" customHeight="1" x14ac:dyDescent="0.3">
      <c r="A357" s="612" t="s">
        <v>513</v>
      </c>
      <c r="B357" s="613" t="s">
        <v>2425</v>
      </c>
      <c r="C357" s="614" t="s">
        <v>518</v>
      </c>
      <c r="D357" s="615" t="s">
        <v>2426</v>
      </c>
      <c r="E357" s="614" t="s">
        <v>523</v>
      </c>
      <c r="F357" s="615" t="s">
        <v>2427</v>
      </c>
      <c r="G357" s="614" t="s">
        <v>562</v>
      </c>
      <c r="H357" s="614" t="s">
        <v>1720</v>
      </c>
      <c r="I357" s="614" t="s">
        <v>189</v>
      </c>
      <c r="J357" s="614" t="s">
        <v>1721</v>
      </c>
      <c r="K357" s="614"/>
      <c r="L357" s="616">
        <v>56.739995926018274</v>
      </c>
      <c r="M357" s="616">
        <v>13</v>
      </c>
      <c r="N357" s="617">
        <v>737.61994703823757</v>
      </c>
    </row>
    <row r="358" spans="1:14" ht="14.4" customHeight="1" x14ac:dyDescent="0.3">
      <c r="A358" s="612" t="s">
        <v>513</v>
      </c>
      <c r="B358" s="613" t="s">
        <v>2425</v>
      </c>
      <c r="C358" s="614" t="s">
        <v>518</v>
      </c>
      <c r="D358" s="615" t="s">
        <v>2426</v>
      </c>
      <c r="E358" s="614" t="s">
        <v>523</v>
      </c>
      <c r="F358" s="615" t="s">
        <v>2427</v>
      </c>
      <c r="G358" s="614" t="s">
        <v>562</v>
      </c>
      <c r="H358" s="614" t="s">
        <v>1722</v>
      </c>
      <c r="I358" s="614" t="s">
        <v>1722</v>
      </c>
      <c r="J358" s="614" t="s">
        <v>1723</v>
      </c>
      <c r="K358" s="614" t="s">
        <v>1724</v>
      </c>
      <c r="L358" s="616">
        <v>56.75008659935979</v>
      </c>
      <c r="M358" s="616">
        <v>1</v>
      </c>
      <c r="N358" s="617">
        <v>56.75008659935979</v>
      </c>
    </row>
    <row r="359" spans="1:14" ht="14.4" customHeight="1" x14ac:dyDescent="0.3">
      <c r="A359" s="612" t="s">
        <v>513</v>
      </c>
      <c r="B359" s="613" t="s">
        <v>2425</v>
      </c>
      <c r="C359" s="614" t="s">
        <v>518</v>
      </c>
      <c r="D359" s="615" t="s">
        <v>2426</v>
      </c>
      <c r="E359" s="614" t="s">
        <v>523</v>
      </c>
      <c r="F359" s="615" t="s">
        <v>2427</v>
      </c>
      <c r="G359" s="614" t="s">
        <v>562</v>
      </c>
      <c r="H359" s="614" t="s">
        <v>1725</v>
      </c>
      <c r="I359" s="614" t="s">
        <v>1725</v>
      </c>
      <c r="J359" s="614" t="s">
        <v>1726</v>
      </c>
      <c r="K359" s="614" t="s">
        <v>718</v>
      </c>
      <c r="L359" s="616">
        <v>62.209999999999987</v>
      </c>
      <c r="M359" s="616">
        <v>9</v>
      </c>
      <c r="N359" s="617">
        <v>559.88999999999987</v>
      </c>
    </row>
    <row r="360" spans="1:14" ht="14.4" customHeight="1" x14ac:dyDescent="0.3">
      <c r="A360" s="612" t="s">
        <v>513</v>
      </c>
      <c r="B360" s="613" t="s">
        <v>2425</v>
      </c>
      <c r="C360" s="614" t="s">
        <v>518</v>
      </c>
      <c r="D360" s="615" t="s">
        <v>2426</v>
      </c>
      <c r="E360" s="614" t="s">
        <v>523</v>
      </c>
      <c r="F360" s="615" t="s">
        <v>2427</v>
      </c>
      <c r="G360" s="614" t="s">
        <v>562</v>
      </c>
      <c r="H360" s="614" t="s">
        <v>1727</v>
      </c>
      <c r="I360" s="614" t="s">
        <v>1728</v>
      </c>
      <c r="J360" s="614" t="s">
        <v>1729</v>
      </c>
      <c r="K360" s="614" t="s">
        <v>1730</v>
      </c>
      <c r="L360" s="616">
        <v>337.2999999999999</v>
      </c>
      <c r="M360" s="616">
        <v>1</v>
      </c>
      <c r="N360" s="617">
        <v>337.2999999999999</v>
      </c>
    </row>
    <row r="361" spans="1:14" ht="14.4" customHeight="1" x14ac:dyDescent="0.3">
      <c r="A361" s="612" t="s">
        <v>513</v>
      </c>
      <c r="B361" s="613" t="s">
        <v>2425</v>
      </c>
      <c r="C361" s="614" t="s">
        <v>518</v>
      </c>
      <c r="D361" s="615" t="s">
        <v>2426</v>
      </c>
      <c r="E361" s="614" t="s">
        <v>523</v>
      </c>
      <c r="F361" s="615" t="s">
        <v>2427</v>
      </c>
      <c r="G361" s="614" t="s">
        <v>562</v>
      </c>
      <c r="H361" s="614" t="s">
        <v>1731</v>
      </c>
      <c r="I361" s="614" t="s">
        <v>1731</v>
      </c>
      <c r="J361" s="614" t="s">
        <v>1732</v>
      </c>
      <c r="K361" s="614" t="s">
        <v>1733</v>
      </c>
      <c r="L361" s="616">
        <v>199.98</v>
      </c>
      <c r="M361" s="616">
        <v>2</v>
      </c>
      <c r="N361" s="617">
        <v>399.96</v>
      </c>
    </row>
    <row r="362" spans="1:14" ht="14.4" customHeight="1" x14ac:dyDescent="0.3">
      <c r="A362" s="612" t="s">
        <v>513</v>
      </c>
      <c r="B362" s="613" t="s">
        <v>2425</v>
      </c>
      <c r="C362" s="614" t="s">
        <v>518</v>
      </c>
      <c r="D362" s="615" t="s">
        <v>2426</v>
      </c>
      <c r="E362" s="614" t="s">
        <v>523</v>
      </c>
      <c r="F362" s="615" t="s">
        <v>2427</v>
      </c>
      <c r="G362" s="614" t="s">
        <v>562</v>
      </c>
      <c r="H362" s="614" t="s">
        <v>1734</v>
      </c>
      <c r="I362" s="614" t="s">
        <v>1734</v>
      </c>
      <c r="J362" s="614" t="s">
        <v>1735</v>
      </c>
      <c r="K362" s="614" t="s">
        <v>1736</v>
      </c>
      <c r="L362" s="616">
        <v>51.434987440066891</v>
      </c>
      <c r="M362" s="616">
        <v>2</v>
      </c>
      <c r="N362" s="617">
        <v>102.86997488013378</v>
      </c>
    </row>
    <row r="363" spans="1:14" ht="14.4" customHeight="1" x14ac:dyDescent="0.3">
      <c r="A363" s="612" t="s">
        <v>513</v>
      </c>
      <c r="B363" s="613" t="s">
        <v>2425</v>
      </c>
      <c r="C363" s="614" t="s">
        <v>518</v>
      </c>
      <c r="D363" s="615" t="s">
        <v>2426</v>
      </c>
      <c r="E363" s="614" t="s">
        <v>523</v>
      </c>
      <c r="F363" s="615" t="s">
        <v>2427</v>
      </c>
      <c r="G363" s="614" t="s">
        <v>562</v>
      </c>
      <c r="H363" s="614" t="s">
        <v>1737</v>
      </c>
      <c r="I363" s="614" t="s">
        <v>1737</v>
      </c>
      <c r="J363" s="614" t="s">
        <v>1738</v>
      </c>
      <c r="K363" s="614" t="s">
        <v>1739</v>
      </c>
      <c r="L363" s="616">
        <v>72.180000000000007</v>
      </c>
      <c r="M363" s="616">
        <v>3</v>
      </c>
      <c r="N363" s="617">
        <v>216.54000000000002</v>
      </c>
    </row>
    <row r="364" spans="1:14" ht="14.4" customHeight="1" x14ac:dyDescent="0.3">
      <c r="A364" s="612" t="s">
        <v>513</v>
      </c>
      <c r="B364" s="613" t="s">
        <v>2425</v>
      </c>
      <c r="C364" s="614" t="s">
        <v>518</v>
      </c>
      <c r="D364" s="615" t="s">
        <v>2426</v>
      </c>
      <c r="E364" s="614" t="s">
        <v>523</v>
      </c>
      <c r="F364" s="615" t="s">
        <v>2427</v>
      </c>
      <c r="G364" s="614" t="s">
        <v>562</v>
      </c>
      <c r="H364" s="614" t="s">
        <v>1740</v>
      </c>
      <c r="I364" s="614" t="s">
        <v>1740</v>
      </c>
      <c r="J364" s="614" t="s">
        <v>1741</v>
      </c>
      <c r="K364" s="614" t="s">
        <v>1742</v>
      </c>
      <c r="L364" s="616">
        <v>292.22671232876723</v>
      </c>
      <c r="M364" s="616">
        <v>73</v>
      </c>
      <c r="N364" s="617">
        <v>21332.550000000007</v>
      </c>
    </row>
    <row r="365" spans="1:14" ht="14.4" customHeight="1" x14ac:dyDescent="0.3">
      <c r="A365" s="612" t="s">
        <v>513</v>
      </c>
      <c r="B365" s="613" t="s">
        <v>2425</v>
      </c>
      <c r="C365" s="614" t="s">
        <v>518</v>
      </c>
      <c r="D365" s="615" t="s">
        <v>2426</v>
      </c>
      <c r="E365" s="614" t="s">
        <v>523</v>
      </c>
      <c r="F365" s="615" t="s">
        <v>2427</v>
      </c>
      <c r="G365" s="614" t="s">
        <v>562</v>
      </c>
      <c r="H365" s="614" t="s">
        <v>1743</v>
      </c>
      <c r="I365" s="614" t="s">
        <v>1743</v>
      </c>
      <c r="J365" s="614" t="s">
        <v>1179</v>
      </c>
      <c r="K365" s="614" t="s">
        <v>1180</v>
      </c>
      <c r="L365" s="616">
        <v>278.30986773983483</v>
      </c>
      <c r="M365" s="616">
        <v>29</v>
      </c>
      <c r="N365" s="617">
        <v>8070.9861644552093</v>
      </c>
    </row>
    <row r="366" spans="1:14" ht="14.4" customHeight="1" x14ac:dyDescent="0.3">
      <c r="A366" s="612" t="s">
        <v>513</v>
      </c>
      <c r="B366" s="613" t="s">
        <v>2425</v>
      </c>
      <c r="C366" s="614" t="s">
        <v>518</v>
      </c>
      <c r="D366" s="615" t="s">
        <v>2426</v>
      </c>
      <c r="E366" s="614" t="s">
        <v>523</v>
      </c>
      <c r="F366" s="615" t="s">
        <v>2427</v>
      </c>
      <c r="G366" s="614" t="s">
        <v>562</v>
      </c>
      <c r="H366" s="614" t="s">
        <v>1744</v>
      </c>
      <c r="I366" s="614" t="s">
        <v>1744</v>
      </c>
      <c r="J366" s="614" t="s">
        <v>1111</v>
      </c>
      <c r="K366" s="614" t="s">
        <v>1112</v>
      </c>
      <c r="L366" s="616">
        <v>48.29999999999999</v>
      </c>
      <c r="M366" s="616">
        <v>7</v>
      </c>
      <c r="N366" s="617">
        <v>338.09999999999991</v>
      </c>
    </row>
    <row r="367" spans="1:14" ht="14.4" customHeight="1" x14ac:dyDescent="0.3">
      <c r="A367" s="612" t="s">
        <v>513</v>
      </c>
      <c r="B367" s="613" t="s">
        <v>2425</v>
      </c>
      <c r="C367" s="614" t="s">
        <v>518</v>
      </c>
      <c r="D367" s="615" t="s">
        <v>2426</v>
      </c>
      <c r="E367" s="614" t="s">
        <v>523</v>
      </c>
      <c r="F367" s="615" t="s">
        <v>2427</v>
      </c>
      <c r="G367" s="614" t="s">
        <v>562</v>
      </c>
      <c r="H367" s="614" t="s">
        <v>1745</v>
      </c>
      <c r="I367" s="614" t="s">
        <v>189</v>
      </c>
      <c r="J367" s="614" t="s">
        <v>1746</v>
      </c>
      <c r="K367" s="614"/>
      <c r="L367" s="616">
        <v>46.07</v>
      </c>
      <c r="M367" s="616">
        <v>4</v>
      </c>
      <c r="N367" s="617">
        <v>184.28</v>
      </c>
    </row>
    <row r="368" spans="1:14" ht="14.4" customHeight="1" x14ac:dyDescent="0.3">
      <c r="A368" s="612" t="s">
        <v>513</v>
      </c>
      <c r="B368" s="613" t="s">
        <v>2425</v>
      </c>
      <c r="C368" s="614" t="s">
        <v>518</v>
      </c>
      <c r="D368" s="615" t="s">
        <v>2426</v>
      </c>
      <c r="E368" s="614" t="s">
        <v>523</v>
      </c>
      <c r="F368" s="615" t="s">
        <v>2427</v>
      </c>
      <c r="G368" s="614" t="s">
        <v>562</v>
      </c>
      <c r="H368" s="614" t="s">
        <v>1747</v>
      </c>
      <c r="I368" s="614" t="s">
        <v>1747</v>
      </c>
      <c r="J368" s="614" t="s">
        <v>1748</v>
      </c>
      <c r="K368" s="614" t="s">
        <v>1749</v>
      </c>
      <c r="L368" s="616">
        <v>54.559973480265107</v>
      </c>
      <c r="M368" s="616">
        <v>1</v>
      </c>
      <c r="N368" s="617">
        <v>54.559973480265107</v>
      </c>
    </row>
    <row r="369" spans="1:14" ht="14.4" customHeight="1" x14ac:dyDescent="0.3">
      <c r="A369" s="612" t="s">
        <v>513</v>
      </c>
      <c r="B369" s="613" t="s">
        <v>2425</v>
      </c>
      <c r="C369" s="614" t="s">
        <v>518</v>
      </c>
      <c r="D369" s="615" t="s">
        <v>2426</v>
      </c>
      <c r="E369" s="614" t="s">
        <v>523</v>
      </c>
      <c r="F369" s="615" t="s">
        <v>2427</v>
      </c>
      <c r="G369" s="614" t="s">
        <v>562</v>
      </c>
      <c r="H369" s="614" t="s">
        <v>1750</v>
      </c>
      <c r="I369" s="614" t="s">
        <v>1751</v>
      </c>
      <c r="J369" s="614" t="s">
        <v>1752</v>
      </c>
      <c r="K369" s="614" t="s">
        <v>1753</v>
      </c>
      <c r="L369" s="616">
        <v>0</v>
      </c>
      <c r="M369" s="616">
        <v>0</v>
      </c>
      <c r="N369" s="617">
        <v>0</v>
      </c>
    </row>
    <row r="370" spans="1:14" ht="14.4" customHeight="1" x14ac:dyDescent="0.3">
      <c r="A370" s="612" t="s">
        <v>513</v>
      </c>
      <c r="B370" s="613" t="s">
        <v>2425</v>
      </c>
      <c r="C370" s="614" t="s">
        <v>518</v>
      </c>
      <c r="D370" s="615" t="s">
        <v>2426</v>
      </c>
      <c r="E370" s="614" t="s">
        <v>523</v>
      </c>
      <c r="F370" s="615" t="s">
        <v>2427</v>
      </c>
      <c r="G370" s="614" t="s">
        <v>562</v>
      </c>
      <c r="H370" s="614" t="s">
        <v>1754</v>
      </c>
      <c r="I370" s="614" t="s">
        <v>1754</v>
      </c>
      <c r="J370" s="614" t="s">
        <v>1105</v>
      </c>
      <c r="K370" s="614" t="s">
        <v>1106</v>
      </c>
      <c r="L370" s="616">
        <v>169.46000000000015</v>
      </c>
      <c r="M370" s="616">
        <v>1</v>
      </c>
      <c r="N370" s="617">
        <v>169.46000000000015</v>
      </c>
    </row>
    <row r="371" spans="1:14" ht="14.4" customHeight="1" x14ac:dyDescent="0.3">
      <c r="A371" s="612" t="s">
        <v>513</v>
      </c>
      <c r="B371" s="613" t="s">
        <v>2425</v>
      </c>
      <c r="C371" s="614" t="s">
        <v>518</v>
      </c>
      <c r="D371" s="615" t="s">
        <v>2426</v>
      </c>
      <c r="E371" s="614" t="s">
        <v>523</v>
      </c>
      <c r="F371" s="615" t="s">
        <v>2427</v>
      </c>
      <c r="G371" s="614" t="s">
        <v>562</v>
      </c>
      <c r="H371" s="614" t="s">
        <v>1755</v>
      </c>
      <c r="I371" s="614" t="s">
        <v>1755</v>
      </c>
      <c r="J371" s="614" t="s">
        <v>1756</v>
      </c>
      <c r="K371" s="614" t="s">
        <v>1757</v>
      </c>
      <c r="L371" s="616">
        <v>65.540000000000006</v>
      </c>
      <c r="M371" s="616">
        <v>1</v>
      </c>
      <c r="N371" s="617">
        <v>65.540000000000006</v>
      </c>
    </row>
    <row r="372" spans="1:14" ht="14.4" customHeight="1" x14ac:dyDescent="0.3">
      <c r="A372" s="612" t="s">
        <v>513</v>
      </c>
      <c r="B372" s="613" t="s">
        <v>2425</v>
      </c>
      <c r="C372" s="614" t="s">
        <v>518</v>
      </c>
      <c r="D372" s="615" t="s">
        <v>2426</v>
      </c>
      <c r="E372" s="614" t="s">
        <v>523</v>
      </c>
      <c r="F372" s="615" t="s">
        <v>2427</v>
      </c>
      <c r="G372" s="614" t="s">
        <v>562</v>
      </c>
      <c r="H372" s="614" t="s">
        <v>1758</v>
      </c>
      <c r="I372" s="614" t="s">
        <v>189</v>
      </c>
      <c r="J372" s="614" t="s">
        <v>1759</v>
      </c>
      <c r="K372" s="614"/>
      <c r="L372" s="616">
        <v>247.92</v>
      </c>
      <c r="M372" s="616">
        <v>3</v>
      </c>
      <c r="N372" s="617">
        <v>743.76</v>
      </c>
    </row>
    <row r="373" spans="1:14" ht="14.4" customHeight="1" x14ac:dyDescent="0.3">
      <c r="A373" s="612" t="s">
        <v>513</v>
      </c>
      <c r="B373" s="613" t="s">
        <v>2425</v>
      </c>
      <c r="C373" s="614" t="s">
        <v>518</v>
      </c>
      <c r="D373" s="615" t="s">
        <v>2426</v>
      </c>
      <c r="E373" s="614" t="s">
        <v>523</v>
      </c>
      <c r="F373" s="615" t="s">
        <v>2427</v>
      </c>
      <c r="G373" s="614" t="s">
        <v>1760</v>
      </c>
      <c r="H373" s="614" t="s">
        <v>1761</v>
      </c>
      <c r="I373" s="614" t="s">
        <v>1762</v>
      </c>
      <c r="J373" s="614" t="s">
        <v>1763</v>
      </c>
      <c r="K373" s="614" t="s">
        <v>1764</v>
      </c>
      <c r="L373" s="616">
        <v>34.750000000000007</v>
      </c>
      <c r="M373" s="616">
        <v>11</v>
      </c>
      <c r="N373" s="617">
        <v>382.25000000000011</v>
      </c>
    </row>
    <row r="374" spans="1:14" ht="14.4" customHeight="1" x14ac:dyDescent="0.3">
      <c r="A374" s="612" t="s">
        <v>513</v>
      </c>
      <c r="B374" s="613" t="s">
        <v>2425</v>
      </c>
      <c r="C374" s="614" t="s">
        <v>518</v>
      </c>
      <c r="D374" s="615" t="s">
        <v>2426</v>
      </c>
      <c r="E374" s="614" t="s">
        <v>523</v>
      </c>
      <c r="F374" s="615" t="s">
        <v>2427</v>
      </c>
      <c r="G374" s="614" t="s">
        <v>1760</v>
      </c>
      <c r="H374" s="614" t="s">
        <v>1765</v>
      </c>
      <c r="I374" s="614" t="s">
        <v>1766</v>
      </c>
      <c r="J374" s="614" t="s">
        <v>1767</v>
      </c>
      <c r="K374" s="614" t="s">
        <v>1768</v>
      </c>
      <c r="L374" s="616">
        <v>90.379547628806037</v>
      </c>
      <c r="M374" s="616">
        <v>1</v>
      </c>
      <c r="N374" s="617">
        <v>90.379547628806037</v>
      </c>
    </row>
    <row r="375" spans="1:14" ht="14.4" customHeight="1" x14ac:dyDescent="0.3">
      <c r="A375" s="612" t="s">
        <v>513</v>
      </c>
      <c r="B375" s="613" t="s">
        <v>2425</v>
      </c>
      <c r="C375" s="614" t="s">
        <v>518</v>
      </c>
      <c r="D375" s="615" t="s">
        <v>2426</v>
      </c>
      <c r="E375" s="614" t="s">
        <v>523</v>
      </c>
      <c r="F375" s="615" t="s">
        <v>2427</v>
      </c>
      <c r="G375" s="614" t="s">
        <v>1760</v>
      </c>
      <c r="H375" s="614" t="s">
        <v>1769</v>
      </c>
      <c r="I375" s="614" t="s">
        <v>1770</v>
      </c>
      <c r="J375" s="614" t="s">
        <v>1771</v>
      </c>
      <c r="K375" s="614" t="s">
        <v>1644</v>
      </c>
      <c r="L375" s="616">
        <v>105.12962919081083</v>
      </c>
      <c r="M375" s="616">
        <v>3</v>
      </c>
      <c r="N375" s="617">
        <v>315.38888757243251</v>
      </c>
    </row>
    <row r="376" spans="1:14" ht="14.4" customHeight="1" x14ac:dyDescent="0.3">
      <c r="A376" s="612" t="s">
        <v>513</v>
      </c>
      <c r="B376" s="613" t="s">
        <v>2425</v>
      </c>
      <c r="C376" s="614" t="s">
        <v>518</v>
      </c>
      <c r="D376" s="615" t="s">
        <v>2426</v>
      </c>
      <c r="E376" s="614" t="s">
        <v>523</v>
      </c>
      <c r="F376" s="615" t="s">
        <v>2427</v>
      </c>
      <c r="G376" s="614" t="s">
        <v>1760</v>
      </c>
      <c r="H376" s="614" t="s">
        <v>1772</v>
      </c>
      <c r="I376" s="614" t="s">
        <v>1773</v>
      </c>
      <c r="J376" s="614" t="s">
        <v>1774</v>
      </c>
      <c r="K376" s="614" t="s">
        <v>1775</v>
      </c>
      <c r="L376" s="616">
        <v>45.23495516550495</v>
      </c>
      <c r="M376" s="616">
        <v>6</v>
      </c>
      <c r="N376" s="617">
        <v>271.40973099302971</v>
      </c>
    </row>
    <row r="377" spans="1:14" ht="14.4" customHeight="1" x14ac:dyDescent="0.3">
      <c r="A377" s="612" t="s">
        <v>513</v>
      </c>
      <c r="B377" s="613" t="s">
        <v>2425</v>
      </c>
      <c r="C377" s="614" t="s">
        <v>518</v>
      </c>
      <c r="D377" s="615" t="s">
        <v>2426</v>
      </c>
      <c r="E377" s="614" t="s">
        <v>523</v>
      </c>
      <c r="F377" s="615" t="s">
        <v>2427</v>
      </c>
      <c r="G377" s="614" t="s">
        <v>1760</v>
      </c>
      <c r="H377" s="614" t="s">
        <v>1776</v>
      </c>
      <c r="I377" s="614" t="s">
        <v>1777</v>
      </c>
      <c r="J377" s="614" t="s">
        <v>1778</v>
      </c>
      <c r="K377" s="614" t="s">
        <v>1779</v>
      </c>
      <c r="L377" s="616">
        <v>103.66</v>
      </c>
      <c r="M377" s="616">
        <v>1</v>
      </c>
      <c r="N377" s="617">
        <v>103.66</v>
      </c>
    </row>
    <row r="378" spans="1:14" ht="14.4" customHeight="1" x14ac:dyDescent="0.3">
      <c r="A378" s="612" t="s">
        <v>513</v>
      </c>
      <c r="B378" s="613" t="s">
        <v>2425</v>
      </c>
      <c r="C378" s="614" t="s">
        <v>518</v>
      </c>
      <c r="D378" s="615" t="s">
        <v>2426</v>
      </c>
      <c r="E378" s="614" t="s">
        <v>523</v>
      </c>
      <c r="F378" s="615" t="s">
        <v>2427</v>
      </c>
      <c r="G378" s="614" t="s">
        <v>1760</v>
      </c>
      <c r="H378" s="614" t="s">
        <v>1780</v>
      </c>
      <c r="I378" s="614" t="s">
        <v>1781</v>
      </c>
      <c r="J378" s="614" t="s">
        <v>1782</v>
      </c>
      <c r="K378" s="614" t="s">
        <v>1783</v>
      </c>
      <c r="L378" s="616">
        <v>198.74873491384761</v>
      </c>
      <c r="M378" s="616">
        <v>1</v>
      </c>
      <c r="N378" s="617">
        <v>198.74873491384761</v>
      </c>
    </row>
    <row r="379" spans="1:14" ht="14.4" customHeight="1" x14ac:dyDescent="0.3">
      <c r="A379" s="612" t="s">
        <v>513</v>
      </c>
      <c r="B379" s="613" t="s">
        <v>2425</v>
      </c>
      <c r="C379" s="614" t="s">
        <v>518</v>
      </c>
      <c r="D379" s="615" t="s">
        <v>2426</v>
      </c>
      <c r="E379" s="614" t="s">
        <v>523</v>
      </c>
      <c r="F379" s="615" t="s">
        <v>2427</v>
      </c>
      <c r="G379" s="614" t="s">
        <v>1760</v>
      </c>
      <c r="H379" s="614" t="s">
        <v>1784</v>
      </c>
      <c r="I379" s="614" t="s">
        <v>1785</v>
      </c>
      <c r="J379" s="614" t="s">
        <v>1786</v>
      </c>
      <c r="K379" s="614" t="s">
        <v>1787</v>
      </c>
      <c r="L379" s="616">
        <v>138.25</v>
      </c>
      <c r="M379" s="616">
        <v>6</v>
      </c>
      <c r="N379" s="617">
        <v>829.5</v>
      </c>
    </row>
    <row r="380" spans="1:14" ht="14.4" customHeight="1" x14ac:dyDescent="0.3">
      <c r="A380" s="612" t="s">
        <v>513</v>
      </c>
      <c r="B380" s="613" t="s">
        <v>2425</v>
      </c>
      <c r="C380" s="614" t="s">
        <v>518</v>
      </c>
      <c r="D380" s="615" t="s">
        <v>2426</v>
      </c>
      <c r="E380" s="614" t="s">
        <v>523</v>
      </c>
      <c r="F380" s="615" t="s">
        <v>2427</v>
      </c>
      <c r="G380" s="614" t="s">
        <v>1760</v>
      </c>
      <c r="H380" s="614" t="s">
        <v>1788</v>
      </c>
      <c r="I380" s="614" t="s">
        <v>1789</v>
      </c>
      <c r="J380" s="614" t="s">
        <v>1790</v>
      </c>
      <c r="K380" s="614" t="s">
        <v>1791</v>
      </c>
      <c r="L380" s="616">
        <v>111.26070334571085</v>
      </c>
      <c r="M380" s="616">
        <v>12</v>
      </c>
      <c r="N380" s="617">
        <v>1335.1284401485302</v>
      </c>
    </row>
    <row r="381" spans="1:14" ht="14.4" customHeight="1" x14ac:dyDescent="0.3">
      <c r="A381" s="612" t="s">
        <v>513</v>
      </c>
      <c r="B381" s="613" t="s">
        <v>2425</v>
      </c>
      <c r="C381" s="614" t="s">
        <v>518</v>
      </c>
      <c r="D381" s="615" t="s">
        <v>2426</v>
      </c>
      <c r="E381" s="614" t="s">
        <v>523</v>
      </c>
      <c r="F381" s="615" t="s">
        <v>2427</v>
      </c>
      <c r="G381" s="614" t="s">
        <v>1760</v>
      </c>
      <c r="H381" s="614" t="s">
        <v>1792</v>
      </c>
      <c r="I381" s="614" t="s">
        <v>1793</v>
      </c>
      <c r="J381" s="614" t="s">
        <v>1794</v>
      </c>
      <c r="K381" s="614" t="s">
        <v>1795</v>
      </c>
      <c r="L381" s="616">
        <v>59.286666666666669</v>
      </c>
      <c r="M381" s="616">
        <v>3</v>
      </c>
      <c r="N381" s="617">
        <v>177.86</v>
      </c>
    </row>
    <row r="382" spans="1:14" ht="14.4" customHeight="1" x14ac:dyDescent="0.3">
      <c r="A382" s="612" t="s">
        <v>513</v>
      </c>
      <c r="B382" s="613" t="s">
        <v>2425</v>
      </c>
      <c r="C382" s="614" t="s">
        <v>518</v>
      </c>
      <c r="D382" s="615" t="s">
        <v>2426</v>
      </c>
      <c r="E382" s="614" t="s">
        <v>523</v>
      </c>
      <c r="F382" s="615" t="s">
        <v>2427</v>
      </c>
      <c r="G382" s="614" t="s">
        <v>1760</v>
      </c>
      <c r="H382" s="614" t="s">
        <v>1796</v>
      </c>
      <c r="I382" s="614" t="s">
        <v>1797</v>
      </c>
      <c r="J382" s="614" t="s">
        <v>1798</v>
      </c>
      <c r="K382" s="614" t="s">
        <v>1260</v>
      </c>
      <c r="L382" s="616">
        <v>48.85</v>
      </c>
      <c r="M382" s="616">
        <v>3</v>
      </c>
      <c r="N382" s="617">
        <v>146.55000000000001</v>
      </c>
    </row>
    <row r="383" spans="1:14" ht="14.4" customHeight="1" x14ac:dyDescent="0.3">
      <c r="A383" s="612" t="s">
        <v>513</v>
      </c>
      <c r="B383" s="613" t="s">
        <v>2425</v>
      </c>
      <c r="C383" s="614" t="s">
        <v>518</v>
      </c>
      <c r="D383" s="615" t="s">
        <v>2426</v>
      </c>
      <c r="E383" s="614" t="s">
        <v>523</v>
      </c>
      <c r="F383" s="615" t="s">
        <v>2427</v>
      </c>
      <c r="G383" s="614" t="s">
        <v>1760</v>
      </c>
      <c r="H383" s="614" t="s">
        <v>1799</v>
      </c>
      <c r="I383" s="614" t="s">
        <v>1800</v>
      </c>
      <c r="J383" s="614" t="s">
        <v>1801</v>
      </c>
      <c r="K383" s="614" t="s">
        <v>1802</v>
      </c>
      <c r="L383" s="616">
        <v>68.009999999999991</v>
      </c>
      <c r="M383" s="616">
        <v>4</v>
      </c>
      <c r="N383" s="617">
        <v>272.03999999999996</v>
      </c>
    </row>
    <row r="384" spans="1:14" ht="14.4" customHeight="1" x14ac:dyDescent="0.3">
      <c r="A384" s="612" t="s">
        <v>513</v>
      </c>
      <c r="B384" s="613" t="s">
        <v>2425</v>
      </c>
      <c r="C384" s="614" t="s">
        <v>518</v>
      </c>
      <c r="D384" s="615" t="s">
        <v>2426</v>
      </c>
      <c r="E384" s="614" t="s">
        <v>523</v>
      </c>
      <c r="F384" s="615" t="s">
        <v>2427</v>
      </c>
      <c r="G384" s="614" t="s">
        <v>1760</v>
      </c>
      <c r="H384" s="614" t="s">
        <v>1803</v>
      </c>
      <c r="I384" s="614" t="s">
        <v>1804</v>
      </c>
      <c r="J384" s="614" t="s">
        <v>1805</v>
      </c>
      <c r="K384" s="614" t="s">
        <v>1806</v>
      </c>
      <c r="L384" s="616">
        <v>3321.4241604982467</v>
      </c>
      <c r="M384" s="616">
        <v>14</v>
      </c>
      <c r="N384" s="617">
        <v>46499.938246975456</v>
      </c>
    </row>
    <row r="385" spans="1:14" ht="14.4" customHeight="1" x14ac:dyDescent="0.3">
      <c r="A385" s="612" t="s">
        <v>513</v>
      </c>
      <c r="B385" s="613" t="s">
        <v>2425</v>
      </c>
      <c r="C385" s="614" t="s">
        <v>518</v>
      </c>
      <c r="D385" s="615" t="s">
        <v>2426</v>
      </c>
      <c r="E385" s="614" t="s">
        <v>523</v>
      </c>
      <c r="F385" s="615" t="s">
        <v>2427</v>
      </c>
      <c r="G385" s="614" t="s">
        <v>1760</v>
      </c>
      <c r="H385" s="614" t="s">
        <v>1807</v>
      </c>
      <c r="I385" s="614" t="s">
        <v>1808</v>
      </c>
      <c r="J385" s="614" t="s">
        <v>1809</v>
      </c>
      <c r="K385" s="614" t="s">
        <v>749</v>
      </c>
      <c r="L385" s="616">
        <v>36.259999999999991</v>
      </c>
      <c r="M385" s="616">
        <v>1</v>
      </c>
      <c r="N385" s="617">
        <v>36.259999999999991</v>
      </c>
    </row>
    <row r="386" spans="1:14" ht="14.4" customHeight="1" x14ac:dyDescent="0.3">
      <c r="A386" s="612" t="s">
        <v>513</v>
      </c>
      <c r="B386" s="613" t="s">
        <v>2425</v>
      </c>
      <c r="C386" s="614" t="s">
        <v>518</v>
      </c>
      <c r="D386" s="615" t="s">
        <v>2426</v>
      </c>
      <c r="E386" s="614" t="s">
        <v>523</v>
      </c>
      <c r="F386" s="615" t="s">
        <v>2427</v>
      </c>
      <c r="G386" s="614" t="s">
        <v>1760</v>
      </c>
      <c r="H386" s="614" t="s">
        <v>1810</v>
      </c>
      <c r="I386" s="614" t="s">
        <v>1811</v>
      </c>
      <c r="J386" s="614" t="s">
        <v>1812</v>
      </c>
      <c r="K386" s="614" t="s">
        <v>1813</v>
      </c>
      <c r="L386" s="616">
        <v>78.608888252498346</v>
      </c>
      <c r="M386" s="616">
        <v>96</v>
      </c>
      <c r="N386" s="617">
        <v>7546.4532722398417</v>
      </c>
    </row>
    <row r="387" spans="1:14" ht="14.4" customHeight="1" x14ac:dyDescent="0.3">
      <c r="A387" s="612" t="s">
        <v>513</v>
      </c>
      <c r="B387" s="613" t="s">
        <v>2425</v>
      </c>
      <c r="C387" s="614" t="s">
        <v>518</v>
      </c>
      <c r="D387" s="615" t="s">
        <v>2426</v>
      </c>
      <c r="E387" s="614" t="s">
        <v>523</v>
      </c>
      <c r="F387" s="615" t="s">
        <v>2427</v>
      </c>
      <c r="G387" s="614" t="s">
        <v>1760</v>
      </c>
      <c r="H387" s="614" t="s">
        <v>1814</v>
      </c>
      <c r="I387" s="614" t="s">
        <v>1815</v>
      </c>
      <c r="J387" s="614" t="s">
        <v>1816</v>
      </c>
      <c r="K387" s="614" t="s">
        <v>1817</v>
      </c>
      <c r="L387" s="616">
        <v>72.419999999999973</v>
      </c>
      <c r="M387" s="616">
        <v>1</v>
      </c>
      <c r="N387" s="617">
        <v>72.419999999999973</v>
      </c>
    </row>
    <row r="388" spans="1:14" ht="14.4" customHeight="1" x14ac:dyDescent="0.3">
      <c r="A388" s="612" t="s">
        <v>513</v>
      </c>
      <c r="B388" s="613" t="s">
        <v>2425</v>
      </c>
      <c r="C388" s="614" t="s">
        <v>518</v>
      </c>
      <c r="D388" s="615" t="s">
        <v>2426</v>
      </c>
      <c r="E388" s="614" t="s">
        <v>523</v>
      </c>
      <c r="F388" s="615" t="s">
        <v>2427</v>
      </c>
      <c r="G388" s="614" t="s">
        <v>1760</v>
      </c>
      <c r="H388" s="614" t="s">
        <v>1818</v>
      </c>
      <c r="I388" s="614" t="s">
        <v>1818</v>
      </c>
      <c r="J388" s="614" t="s">
        <v>1819</v>
      </c>
      <c r="K388" s="614" t="s">
        <v>1820</v>
      </c>
      <c r="L388" s="616">
        <v>63.530000000000008</v>
      </c>
      <c r="M388" s="616">
        <v>1</v>
      </c>
      <c r="N388" s="617">
        <v>63.530000000000008</v>
      </c>
    </row>
    <row r="389" spans="1:14" ht="14.4" customHeight="1" x14ac:dyDescent="0.3">
      <c r="A389" s="612" t="s">
        <v>513</v>
      </c>
      <c r="B389" s="613" t="s">
        <v>2425</v>
      </c>
      <c r="C389" s="614" t="s">
        <v>518</v>
      </c>
      <c r="D389" s="615" t="s">
        <v>2426</v>
      </c>
      <c r="E389" s="614" t="s">
        <v>523</v>
      </c>
      <c r="F389" s="615" t="s">
        <v>2427</v>
      </c>
      <c r="G389" s="614" t="s">
        <v>1760</v>
      </c>
      <c r="H389" s="614" t="s">
        <v>1821</v>
      </c>
      <c r="I389" s="614" t="s">
        <v>1822</v>
      </c>
      <c r="J389" s="614" t="s">
        <v>1823</v>
      </c>
      <c r="K389" s="614" t="s">
        <v>653</v>
      </c>
      <c r="L389" s="616">
        <v>47.09</v>
      </c>
      <c r="M389" s="616">
        <v>2</v>
      </c>
      <c r="N389" s="617">
        <v>94.18</v>
      </c>
    </row>
    <row r="390" spans="1:14" ht="14.4" customHeight="1" x14ac:dyDescent="0.3">
      <c r="A390" s="612" t="s">
        <v>513</v>
      </c>
      <c r="B390" s="613" t="s">
        <v>2425</v>
      </c>
      <c r="C390" s="614" t="s">
        <v>518</v>
      </c>
      <c r="D390" s="615" t="s">
        <v>2426</v>
      </c>
      <c r="E390" s="614" t="s">
        <v>523</v>
      </c>
      <c r="F390" s="615" t="s">
        <v>2427</v>
      </c>
      <c r="G390" s="614" t="s">
        <v>1760</v>
      </c>
      <c r="H390" s="614" t="s">
        <v>1824</v>
      </c>
      <c r="I390" s="614" t="s">
        <v>1825</v>
      </c>
      <c r="J390" s="614" t="s">
        <v>1826</v>
      </c>
      <c r="K390" s="614" t="s">
        <v>1827</v>
      </c>
      <c r="L390" s="616">
        <v>93.810202212459956</v>
      </c>
      <c r="M390" s="616">
        <v>1</v>
      </c>
      <c r="N390" s="617">
        <v>93.810202212459956</v>
      </c>
    </row>
    <row r="391" spans="1:14" ht="14.4" customHeight="1" x14ac:dyDescent="0.3">
      <c r="A391" s="612" t="s">
        <v>513</v>
      </c>
      <c r="B391" s="613" t="s">
        <v>2425</v>
      </c>
      <c r="C391" s="614" t="s">
        <v>518</v>
      </c>
      <c r="D391" s="615" t="s">
        <v>2426</v>
      </c>
      <c r="E391" s="614" t="s">
        <v>523</v>
      </c>
      <c r="F391" s="615" t="s">
        <v>2427</v>
      </c>
      <c r="G391" s="614" t="s">
        <v>1760</v>
      </c>
      <c r="H391" s="614" t="s">
        <v>1828</v>
      </c>
      <c r="I391" s="614" t="s">
        <v>1829</v>
      </c>
      <c r="J391" s="614" t="s">
        <v>1830</v>
      </c>
      <c r="K391" s="614" t="s">
        <v>1831</v>
      </c>
      <c r="L391" s="616">
        <v>21.670000000000012</v>
      </c>
      <c r="M391" s="616">
        <v>1</v>
      </c>
      <c r="N391" s="617">
        <v>21.670000000000012</v>
      </c>
    </row>
    <row r="392" spans="1:14" ht="14.4" customHeight="1" x14ac:dyDescent="0.3">
      <c r="A392" s="612" t="s">
        <v>513</v>
      </c>
      <c r="B392" s="613" t="s">
        <v>2425</v>
      </c>
      <c r="C392" s="614" t="s">
        <v>518</v>
      </c>
      <c r="D392" s="615" t="s">
        <v>2426</v>
      </c>
      <c r="E392" s="614" t="s">
        <v>523</v>
      </c>
      <c r="F392" s="615" t="s">
        <v>2427</v>
      </c>
      <c r="G392" s="614" t="s">
        <v>1760</v>
      </c>
      <c r="H392" s="614" t="s">
        <v>1832</v>
      </c>
      <c r="I392" s="614" t="s">
        <v>1833</v>
      </c>
      <c r="J392" s="614" t="s">
        <v>1834</v>
      </c>
      <c r="K392" s="614" t="s">
        <v>1835</v>
      </c>
      <c r="L392" s="616">
        <v>162.79000000000002</v>
      </c>
      <c r="M392" s="616">
        <v>1</v>
      </c>
      <c r="N392" s="617">
        <v>162.79000000000002</v>
      </c>
    </row>
    <row r="393" spans="1:14" ht="14.4" customHeight="1" x14ac:dyDescent="0.3">
      <c r="A393" s="612" t="s">
        <v>513</v>
      </c>
      <c r="B393" s="613" t="s">
        <v>2425</v>
      </c>
      <c r="C393" s="614" t="s">
        <v>518</v>
      </c>
      <c r="D393" s="615" t="s">
        <v>2426</v>
      </c>
      <c r="E393" s="614" t="s">
        <v>523</v>
      </c>
      <c r="F393" s="615" t="s">
        <v>2427</v>
      </c>
      <c r="G393" s="614" t="s">
        <v>1760</v>
      </c>
      <c r="H393" s="614" t="s">
        <v>1836</v>
      </c>
      <c r="I393" s="614" t="s">
        <v>1837</v>
      </c>
      <c r="J393" s="614" t="s">
        <v>1838</v>
      </c>
      <c r="K393" s="614" t="s">
        <v>1839</v>
      </c>
      <c r="L393" s="616">
        <v>222.20999999999998</v>
      </c>
      <c r="M393" s="616">
        <v>1</v>
      </c>
      <c r="N393" s="617">
        <v>222.20999999999998</v>
      </c>
    </row>
    <row r="394" spans="1:14" ht="14.4" customHeight="1" x14ac:dyDescent="0.3">
      <c r="A394" s="612" t="s">
        <v>513</v>
      </c>
      <c r="B394" s="613" t="s">
        <v>2425</v>
      </c>
      <c r="C394" s="614" t="s">
        <v>518</v>
      </c>
      <c r="D394" s="615" t="s">
        <v>2426</v>
      </c>
      <c r="E394" s="614" t="s">
        <v>523</v>
      </c>
      <c r="F394" s="615" t="s">
        <v>2427</v>
      </c>
      <c r="G394" s="614" t="s">
        <v>1760</v>
      </c>
      <c r="H394" s="614" t="s">
        <v>1840</v>
      </c>
      <c r="I394" s="614" t="s">
        <v>1841</v>
      </c>
      <c r="J394" s="614" t="s">
        <v>1842</v>
      </c>
      <c r="K394" s="614" t="s">
        <v>821</v>
      </c>
      <c r="L394" s="616">
        <v>72.91</v>
      </c>
      <c r="M394" s="616">
        <v>1</v>
      </c>
      <c r="N394" s="617">
        <v>72.91</v>
      </c>
    </row>
    <row r="395" spans="1:14" ht="14.4" customHeight="1" x14ac:dyDescent="0.3">
      <c r="A395" s="612" t="s">
        <v>513</v>
      </c>
      <c r="B395" s="613" t="s">
        <v>2425</v>
      </c>
      <c r="C395" s="614" t="s">
        <v>518</v>
      </c>
      <c r="D395" s="615" t="s">
        <v>2426</v>
      </c>
      <c r="E395" s="614" t="s">
        <v>523</v>
      </c>
      <c r="F395" s="615" t="s">
        <v>2427</v>
      </c>
      <c r="G395" s="614" t="s">
        <v>1760</v>
      </c>
      <c r="H395" s="614" t="s">
        <v>1843</v>
      </c>
      <c r="I395" s="614" t="s">
        <v>1844</v>
      </c>
      <c r="J395" s="614" t="s">
        <v>1845</v>
      </c>
      <c r="K395" s="614" t="s">
        <v>1260</v>
      </c>
      <c r="L395" s="616">
        <v>50.989999999999988</v>
      </c>
      <c r="M395" s="616">
        <v>1</v>
      </c>
      <c r="N395" s="617">
        <v>50.989999999999988</v>
      </c>
    </row>
    <row r="396" spans="1:14" ht="14.4" customHeight="1" x14ac:dyDescent="0.3">
      <c r="A396" s="612" t="s">
        <v>513</v>
      </c>
      <c r="B396" s="613" t="s">
        <v>2425</v>
      </c>
      <c r="C396" s="614" t="s">
        <v>518</v>
      </c>
      <c r="D396" s="615" t="s">
        <v>2426</v>
      </c>
      <c r="E396" s="614" t="s">
        <v>523</v>
      </c>
      <c r="F396" s="615" t="s">
        <v>2427</v>
      </c>
      <c r="G396" s="614" t="s">
        <v>1760</v>
      </c>
      <c r="H396" s="614" t="s">
        <v>1846</v>
      </c>
      <c r="I396" s="614" t="s">
        <v>1847</v>
      </c>
      <c r="J396" s="614" t="s">
        <v>1774</v>
      </c>
      <c r="K396" s="614" t="s">
        <v>1848</v>
      </c>
      <c r="L396" s="616">
        <v>129.396649315324</v>
      </c>
      <c r="M396" s="616">
        <v>164</v>
      </c>
      <c r="N396" s="617">
        <v>21221.050487713135</v>
      </c>
    </row>
    <row r="397" spans="1:14" ht="14.4" customHeight="1" x14ac:dyDescent="0.3">
      <c r="A397" s="612" t="s">
        <v>513</v>
      </c>
      <c r="B397" s="613" t="s">
        <v>2425</v>
      </c>
      <c r="C397" s="614" t="s">
        <v>518</v>
      </c>
      <c r="D397" s="615" t="s">
        <v>2426</v>
      </c>
      <c r="E397" s="614" t="s">
        <v>523</v>
      </c>
      <c r="F397" s="615" t="s">
        <v>2427</v>
      </c>
      <c r="G397" s="614" t="s">
        <v>1760</v>
      </c>
      <c r="H397" s="614" t="s">
        <v>1849</v>
      </c>
      <c r="I397" s="614" t="s">
        <v>1850</v>
      </c>
      <c r="J397" s="614" t="s">
        <v>1851</v>
      </c>
      <c r="K397" s="614" t="s">
        <v>1852</v>
      </c>
      <c r="L397" s="616">
        <v>98.949258425228962</v>
      </c>
      <c r="M397" s="616">
        <v>1</v>
      </c>
      <c r="N397" s="617">
        <v>98.949258425228962</v>
      </c>
    </row>
    <row r="398" spans="1:14" ht="14.4" customHeight="1" x14ac:dyDescent="0.3">
      <c r="A398" s="612" t="s">
        <v>513</v>
      </c>
      <c r="B398" s="613" t="s">
        <v>2425</v>
      </c>
      <c r="C398" s="614" t="s">
        <v>518</v>
      </c>
      <c r="D398" s="615" t="s">
        <v>2426</v>
      </c>
      <c r="E398" s="614" t="s">
        <v>523</v>
      </c>
      <c r="F398" s="615" t="s">
        <v>2427</v>
      </c>
      <c r="G398" s="614" t="s">
        <v>1760</v>
      </c>
      <c r="H398" s="614" t="s">
        <v>1853</v>
      </c>
      <c r="I398" s="614" t="s">
        <v>1854</v>
      </c>
      <c r="J398" s="614" t="s">
        <v>1855</v>
      </c>
      <c r="K398" s="614" t="s">
        <v>1856</v>
      </c>
      <c r="L398" s="616">
        <v>24.96978761451393</v>
      </c>
      <c r="M398" s="616">
        <v>1</v>
      </c>
      <c r="N398" s="617">
        <v>24.96978761451393</v>
      </c>
    </row>
    <row r="399" spans="1:14" ht="14.4" customHeight="1" x14ac:dyDescent="0.3">
      <c r="A399" s="612" t="s">
        <v>513</v>
      </c>
      <c r="B399" s="613" t="s">
        <v>2425</v>
      </c>
      <c r="C399" s="614" t="s">
        <v>518</v>
      </c>
      <c r="D399" s="615" t="s">
        <v>2426</v>
      </c>
      <c r="E399" s="614" t="s">
        <v>523</v>
      </c>
      <c r="F399" s="615" t="s">
        <v>2427</v>
      </c>
      <c r="G399" s="614" t="s">
        <v>1760</v>
      </c>
      <c r="H399" s="614" t="s">
        <v>1857</v>
      </c>
      <c r="I399" s="614" t="s">
        <v>1858</v>
      </c>
      <c r="J399" s="614" t="s">
        <v>1771</v>
      </c>
      <c r="K399" s="614" t="s">
        <v>1859</v>
      </c>
      <c r="L399" s="616">
        <v>58.740000000000023</v>
      </c>
      <c r="M399" s="616">
        <v>1</v>
      </c>
      <c r="N399" s="617">
        <v>58.740000000000023</v>
      </c>
    </row>
    <row r="400" spans="1:14" ht="14.4" customHeight="1" x14ac:dyDescent="0.3">
      <c r="A400" s="612" t="s">
        <v>513</v>
      </c>
      <c r="B400" s="613" t="s">
        <v>2425</v>
      </c>
      <c r="C400" s="614" t="s">
        <v>518</v>
      </c>
      <c r="D400" s="615" t="s">
        <v>2426</v>
      </c>
      <c r="E400" s="614" t="s">
        <v>523</v>
      </c>
      <c r="F400" s="615" t="s">
        <v>2427</v>
      </c>
      <c r="G400" s="614" t="s">
        <v>1760</v>
      </c>
      <c r="H400" s="614" t="s">
        <v>1860</v>
      </c>
      <c r="I400" s="614" t="s">
        <v>1861</v>
      </c>
      <c r="J400" s="614" t="s">
        <v>1862</v>
      </c>
      <c r="K400" s="614" t="s">
        <v>1863</v>
      </c>
      <c r="L400" s="616">
        <v>39.660000000000004</v>
      </c>
      <c r="M400" s="616">
        <v>3</v>
      </c>
      <c r="N400" s="617">
        <v>118.98000000000002</v>
      </c>
    </row>
    <row r="401" spans="1:14" ht="14.4" customHeight="1" x14ac:dyDescent="0.3">
      <c r="A401" s="612" t="s">
        <v>513</v>
      </c>
      <c r="B401" s="613" t="s">
        <v>2425</v>
      </c>
      <c r="C401" s="614" t="s">
        <v>518</v>
      </c>
      <c r="D401" s="615" t="s">
        <v>2426</v>
      </c>
      <c r="E401" s="614" t="s">
        <v>523</v>
      </c>
      <c r="F401" s="615" t="s">
        <v>2427</v>
      </c>
      <c r="G401" s="614" t="s">
        <v>1760</v>
      </c>
      <c r="H401" s="614" t="s">
        <v>1864</v>
      </c>
      <c r="I401" s="614" t="s">
        <v>1865</v>
      </c>
      <c r="J401" s="614" t="s">
        <v>1866</v>
      </c>
      <c r="K401" s="614" t="s">
        <v>1474</v>
      </c>
      <c r="L401" s="616">
        <v>466.69925540956444</v>
      </c>
      <c r="M401" s="616">
        <v>81</v>
      </c>
      <c r="N401" s="617">
        <v>37802.639688174721</v>
      </c>
    </row>
    <row r="402" spans="1:14" ht="14.4" customHeight="1" x14ac:dyDescent="0.3">
      <c r="A402" s="612" t="s">
        <v>513</v>
      </c>
      <c r="B402" s="613" t="s">
        <v>2425</v>
      </c>
      <c r="C402" s="614" t="s">
        <v>518</v>
      </c>
      <c r="D402" s="615" t="s">
        <v>2426</v>
      </c>
      <c r="E402" s="614" t="s">
        <v>523</v>
      </c>
      <c r="F402" s="615" t="s">
        <v>2427</v>
      </c>
      <c r="G402" s="614" t="s">
        <v>1760</v>
      </c>
      <c r="H402" s="614" t="s">
        <v>1867</v>
      </c>
      <c r="I402" s="614" t="s">
        <v>1868</v>
      </c>
      <c r="J402" s="614" t="s">
        <v>1869</v>
      </c>
      <c r="K402" s="614" t="s">
        <v>1870</v>
      </c>
      <c r="L402" s="616">
        <v>47.88000000000001</v>
      </c>
      <c r="M402" s="616">
        <v>1</v>
      </c>
      <c r="N402" s="617">
        <v>47.88000000000001</v>
      </c>
    </row>
    <row r="403" spans="1:14" ht="14.4" customHeight="1" x14ac:dyDescent="0.3">
      <c r="A403" s="612" t="s">
        <v>513</v>
      </c>
      <c r="B403" s="613" t="s">
        <v>2425</v>
      </c>
      <c r="C403" s="614" t="s">
        <v>518</v>
      </c>
      <c r="D403" s="615" t="s">
        <v>2426</v>
      </c>
      <c r="E403" s="614" t="s">
        <v>523</v>
      </c>
      <c r="F403" s="615" t="s">
        <v>2427</v>
      </c>
      <c r="G403" s="614" t="s">
        <v>1760</v>
      </c>
      <c r="H403" s="614" t="s">
        <v>1871</v>
      </c>
      <c r="I403" s="614" t="s">
        <v>1872</v>
      </c>
      <c r="J403" s="614" t="s">
        <v>1790</v>
      </c>
      <c r="K403" s="614" t="s">
        <v>1873</v>
      </c>
      <c r="L403" s="616">
        <v>73.84979010793387</v>
      </c>
      <c r="M403" s="616">
        <v>18</v>
      </c>
      <c r="N403" s="617">
        <v>1329.2962219428098</v>
      </c>
    </row>
    <row r="404" spans="1:14" ht="14.4" customHeight="1" x14ac:dyDescent="0.3">
      <c r="A404" s="612" t="s">
        <v>513</v>
      </c>
      <c r="B404" s="613" t="s">
        <v>2425</v>
      </c>
      <c r="C404" s="614" t="s">
        <v>518</v>
      </c>
      <c r="D404" s="615" t="s">
        <v>2426</v>
      </c>
      <c r="E404" s="614" t="s">
        <v>523</v>
      </c>
      <c r="F404" s="615" t="s">
        <v>2427</v>
      </c>
      <c r="G404" s="614" t="s">
        <v>1760</v>
      </c>
      <c r="H404" s="614" t="s">
        <v>1874</v>
      </c>
      <c r="I404" s="614" t="s">
        <v>1875</v>
      </c>
      <c r="J404" s="614" t="s">
        <v>1876</v>
      </c>
      <c r="K404" s="614" t="s">
        <v>1877</v>
      </c>
      <c r="L404" s="616">
        <v>743.05567845043777</v>
      </c>
      <c r="M404" s="616">
        <v>1</v>
      </c>
      <c r="N404" s="617">
        <v>743.05567845043777</v>
      </c>
    </row>
    <row r="405" spans="1:14" ht="14.4" customHeight="1" x14ac:dyDescent="0.3">
      <c r="A405" s="612" t="s">
        <v>513</v>
      </c>
      <c r="B405" s="613" t="s">
        <v>2425</v>
      </c>
      <c r="C405" s="614" t="s">
        <v>518</v>
      </c>
      <c r="D405" s="615" t="s">
        <v>2426</v>
      </c>
      <c r="E405" s="614" t="s">
        <v>523</v>
      </c>
      <c r="F405" s="615" t="s">
        <v>2427</v>
      </c>
      <c r="G405" s="614" t="s">
        <v>1760</v>
      </c>
      <c r="H405" s="614" t="s">
        <v>1878</v>
      </c>
      <c r="I405" s="614" t="s">
        <v>1879</v>
      </c>
      <c r="J405" s="614" t="s">
        <v>1880</v>
      </c>
      <c r="K405" s="614" t="s">
        <v>1881</v>
      </c>
      <c r="L405" s="616">
        <v>67.849893998127754</v>
      </c>
      <c r="M405" s="616">
        <v>1230</v>
      </c>
      <c r="N405" s="617">
        <v>83455.369617697143</v>
      </c>
    </row>
    <row r="406" spans="1:14" ht="14.4" customHeight="1" x14ac:dyDescent="0.3">
      <c r="A406" s="612" t="s">
        <v>513</v>
      </c>
      <c r="B406" s="613" t="s">
        <v>2425</v>
      </c>
      <c r="C406" s="614" t="s">
        <v>518</v>
      </c>
      <c r="D406" s="615" t="s">
        <v>2426</v>
      </c>
      <c r="E406" s="614" t="s">
        <v>523</v>
      </c>
      <c r="F406" s="615" t="s">
        <v>2427</v>
      </c>
      <c r="G406" s="614" t="s">
        <v>1760</v>
      </c>
      <c r="H406" s="614" t="s">
        <v>1882</v>
      </c>
      <c r="I406" s="614" t="s">
        <v>1883</v>
      </c>
      <c r="J406" s="614" t="s">
        <v>1884</v>
      </c>
      <c r="K406" s="614" t="s">
        <v>1885</v>
      </c>
      <c r="L406" s="616">
        <v>64.609999999999985</v>
      </c>
      <c r="M406" s="616">
        <v>1</v>
      </c>
      <c r="N406" s="617">
        <v>64.609999999999985</v>
      </c>
    </row>
    <row r="407" spans="1:14" ht="14.4" customHeight="1" x14ac:dyDescent="0.3">
      <c r="A407" s="612" t="s">
        <v>513</v>
      </c>
      <c r="B407" s="613" t="s">
        <v>2425</v>
      </c>
      <c r="C407" s="614" t="s">
        <v>518</v>
      </c>
      <c r="D407" s="615" t="s">
        <v>2426</v>
      </c>
      <c r="E407" s="614" t="s">
        <v>523</v>
      </c>
      <c r="F407" s="615" t="s">
        <v>2427</v>
      </c>
      <c r="G407" s="614" t="s">
        <v>1760</v>
      </c>
      <c r="H407" s="614" t="s">
        <v>1886</v>
      </c>
      <c r="I407" s="614" t="s">
        <v>1887</v>
      </c>
      <c r="J407" s="614" t="s">
        <v>1888</v>
      </c>
      <c r="K407" s="614" t="s">
        <v>1889</v>
      </c>
      <c r="L407" s="616">
        <v>89.931839582078084</v>
      </c>
      <c r="M407" s="616">
        <v>4</v>
      </c>
      <c r="N407" s="617">
        <v>359.72735832831233</v>
      </c>
    </row>
    <row r="408" spans="1:14" ht="14.4" customHeight="1" x14ac:dyDescent="0.3">
      <c r="A408" s="612" t="s">
        <v>513</v>
      </c>
      <c r="B408" s="613" t="s">
        <v>2425</v>
      </c>
      <c r="C408" s="614" t="s">
        <v>518</v>
      </c>
      <c r="D408" s="615" t="s">
        <v>2426</v>
      </c>
      <c r="E408" s="614" t="s">
        <v>523</v>
      </c>
      <c r="F408" s="615" t="s">
        <v>2427</v>
      </c>
      <c r="G408" s="614" t="s">
        <v>1760</v>
      </c>
      <c r="H408" s="614" t="s">
        <v>1890</v>
      </c>
      <c r="I408" s="614" t="s">
        <v>1891</v>
      </c>
      <c r="J408" s="614" t="s">
        <v>1892</v>
      </c>
      <c r="K408" s="614" t="s">
        <v>1893</v>
      </c>
      <c r="L408" s="616">
        <v>135.78</v>
      </c>
      <c r="M408" s="616">
        <v>1</v>
      </c>
      <c r="N408" s="617">
        <v>135.78</v>
      </c>
    </row>
    <row r="409" spans="1:14" ht="14.4" customHeight="1" x14ac:dyDescent="0.3">
      <c r="A409" s="612" t="s">
        <v>513</v>
      </c>
      <c r="B409" s="613" t="s">
        <v>2425</v>
      </c>
      <c r="C409" s="614" t="s">
        <v>518</v>
      </c>
      <c r="D409" s="615" t="s">
        <v>2426</v>
      </c>
      <c r="E409" s="614" t="s">
        <v>523</v>
      </c>
      <c r="F409" s="615" t="s">
        <v>2427</v>
      </c>
      <c r="G409" s="614" t="s">
        <v>1760</v>
      </c>
      <c r="H409" s="614" t="s">
        <v>1894</v>
      </c>
      <c r="I409" s="614" t="s">
        <v>1895</v>
      </c>
      <c r="J409" s="614" t="s">
        <v>1896</v>
      </c>
      <c r="K409" s="614" t="s">
        <v>821</v>
      </c>
      <c r="L409" s="616">
        <v>153.94999999999999</v>
      </c>
      <c r="M409" s="616">
        <v>1</v>
      </c>
      <c r="N409" s="617">
        <v>153.94999999999999</v>
      </c>
    </row>
    <row r="410" spans="1:14" ht="14.4" customHeight="1" x14ac:dyDescent="0.3">
      <c r="A410" s="612" t="s">
        <v>513</v>
      </c>
      <c r="B410" s="613" t="s">
        <v>2425</v>
      </c>
      <c r="C410" s="614" t="s">
        <v>518</v>
      </c>
      <c r="D410" s="615" t="s">
        <v>2426</v>
      </c>
      <c r="E410" s="614" t="s">
        <v>523</v>
      </c>
      <c r="F410" s="615" t="s">
        <v>2427</v>
      </c>
      <c r="G410" s="614" t="s">
        <v>1760</v>
      </c>
      <c r="H410" s="614" t="s">
        <v>1897</v>
      </c>
      <c r="I410" s="614" t="s">
        <v>1898</v>
      </c>
      <c r="J410" s="614" t="s">
        <v>1899</v>
      </c>
      <c r="K410" s="614" t="s">
        <v>1835</v>
      </c>
      <c r="L410" s="616">
        <v>88.25</v>
      </c>
      <c r="M410" s="616">
        <v>1</v>
      </c>
      <c r="N410" s="617">
        <v>88.25</v>
      </c>
    </row>
    <row r="411" spans="1:14" ht="14.4" customHeight="1" x14ac:dyDescent="0.3">
      <c r="A411" s="612" t="s">
        <v>513</v>
      </c>
      <c r="B411" s="613" t="s">
        <v>2425</v>
      </c>
      <c r="C411" s="614" t="s">
        <v>518</v>
      </c>
      <c r="D411" s="615" t="s">
        <v>2426</v>
      </c>
      <c r="E411" s="614" t="s">
        <v>523</v>
      </c>
      <c r="F411" s="615" t="s">
        <v>2427</v>
      </c>
      <c r="G411" s="614" t="s">
        <v>1760</v>
      </c>
      <c r="H411" s="614" t="s">
        <v>1900</v>
      </c>
      <c r="I411" s="614" t="s">
        <v>1901</v>
      </c>
      <c r="J411" s="614" t="s">
        <v>1902</v>
      </c>
      <c r="K411" s="614" t="s">
        <v>1835</v>
      </c>
      <c r="L411" s="616">
        <v>99.138935002838664</v>
      </c>
      <c r="M411" s="616">
        <v>1</v>
      </c>
      <c r="N411" s="617">
        <v>99.138935002838664</v>
      </c>
    </row>
    <row r="412" spans="1:14" ht="14.4" customHeight="1" x14ac:dyDescent="0.3">
      <c r="A412" s="612" t="s">
        <v>513</v>
      </c>
      <c r="B412" s="613" t="s">
        <v>2425</v>
      </c>
      <c r="C412" s="614" t="s">
        <v>518</v>
      </c>
      <c r="D412" s="615" t="s">
        <v>2426</v>
      </c>
      <c r="E412" s="614" t="s">
        <v>523</v>
      </c>
      <c r="F412" s="615" t="s">
        <v>2427</v>
      </c>
      <c r="G412" s="614" t="s">
        <v>1760</v>
      </c>
      <c r="H412" s="614" t="s">
        <v>1903</v>
      </c>
      <c r="I412" s="614" t="s">
        <v>1904</v>
      </c>
      <c r="J412" s="614" t="s">
        <v>1905</v>
      </c>
      <c r="K412" s="614" t="s">
        <v>1906</v>
      </c>
      <c r="L412" s="616">
        <v>1534.1889078818381</v>
      </c>
      <c r="M412" s="616">
        <v>2</v>
      </c>
      <c r="N412" s="617">
        <v>3068.3778157636762</v>
      </c>
    </row>
    <row r="413" spans="1:14" ht="14.4" customHeight="1" x14ac:dyDescent="0.3">
      <c r="A413" s="612" t="s">
        <v>513</v>
      </c>
      <c r="B413" s="613" t="s">
        <v>2425</v>
      </c>
      <c r="C413" s="614" t="s">
        <v>518</v>
      </c>
      <c r="D413" s="615" t="s">
        <v>2426</v>
      </c>
      <c r="E413" s="614" t="s">
        <v>523</v>
      </c>
      <c r="F413" s="615" t="s">
        <v>2427</v>
      </c>
      <c r="G413" s="614" t="s">
        <v>1760</v>
      </c>
      <c r="H413" s="614" t="s">
        <v>1907</v>
      </c>
      <c r="I413" s="614" t="s">
        <v>1908</v>
      </c>
      <c r="J413" s="614" t="s">
        <v>1786</v>
      </c>
      <c r="K413" s="614" t="s">
        <v>1909</v>
      </c>
      <c r="L413" s="616">
        <v>141.02000000000004</v>
      </c>
      <c r="M413" s="616">
        <v>1</v>
      </c>
      <c r="N413" s="617">
        <v>141.02000000000004</v>
      </c>
    </row>
    <row r="414" spans="1:14" ht="14.4" customHeight="1" x14ac:dyDescent="0.3">
      <c r="A414" s="612" t="s">
        <v>513</v>
      </c>
      <c r="B414" s="613" t="s">
        <v>2425</v>
      </c>
      <c r="C414" s="614" t="s">
        <v>518</v>
      </c>
      <c r="D414" s="615" t="s">
        <v>2426</v>
      </c>
      <c r="E414" s="614" t="s">
        <v>523</v>
      </c>
      <c r="F414" s="615" t="s">
        <v>2427</v>
      </c>
      <c r="G414" s="614" t="s">
        <v>1760</v>
      </c>
      <c r="H414" s="614" t="s">
        <v>1910</v>
      </c>
      <c r="I414" s="614" t="s">
        <v>1911</v>
      </c>
      <c r="J414" s="614" t="s">
        <v>1912</v>
      </c>
      <c r="K414" s="614" t="s">
        <v>1913</v>
      </c>
      <c r="L414" s="616">
        <v>504.82004643752504</v>
      </c>
      <c r="M414" s="616">
        <v>1</v>
      </c>
      <c r="N414" s="617">
        <v>504.82004643752504</v>
      </c>
    </row>
    <row r="415" spans="1:14" ht="14.4" customHeight="1" x14ac:dyDescent="0.3">
      <c r="A415" s="612" t="s">
        <v>513</v>
      </c>
      <c r="B415" s="613" t="s">
        <v>2425</v>
      </c>
      <c r="C415" s="614" t="s">
        <v>518</v>
      </c>
      <c r="D415" s="615" t="s">
        <v>2426</v>
      </c>
      <c r="E415" s="614" t="s">
        <v>523</v>
      </c>
      <c r="F415" s="615" t="s">
        <v>2427</v>
      </c>
      <c r="G415" s="614" t="s">
        <v>1760</v>
      </c>
      <c r="H415" s="614" t="s">
        <v>1914</v>
      </c>
      <c r="I415" s="614" t="s">
        <v>1915</v>
      </c>
      <c r="J415" s="614" t="s">
        <v>1916</v>
      </c>
      <c r="K415" s="614" t="s">
        <v>1917</v>
      </c>
      <c r="L415" s="616">
        <v>97.57000700510757</v>
      </c>
      <c r="M415" s="616">
        <v>1</v>
      </c>
      <c r="N415" s="617">
        <v>97.57000700510757</v>
      </c>
    </row>
    <row r="416" spans="1:14" ht="14.4" customHeight="1" x14ac:dyDescent="0.3">
      <c r="A416" s="612" t="s">
        <v>513</v>
      </c>
      <c r="B416" s="613" t="s">
        <v>2425</v>
      </c>
      <c r="C416" s="614" t="s">
        <v>518</v>
      </c>
      <c r="D416" s="615" t="s">
        <v>2426</v>
      </c>
      <c r="E416" s="614" t="s">
        <v>523</v>
      </c>
      <c r="F416" s="615" t="s">
        <v>2427</v>
      </c>
      <c r="G416" s="614" t="s">
        <v>1760</v>
      </c>
      <c r="H416" s="614" t="s">
        <v>1918</v>
      </c>
      <c r="I416" s="614" t="s">
        <v>1919</v>
      </c>
      <c r="J416" s="614" t="s">
        <v>1845</v>
      </c>
      <c r="K416" s="614" t="s">
        <v>1839</v>
      </c>
      <c r="L416" s="616">
        <v>155.51999358474146</v>
      </c>
      <c r="M416" s="616">
        <v>1</v>
      </c>
      <c r="N416" s="617">
        <v>155.51999358474146</v>
      </c>
    </row>
    <row r="417" spans="1:14" ht="14.4" customHeight="1" x14ac:dyDescent="0.3">
      <c r="A417" s="612" t="s">
        <v>513</v>
      </c>
      <c r="B417" s="613" t="s">
        <v>2425</v>
      </c>
      <c r="C417" s="614" t="s">
        <v>518</v>
      </c>
      <c r="D417" s="615" t="s">
        <v>2426</v>
      </c>
      <c r="E417" s="614" t="s">
        <v>523</v>
      </c>
      <c r="F417" s="615" t="s">
        <v>2427</v>
      </c>
      <c r="G417" s="614" t="s">
        <v>1760</v>
      </c>
      <c r="H417" s="614" t="s">
        <v>1920</v>
      </c>
      <c r="I417" s="614" t="s">
        <v>1920</v>
      </c>
      <c r="J417" s="614" t="s">
        <v>1921</v>
      </c>
      <c r="K417" s="614" t="s">
        <v>1922</v>
      </c>
      <c r="L417" s="616">
        <v>76.808000000000007</v>
      </c>
      <c r="M417" s="616">
        <v>1</v>
      </c>
      <c r="N417" s="617">
        <v>76.808000000000007</v>
      </c>
    </row>
    <row r="418" spans="1:14" ht="14.4" customHeight="1" x14ac:dyDescent="0.3">
      <c r="A418" s="612" t="s">
        <v>513</v>
      </c>
      <c r="B418" s="613" t="s">
        <v>2425</v>
      </c>
      <c r="C418" s="614" t="s">
        <v>518</v>
      </c>
      <c r="D418" s="615" t="s">
        <v>2426</v>
      </c>
      <c r="E418" s="614" t="s">
        <v>523</v>
      </c>
      <c r="F418" s="615" t="s">
        <v>2427</v>
      </c>
      <c r="G418" s="614" t="s">
        <v>1760</v>
      </c>
      <c r="H418" s="614" t="s">
        <v>1923</v>
      </c>
      <c r="I418" s="614" t="s">
        <v>1924</v>
      </c>
      <c r="J418" s="614" t="s">
        <v>1823</v>
      </c>
      <c r="K418" s="614" t="s">
        <v>1925</v>
      </c>
      <c r="L418" s="616">
        <v>60.166665818833927</v>
      </c>
      <c r="M418" s="616">
        <v>3</v>
      </c>
      <c r="N418" s="617">
        <v>180.49999745650177</v>
      </c>
    </row>
    <row r="419" spans="1:14" ht="14.4" customHeight="1" x14ac:dyDescent="0.3">
      <c r="A419" s="612" t="s">
        <v>513</v>
      </c>
      <c r="B419" s="613" t="s">
        <v>2425</v>
      </c>
      <c r="C419" s="614" t="s">
        <v>518</v>
      </c>
      <c r="D419" s="615" t="s">
        <v>2426</v>
      </c>
      <c r="E419" s="614" t="s">
        <v>523</v>
      </c>
      <c r="F419" s="615" t="s">
        <v>2427</v>
      </c>
      <c r="G419" s="614" t="s">
        <v>1760</v>
      </c>
      <c r="H419" s="614" t="s">
        <v>1926</v>
      </c>
      <c r="I419" s="614" t="s">
        <v>1927</v>
      </c>
      <c r="J419" s="614" t="s">
        <v>1763</v>
      </c>
      <c r="K419" s="614" t="s">
        <v>1928</v>
      </c>
      <c r="L419" s="616">
        <v>64.100000000000009</v>
      </c>
      <c r="M419" s="616">
        <v>6</v>
      </c>
      <c r="N419" s="617">
        <v>384.6</v>
      </c>
    </row>
    <row r="420" spans="1:14" ht="14.4" customHeight="1" x14ac:dyDescent="0.3">
      <c r="A420" s="612" t="s">
        <v>513</v>
      </c>
      <c r="B420" s="613" t="s">
        <v>2425</v>
      </c>
      <c r="C420" s="614" t="s">
        <v>518</v>
      </c>
      <c r="D420" s="615" t="s">
        <v>2426</v>
      </c>
      <c r="E420" s="614" t="s">
        <v>523</v>
      </c>
      <c r="F420" s="615" t="s">
        <v>2427</v>
      </c>
      <c r="G420" s="614" t="s">
        <v>1760</v>
      </c>
      <c r="H420" s="614" t="s">
        <v>1929</v>
      </c>
      <c r="I420" s="614" t="s">
        <v>1930</v>
      </c>
      <c r="J420" s="614" t="s">
        <v>1931</v>
      </c>
      <c r="K420" s="614" t="s">
        <v>1932</v>
      </c>
      <c r="L420" s="616">
        <v>80.52000000000001</v>
      </c>
      <c r="M420" s="616">
        <v>3</v>
      </c>
      <c r="N420" s="617">
        <v>241.56000000000003</v>
      </c>
    </row>
    <row r="421" spans="1:14" ht="14.4" customHeight="1" x14ac:dyDescent="0.3">
      <c r="A421" s="612" t="s">
        <v>513</v>
      </c>
      <c r="B421" s="613" t="s">
        <v>2425</v>
      </c>
      <c r="C421" s="614" t="s">
        <v>518</v>
      </c>
      <c r="D421" s="615" t="s">
        <v>2426</v>
      </c>
      <c r="E421" s="614" t="s">
        <v>523</v>
      </c>
      <c r="F421" s="615" t="s">
        <v>2427</v>
      </c>
      <c r="G421" s="614" t="s">
        <v>1760</v>
      </c>
      <c r="H421" s="614" t="s">
        <v>1933</v>
      </c>
      <c r="I421" s="614" t="s">
        <v>1934</v>
      </c>
      <c r="J421" s="614" t="s">
        <v>1935</v>
      </c>
      <c r="K421" s="614" t="s">
        <v>1936</v>
      </c>
      <c r="L421" s="616">
        <v>100.18</v>
      </c>
      <c r="M421" s="616">
        <v>1</v>
      </c>
      <c r="N421" s="617">
        <v>100.18</v>
      </c>
    </row>
    <row r="422" spans="1:14" ht="14.4" customHeight="1" x14ac:dyDescent="0.3">
      <c r="A422" s="612" t="s">
        <v>513</v>
      </c>
      <c r="B422" s="613" t="s">
        <v>2425</v>
      </c>
      <c r="C422" s="614" t="s">
        <v>518</v>
      </c>
      <c r="D422" s="615" t="s">
        <v>2426</v>
      </c>
      <c r="E422" s="614" t="s">
        <v>523</v>
      </c>
      <c r="F422" s="615" t="s">
        <v>2427</v>
      </c>
      <c r="G422" s="614" t="s">
        <v>1760</v>
      </c>
      <c r="H422" s="614" t="s">
        <v>1937</v>
      </c>
      <c r="I422" s="614" t="s">
        <v>1938</v>
      </c>
      <c r="J422" s="614" t="s">
        <v>1939</v>
      </c>
      <c r="K422" s="614" t="s">
        <v>1940</v>
      </c>
      <c r="L422" s="616">
        <v>170.24</v>
      </c>
      <c r="M422" s="616">
        <v>3</v>
      </c>
      <c r="N422" s="617">
        <v>510.72</v>
      </c>
    </row>
    <row r="423" spans="1:14" ht="14.4" customHeight="1" x14ac:dyDescent="0.3">
      <c r="A423" s="612" t="s">
        <v>513</v>
      </c>
      <c r="B423" s="613" t="s">
        <v>2425</v>
      </c>
      <c r="C423" s="614" t="s">
        <v>518</v>
      </c>
      <c r="D423" s="615" t="s">
        <v>2426</v>
      </c>
      <c r="E423" s="614" t="s">
        <v>523</v>
      </c>
      <c r="F423" s="615" t="s">
        <v>2427</v>
      </c>
      <c r="G423" s="614" t="s">
        <v>1760</v>
      </c>
      <c r="H423" s="614" t="s">
        <v>1941</v>
      </c>
      <c r="I423" s="614" t="s">
        <v>1942</v>
      </c>
      <c r="J423" s="614" t="s">
        <v>1943</v>
      </c>
      <c r="K423" s="614" t="s">
        <v>1400</v>
      </c>
      <c r="L423" s="616">
        <v>79.490000000000023</v>
      </c>
      <c r="M423" s="616">
        <v>1</v>
      </c>
      <c r="N423" s="617">
        <v>79.490000000000023</v>
      </c>
    </row>
    <row r="424" spans="1:14" ht="14.4" customHeight="1" x14ac:dyDescent="0.3">
      <c r="A424" s="612" t="s">
        <v>513</v>
      </c>
      <c r="B424" s="613" t="s">
        <v>2425</v>
      </c>
      <c r="C424" s="614" t="s">
        <v>518</v>
      </c>
      <c r="D424" s="615" t="s">
        <v>2426</v>
      </c>
      <c r="E424" s="614" t="s">
        <v>523</v>
      </c>
      <c r="F424" s="615" t="s">
        <v>2427</v>
      </c>
      <c r="G424" s="614" t="s">
        <v>1760</v>
      </c>
      <c r="H424" s="614" t="s">
        <v>1944</v>
      </c>
      <c r="I424" s="614" t="s">
        <v>1945</v>
      </c>
      <c r="J424" s="614" t="s">
        <v>1946</v>
      </c>
      <c r="K424" s="614" t="s">
        <v>1947</v>
      </c>
      <c r="L424" s="616">
        <v>1385.8803774028556</v>
      </c>
      <c r="M424" s="616">
        <v>95</v>
      </c>
      <c r="N424" s="617">
        <v>131658.63585327129</v>
      </c>
    </row>
    <row r="425" spans="1:14" ht="14.4" customHeight="1" x14ac:dyDescent="0.3">
      <c r="A425" s="612" t="s">
        <v>513</v>
      </c>
      <c r="B425" s="613" t="s">
        <v>2425</v>
      </c>
      <c r="C425" s="614" t="s">
        <v>518</v>
      </c>
      <c r="D425" s="615" t="s">
        <v>2426</v>
      </c>
      <c r="E425" s="614" t="s">
        <v>523</v>
      </c>
      <c r="F425" s="615" t="s">
        <v>2427</v>
      </c>
      <c r="G425" s="614" t="s">
        <v>1760</v>
      </c>
      <c r="H425" s="614" t="s">
        <v>1948</v>
      </c>
      <c r="I425" s="614" t="s">
        <v>1948</v>
      </c>
      <c r="J425" s="614" t="s">
        <v>1949</v>
      </c>
      <c r="K425" s="614" t="s">
        <v>821</v>
      </c>
      <c r="L425" s="616">
        <v>121.2600111544992</v>
      </c>
      <c r="M425" s="616">
        <v>1</v>
      </c>
      <c r="N425" s="617">
        <v>121.2600111544992</v>
      </c>
    </row>
    <row r="426" spans="1:14" ht="14.4" customHeight="1" x14ac:dyDescent="0.3">
      <c r="A426" s="612" t="s">
        <v>513</v>
      </c>
      <c r="B426" s="613" t="s">
        <v>2425</v>
      </c>
      <c r="C426" s="614" t="s">
        <v>518</v>
      </c>
      <c r="D426" s="615" t="s">
        <v>2426</v>
      </c>
      <c r="E426" s="614" t="s">
        <v>523</v>
      </c>
      <c r="F426" s="615" t="s">
        <v>2427</v>
      </c>
      <c r="G426" s="614" t="s">
        <v>1760</v>
      </c>
      <c r="H426" s="614" t="s">
        <v>1950</v>
      </c>
      <c r="I426" s="614" t="s">
        <v>1950</v>
      </c>
      <c r="J426" s="614" t="s">
        <v>1951</v>
      </c>
      <c r="K426" s="614" t="s">
        <v>1952</v>
      </c>
      <c r="L426" s="616">
        <v>112.08999999999995</v>
      </c>
      <c r="M426" s="616">
        <v>1</v>
      </c>
      <c r="N426" s="617">
        <v>112.08999999999995</v>
      </c>
    </row>
    <row r="427" spans="1:14" ht="14.4" customHeight="1" x14ac:dyDescent="0.3">
      <c r="A427" s="612" t="s">
        <v>513</v>
      </c>
      <c r="B427" s="613" t="s">
        <v>2425</v>
      </c>
      <c r="C427" s="614" t="s">
        <v>518</v>
      </c>
      <c r="D427" s="615" t="s">
        <v>2426</v>
      </c>
      <c r="E427" s="614" t="s">
        <v>523</v>
      </c>
      <c r="F427" s="615" t="s">
        <v>2427</v>
      </c>
      <c r="G427" s="614" t="s">
        <v>1760</v>
      </c>
      <c r="H427" s="614" t="s">
        <v>1953</v>
      </c>
      <c r="I427" s="614" t="s">
        <v>1954</v>
      </c>
      <c r="J427" s="614" t="s">
        <v>1955</v>
      </c>
      <c r="K427" s="614" t="s">
        <v>1956</v>
      </c>
      <c r="L427" s="616">
        <v>122.18</v>
      </c>
      <c r="M427" s="616">
        <v>1</v>
      </c>
      <c r="N427" s="617">
        <v>122.18</v>
      </c>
    </row>
    <row r="428" spans="1:14" ht="14.4" customHeight="1" x14ac:dyDescent="0.3">
      <c r="A428" s="612" t="s">
        <v>513</v>
      </c>
      <c r="B428" s="613" t="s">
        <v>2425</v>
      </c>
      <c r="C428" s="614" t="s">
        <v>518</v>
      </c>
      <c r="D428" s="615" t="s">
        <v>2426</v>
      </c>
      <c r="E428" s="614" t="s">
        <v>523</v>
      </c>
      <c r="F428" s="615" t="s">
        <v>2427</v>
      </c>
      <c r="G428" s="614" t="s">
        <v>1760</v>
      </c>
      <c r="H428" s="614" t="s">
        <v>1957</v>
      </c>
      <c r="I428" s="614" t="s">
        <v>1958</v>
      </c>
      <c r="J428" s="614" t="s">
        <v>1959</v>
      </c>
      <c r="K428" s="614" t="s">
        <v>1960</v>
      </c>
      <c r="L428" s="616">
        <v>691.44930219908122</v>
      </c>
      <c r="M428" s="616">
        <v>24</v>
      </c>
      <c r="N428" s="617">
        <v>16594.78325277795</v>
      </c>
    </row>
    <row r="429" spans="1:14" ht="14.4" customHeight="1" x14ac:dyDescent="0.3">
      <c r="A429" s="612" t="s">
        <v>513</v>
      </c>
      <c r="B429" s="613" t="s">
        <v>2425</v>
      </c>
      <c r="C429" s="614" t="s">
        <v>518</v>
      </c>
      <c r="D429" s="615" t="s">
        <v>2426</v>
      </c>
      <c r="E429" s="614" t="s">
        <v>523</v>
      </c>
      <c r="F429" s="615" t="s">
        <v>2427</v>
      </c>
      <c r="G429" s="614" t="s">
        <v>1760</v>
      </c>
      <c r="H429" s="614" t="s">
        <v>1961</v>
      </c>
      <c r="I429" s="614" t="s">
        <v>1962</v>
      </c>
      <c r="J429" s="614" t="s">
        <v>1963</v>
      </c>
      <c r="K429" s="614" t="s">
        <v>1964</v>
      </c>
      <c r="L429" s="616">
        <v>1024.8344854005925</v>
      </c>
      <c r="M429" s="616">
        <v>37</v>
      </c>
      <c r="N429" s="617">
        <v>37918.875959821926</v>
      </c>
    </row>
    <row r="430" spans="1:14" ht="14.4" customHeight="1" x14ac:dyDescent="0.3">
      <c r="A430" s="612" t="s">
        <v>513</v>
      </c>
      <c r="B430" s="613" t="s">
        <v>2425</v>
      </c>
      <c r="C430" s="614" t="s">
        <v>518</v>
      </c>
      <c r="D430" s="615" t="s">
        <v>2426</v>
      </c>
      <c r="E430" s="614" t="s">
        <v>523</v>
      </c>
      <c r="F430" s="615" t="s">
        <v>2427</v>
      </c>
      <c r="G430" s="614" t="s">
        <v>1760</v>
      </c>
      <c r="H430" s="614" t="s">
        <v>1965</v>
      </c>
      <c r="I430" s="614" t="s">
        <v>1965</v>
      </c>
      <c r="J430" s="614" t="s">
        <v>1966</v>
      </c>
      <c r="K430" s="614" t="s">
        <v>1967</v>
      </c>
      <c r="L430" s="616">
        <v>220.95000000000002</v>
      </c>
      <c r="M430" s="616">
        <v>1</v>
      </c>
      <c r="N430" s="617">
        <v>220.95000000000002</v>
      </c>
    </row>
    <row r="431" spans="1:14" ht="14.4" customHeight="1" x14ac:dyDescent="0.3">
      <c r="A431" s="612" t="s">
        <v>513</v>
      </c>
      <c r="B431" s="613" t="s">
        <v>2425</v>
      </c>
      <c r="C431" s="614" t="s">
        <v>518</v>
      </c>
      <c r="D431" s="615" t="s">
        <v>2426</v>
      </c>
      <c r="E431" s="614" t="s">
        <v>523</v>
      </c>
      <c r="F431" s="615" t="s">
        <v>2427</v>
      </c>
      <c r="G431" s="614" t="s">
        <v>1760</v>
      </c>
      <c r="H431" s="614" t="s">
        <v>1968</v>
      </c>
      <c r="I431" s="614" t="s">
        <v>1968</v>
      </c>
      <c r="J431" s="614" t="s">
        <v>1969</v>
      </c>
      <c r="K431" s="614" t="s">
        <v>1970</v>
      </c>
      <c r="L431" s="616">
        <v>847</v>
      </c>
      <c r="M431" s="616">
        <v>3</v>
      </c>
      <c r="N431" s="617">
        <v>2541</v>
      </c>
    </row>
    <row r="432" spans="1:14" ht="14.4" customHeight="1" x14ac:dyDescent="0.3">
      <c r="A432" s="612" t="s">
        <v>513</v>
      </c>
      <c r="B432" s="613" t="s">
        <v>2425</v>
      </c>
      <c r="C432" s="614" t="s">
        <v>518</v>
      </c>
      <c r="D432" s="615" t="s">
        <v>2426</v>
      </c>
      <c r="E432" s="614" t="s">
        <v>523</v>
      </c>
      <c r="F432" s="615" t="s">
        <v>2427</v>
      </c>
      <c r="G432" s="614" t="s">
        <v>1760</v>
      </c>
      <c r="H432" s="614" t="s">
        <v>1971</v>
      </c>
      <c r="I432" s="614" t="s">
        <v>1972</v>
      </c>
      <c r="J432" s="614" t="s">
        <v>1973</v>
      </c>
      <c r="K432" s="614" t="s">
        <v>1974</v>
      </c>
      <c r="L432" s="616">
        <v>252.25</v>
      </c>
      <c r="M432" s="616">
        <v>1</v>
      </c>
      <c r="N432" s="617">
        <v>252.25</v>
      </c>
    </row>
    <row r="433" spans="1:14" ht="14.4" customHeight="1" x14ac:dyDescent="0.3">
      <c r="A433" s="612" t="s">
        <v>513</v>
      </c>
      <c r="B433" s="613" t="s">
        <v>2425</v>
      </c>
      <c r="C433" s="614" t="s">
        <v>518</v>
      </c>
      <c r="D433" s="615" t="s">
        <v>2426</v>
      </c>
      <c r="E433" s="614" t="s">
        <v>523</v>
      </c>
      <c r="F433" s="615" t="s">
        <v>2427</v>
      </c>
      <c r="G433" s="614" t="s">
        <v>1760</v>
      </c>
      <c r="H433" s="614" t="s">
        <v>1975</v>
      </c>
      <c r="I433" s="614" t="s">
        <v>1975</v>
      </c>
      <c r="J433" s="614" t="s">
        <v>1976</v>
      </c>
      <c r="K433" s="614" t="s">
        <v>1977</v>
      </c>
      <c r="L433" s="616">
        <v>48.714870016895226</v>
      </c>
      <c r="M433" s="616">
        <v>2</v>
      </c>
      <c r="N433" s="617">
        <v>97.429740033790452</v>
      </c>
    </row>
    <row r="434" spans="1:14" ht="14.4" customHeight="1" x14ac:dyDescent="0.3">
      <c r="A434" s="612" t="s">
        <v>513</v>
      </c>
      <c r="B434" s="613" t="s">
        <v>2425</v>
      </c>
      <c r="C434" s="614" t="s">
        <v>518</v>
      </c>
      <c r="D434" s="615" t="s">
        <v>2426</v>
      </c>
      <c r="E434" s="614" t="s">
        <v>523</v>
      </c>
      <c r="F434" s="615" t="s">
        <v>2427</v>
      </c>
      <c r="G434" s="614" t="s">
        <v>1760</v>
      </c>
      <c r="H434" s="614" t="s">
        <v>1978</v>
      </c>
      <c r="I434" s="614" t="s">
        <v>1978</v>
      </c>
      <c r="J434" s="614" t="s">
        <v>1979</v>
      </c>
      <c r="K434" s="614" t="s">
        <v>1980</v>
      </c>
      <c r="L434" s="616">
        <v>61.92</v>
      </c>
      <c r="M434" s="616">
        <v>1</v>
      </c>
      <c r="N434" s="617">
        <v>61.92</v>
      </c>
    </row>
    <row r="435" spans="1:14" ht="14.4" customHeight="1" x14ac:dyDescent="0.3">
      <c r="A435" s="612" t="s">
        <v>513</v>
      </c>
      <c r="B435" s="613" t="s">
        <v>2425</v>
      </c>
      <c r="C435" s="614" t="s">
        <v>518</v>
      </c>
      <c r="D435" s="615" t="s">
        <v>2426</v>
      </c>
      <c r="E435" s="614" t="s">
        <v>523</v>
      </c>
      <c r="F435" s="615" t="s">
        <v>2427</v>
      </c>
      <c r="G435" s="614" t="s">
        <v>1760</v>
      </c>
      <c r="H435" s="614" t="s">
        <v>1981</v>
      </c>
      <c r="I435" s="614" t="s">
        <v>1981</v>
      </c>
      <c r="J435" s="614" t="s">
        <v>1982</v>
      </c>
      <c r="K435" s="614" t="s">
        <v>1983</v>
      </c>
      <c r="L435" s="616">
        <v>32801.911999999997</v>
      </c>
      <c r="M435" s="616">
        <v>7</v>
      </c>
      <c r="N435" s="617">
        <v>229613.38399999996</v>
      </c>
    </row>
    <row r="436" spans="1:14" ht="14.4" customHeight="1" x14ac:dyDescent="0.3">
      <c r="A436" s="612" t="s">
        <v>513</v>
      </c>
      <c r="B436" s="613" t="s">
        <v>2425</v>
      </c>
      <c r="C436" s="614" t="s">
        <v>518</v>
      </c>
      <c r="D436" s="615" t="s">
        <v>2426</v>
      </c>
      <c r="E436" s="614" t="s">
        <v>523</v>
      </c>
      <c r="F436" s="615" t="s">
        <v>2427</v>
      </c>
      <c r="G436" s="614" t="s">
        <v>1760</v>
      </c>
      <c r="H436" s="614" t="s">
        <v>1984</v>
      </c>
      <c r="I436" s="614" t="s">
        <v>1984</v>
      </c>
      <c r="J436" s="614" t="s">
        <v>1985</v>
      </c>
      <c r="K436" s="614" t="s">
        <v>1986</v>
      </c>
      <c r="L436" s="616">
        <v>78.839663415031097</v>
      </c>
      <c r="M436" s="616">
        <v>1</v>
      </c>
      <c r="N436" s="617">
        <v>78.839663415031097</v>
      </c>
    </row>
    <row r="437" spans="1:14" ht="14.4" customHeight="1" x14ac:dyDescent="0.3">
      <c r="A437" s="612" t="s">
        <v>513</v>
      </c>
      <c r="B437" s="613" t="s">
        <v>2425</v>
      </c>
      <c r="C437" s="614" t="s">
        <v>518</v>
      </c>
      <c r="D437" s="615" t="s">
        <v>2426</v>
      </c>
      <c r="E437" s="614" t="s">
        <v>523</v>
      </c>
      <c r="F437" s="615" t="s">
        <v>2427</v>
      </c>
      <c r="G437" s="614" t="s">
        <v>1760</v>
      </c>
      <c r="H437" s="614" t="s">
        <v>1987</v>
      </c>
      <c r="I437" s="614" t="s">
        <v>1987</v>
      </c>
      <c r="J437" s="614" t="s">
        <v>1988</v>
      </c>
      <c r="K437" s="614" t="s">
        <v>1989</v>
      </c>
      <c r="L437" s="616">
        <v>57.695</v>
      </c>
      <c r="M437" s="616">
        <v>2</v>
      </c>
      <c r="N437" s="617">
        <v>115.39</v>
      </c>
    </row>
    <row r="438" spans="1:14" ht="14.4" customHeight="1" x14ac:dyDescent="0.3">
      <c r="A438" s="612" t="s">
        <v>513</v>
      </c>
      <c r="B438" s="613" t="s">
        <v>2425</v>
      </c>
      <c r="C438" s="614" t="s">
        <v>518</v>
      </c>
      <c r="D438" s="615" t="s">
        <v>2426</v>
      </c>
      <c r="E438" s="614" t="s">
        <v>523</v>
      </c>
      <c r="F438" s="615" t="s">
        <v>2427</v>
      </c>
      <c r="G438" s="614" t="s">
        <v>1760</v>
      </c>
      <c r="H438" s="614" t="s">
        <v>1990</v>
      </c>
      <c r="I438" s="614" t="s">
        <v>1990</v>
      </c>
      <c r="J438" s="614" t="s">
        <v>1805</v>
      </c>
      <c r="K438" s="614" t="s">
        <v>1991</v>
      </c>
      <c r="L438" s="616">
        <v>3299.9997261866147</v>
      </c>
      <c r="M438" s="616">
        <v>25</v>
      </c>
      <c r="N438" s="617">
        <v>82499.993154665368</v>
      </c>
    </row>
    <row r="439" spans="1:14" ht="14.4" customHeight="1" x14ac:dyDescent="0.3">
      <c r="A439" s="612" t="s">
        <v>513</v>
      </c>
      <c r="B439" s="613" t="s">
        <v>2425</v>
      </c>
      <c r="C439" s="614" t="s">
        <v>518</v>
      </c>
      <c r="D439" s="615" t="s">
        <v>2426</v>
      </c>
      <c r="E439" s="614" t="s">
        <v>523</v>
      </c>
      <c r="F439" s="615" t="s">
        <v>2427</v>
      </c>
      <c r="G439" s="614" t="s">
        <v>1760</v>
      </c>
      <c r="H439" s="614" t="s">
        <v>1992</v>
      </c>
      <c r="I439" s="614" t="s">
        <v>1992</v>
      </c>
      <c r="J439" s="614" t="s">
        <v>1880</v>
      </c>
      <c r="K439" s="614" t="s">
        <v>1881</v>
      </c>
      <c r="L439" s="616">
        <v>67.854279419127295</v>
      </c>
      <c r="M439" s="616">
        <v>1480</v>
      </c>
      <c r="N439" s="617">
        <v>100424.33354030841</v>
      </c>
    </row>
    <row r="440" spans="1:14" ht="14.4" customHeight="1" x14ac:dyDescent="0.3">
      <c r="A440" s="612" t="s">
        <v>513</v>
      </c>
      <c r="B440" s="613" t="s">
        <v>2425</v>
      </c>
      <c r="C440" s="614" t="s">
        <v>518</v>
      </c>
      <c r="D440" s="615" t="s">
        <v>2426</v>
      </c>
      <c r="E440" s="614" t="s">
        <v>523</v>
      </c>
      <c r="F440" s="615" t="s">
        <v>2427</v>
      </c>
      <c r="G440" s="614" t="s">
        <v>1760</v>
      </c>
      <c r="H440" s="614" t="s">
        <v>1993</v>
      </c>
      <c r="I440" s="614" t="s">
        <v>1993</v>
      </c>
      <c r="J440" s="614" t="s">
        <v>1794</v>
      </c>
      <c r="K440" s="614" t="s">
        <v>1795</v>
      </c>
      <c r="L440" s="616">
        <v>59.25</v>
      </c>
      <c r="M440" s="616">
        <v>1</v>
      </c>
      <c r="N440" s="617">
        <v>59.25</v>
      </c>
    </row>
    <row r="441" spans="1:14" ht="14.4" customHeight="1" x14ac:dyDescent="0.3">
      <c r="A441" s="612" t="s">
        <v>513</v>
      </c>
      <c r="B441" s="613" t="s">
        <v>2425</v>
      </c>
      <c r="C441" s="614" t="s">
        <v>518</v>
      </c>
      <c r="D441" s="615" t="s">
        <v>2426</v>
      </c>
      <c r="E441" s="614" t="s">
        <v>1994</v>
      </c>
      <c r="F441" s="615" t="s">
        <v>2428</v>
      </c>
      <c r="G441" s="614"/>
      <c r="H441" s="614" t="s">
        <v>1995</v>
      </c>
      <c r="I441" s="614" t="s">
        <v>1995</v>
      </c>
      <c r="J441" s="614" t="s">
        <v>1996</v>
      </c>
      <c r="K441" s="614" t="s">
        <v>1997</v>
      </c>
      <c r="L441" s="616">
        <v>239.4073333333333</v>
      </c>
      <c r="M441" s="616">
        <v>44</v>
      </c>
      <c r="N441" s="617">
        <v>10533.922666666665</v>
      </c>
    </row>
    <row r="442" spans="1:14" ht="14.4" customHeight="1" x14ac:dyDescent="0.3">
      <c r="A442" s="612" t="s">
        <v>513</v>
      </c>
      <c r="B442" s="613" t="s">
        <v>2425</v>
      </c>
      <c r="C442" s="614" t="s">
        <v>518</v>
      </c>
      <c r="D442" s="615" t="s">
        <v>2426</v>
      </c>
      <c r="E442" s="614" t="s">
        <v>1994</v>
      </c>
      <c r="F442" s="615" t="s">
        <v>2428</v>
      </c>
      <c r="G442" s="614"/>
      <c r="H442" s="614" t="s">
        <v>1998</v>
      </c>
      <c r="I442" s="614" t="s">
        <v>1998</v>
      </c>
      <c r="J442" s="614" t="s">
        <v>1999</v>
      </c>
      <c r="K442" s="614" t="s">
        <v>1997</v>
      </c>
      <c r="L442" s="616">
        <v>112.58997510392683</v>
      </c>
      <c r="M442" s="616">
        <v>40</v>
      </c>
      <c r="N442" s="617">
        <v>4503.5990041570731</v>
      </c>
    </row>
    <row r="443" spans="1:14" ht="14.4" customHeight="1" x14ac:dyDescent="0.3">
      <c r="A443" s="612" t="s">
        <v>513</v>
      </c>
      <c r="B443" s="613" t="s">
        <v>2425</v>
      </c>
      <c r="C443" s="614" t="s">
        <v>518</v>
      </c>
      <c r="D443" s="615" t="s">
        <v>2426</v>
      </c>
      <c r="E443" s="614" t="s">
        <v>1994</v>
      </c>
      <c r="F443" s="615" t="s">
        <v>2428</v>
      </c>
      <c r="G443" s="614"/>
      <c r="H443" s="614" t="s">
        <v>2000</v>
      </c>
      <c r="I443" s="614" t="s">
        <v>2001</v>
      </c>
      <c r="J443" s="614" t="s">
        <v>2002</v>
      </c>
      <c r="K443" s="614"/>
      <c r="L443" s="616">
        <v>183.20641313410013</v>
      </c>
      <c r="M443" s="616">
        <v>11</v>
      </c>
      <c r="N443" s="617">
        <v>2015.2705444751014</v>
      </c>
    </row>
    <row r="444" spans="1:14" ht="14.4" customHeight="1" x14ac:dyDescent="0.3">
      <c r="A444" s="612" t="s">
        <v>513</v>
      </c>
      <c r="B444" s="613" t="s">
        <v>2425</v>
      </c>
      <c r="C444" s="614" t="s">
        <v>518</v>
      </c>
      <c r="D444" s="615" t="s">
        <v>2426</v>
      </c>
      <c r="E444" s="614" t="s">
        <v>1994</v>
      </c>
      <c r="F444" s="615" t="s">
        <v>2428</v>
      </c>
      <c r="G444" s="614"/>
      <c r="H444" s="614" t="s">
        <v>2003</v>
      </c>
      <c r="I444" s="614" t="s">
        <v>1995</v>
      </c>
      <c r="J444" s="614" t="s">
        <v>2004</v>
      </c>
      <c r="K444" s="614" t="s">
        <v>1997</v>
      </c>
      <c r="L444" s="616">
        <v>239.4073333333333</v>
      </c>
      <c r="M444" s="616">
        <v>11</v>
      </c>
      <c r="N444" s="617">
        <v>2633.4806666666664</v>
      </c>
    </row>
    <row r="445" spans="1:14" ht="14.4" customHeight="1" x14ac:dyDescent="0.3">
      <c r="A445" s="612" t="s">
        <v>513</v>
      </c>
      <c r="B445" s="613" t="s">
        <v>2425</v>
      </c>
      <c r="C445" s="614" t="s">
        <v>518</v>
      </c>
      <c r="D445" s="615" t="s">
        <v>2426</v>
      </c>
      <c r="E445" s="614" t="s">
        <v>1994</v>
      </c>
      <c r="F445" s="615" t="s">
        <v>2428</v>
      </c>
      <c r="G445" s="614"/>
      <c r="H445" s="614" t="s">
        <v>2005</v>
      </c>
      <c r="I445" s="614" t="s">
        <v>2005</v>
      </c>
      <c r="J445" s="614" t="s">
        <v>2006</v>
      </c>
      <c r="K445" s="614" t="s">
        <v>2007</v>
      </c>
      <c r="L445" s="616">
        <v>129.49</v>
      </c>
      <c r="M445" s="616">
        <v>12</v>
      </c>
      <c r="N445" s="617">
        <v>1553.88</v>
      </c>
    </row>
    <row r="446" spans="1:14" ht="14.4" customHeight="1" x14ac:dyDescent="0.3">
      <c r="A446" s="612" t="s">
        <v>513</v>
      </c>
      <c r="B446" s="613" t="s">
        <v>2425</v>
      </c>
      <c r="C446" s="614" t="s">
        <v>518</v>
      </c>
      <c r="D446" s="615" t="s">
        <v>2426</v>
      </c>
      <c r="E446" s="614" t="s">
        <v>1994</v>
      </c>
      <c r="F446" s="615" t="s">
        <v>2428</v>
      </c>
      <c r="G446" s="614" t="s">
        <v>562</v>
      </c>
      <c r="H446" s="614" t="s">
        <v>2008</v>
      </c>
      <c r="I446" s="614" t="s">
        <v>189</v>
      </c>
      <c r="J446" s="614" t="s">
        <v>2009</v>
      </c>
      <c r="K446" s="614"/>
      <c r="L446" s="616">
        <v>1161.1674994999998</v>
      </c>
      <c r="M446" s="616">
        <v>2</v>
      </c>
      <c r="N446" s="617">
        <v>2322.3349989999997</v>
      </c>
    </row>
    <row r="447" spans="1:14" ht="14.4" customHeight="1" x14ac:dyDescent="0.3">
      <c r="A447" s="612" t="s">
        <v>513</v>
      </c>
      <c r="B447" s="613" t="s">
        <v>2425</v>
      </c>
      <c r="C447" s="614" t="s">
        <v>518</v>
      </c>
      <c r="D447" s="615" t="s">
        <v>2426</v>
      </c>
      <c r="E447" s="614" t="s">
        <v>1994</v>
      </c>
      <c r="F447" s="615" t="s">
        <v>2428</v>
      </c>
      <c r="G447" s="614" t="s">
        <v>562</v>
      </c>
      <c r="H447" s="614" t="s">
        <v>2010</v>
      </c>
      <c r="I447" s="614" t="s">
        <v>189</v>
      </c>
      <c r="J447" s="614" t="s">
        <v>2011</v>
      </c>
      <c r="K447" s="614" t="s">
        <v>2012</v>
      </c>
      <c r="L447" s="616">
        <v>191.82360347806215</v>
      </c>
      <c r="M447" s="616">
        <v>68</v>
      </c>
      <c r="N447" s="617">
        <v>13044.005036508226</v>
      </c>
    </row>
    <row r="448" spans="1:14" ht="14.4" customHeight="1" x14ac:dyDescent="0.3">
      <c r="A448" s="612" t="s">
        <v>513</v>
      </c>
      <c r="B448" s="613" t="s">
        <v>2425</v>
      </c>
      <c r="C448" s="614" t="s">
        <v>518</v>
      </c>
      <c r="D448" s="615" t="s">
        <v>2426</v>
      </c>
      <c r="E448" s="614" t="s">
        <v>1994</v>
      </c>
      <c r="F448" s="615" t="s">
        <v>2428</v>
      </c>
      <c r="G448" s="614" t="s">
        <v>562</v>
      </c>
      <c r="H448" s="614" t="s">
        <v>2013</v>
      </c>
      <c r="I448" s="614" t="s">
        <v>189</v>
      </c>
      <c r="J448" s="614" t="s">
        <v>2014</v>
      </c>
      <c r="K448" s="614"/>
      <c r="L448" s="616">
        <v>254.15399894617227</v>
      </c>
      <c r="M448" s="616">
        <v>288</v>
      </c>
      <c r="N448" s="617">
        <v>73196.351696497615</v>
      </c>
    </row>
    <row r="449" spans="1:14" ht="14.4" customHeight="1" x14ac:dyDescent="0.3">
      <c r="A449" s="612" t="s">
        <v>513</v>
      </c>
      <c r="B449" s="613" t="s">
        <v>2425</v>
      </c>
      <c r="C449" s="614" t="s">
        <v>518</v>
      </c>
      <c r="D449" s="615" t="s">
        <v>2426</v>
      </c>
      <c r="E449" s="614" t="s">
        <v>1994</v>
      </c>
      <c r="F449" s="615" t="s">
        <v>2428</v>
      </c>
      <c r="G449" s="614" t="s">
        <v>562</v>
      </c>
      <c r="H449" s="614" t="s">
        <v>2015</v>
      </c>
      <c r="I449" s="614" t="s">
        <v>189</v>
      </c>
      <c r="J449" s="614" t="s">
        <v>2016</v>
      </c>
      <c r="K449" s="614"/>
      <c r="L449" s="616">
        <v>221.84451562577792</v>
      </c>
      <c r="M449" s="616">
        <v>110</v>
      </c>
      <c r="N449" s="617">
        <v>24402.896718835571</v>
      </c>
    </row>
    <row r="450" spans="1:14" ht="14.4" customHeight="1" x14ac:dyDescent="0.3">
      <c r="A450" s="612" t="s">
        <v>513</v>
      </c>
      <c r="B450" s="613" t="s">
        <v>2425</v>
      </c>
      <c r="C450" s="614" t="s">
        <v>518</v>
      </c>
      <c r="D450" s="615" t="s">
        <v>2426</v>
      </c>
      <c r="E450" s="614" t="s">
        <v>1994</v>
      </c>
      <c r="F450" s="615" t="s">
        <v>2428</v>
      </c>
      <c r="G450" s="614" t="s">
        <v>562</v>
      </c>
      <c r="H450" s="614" t="s">
        <v>2017</v>
      </c>
      <c r="I450" s="614" t="s">
        <v>189</v>
      </c>
      <c r="J450" s="614" t="s">
        <v>2018</v>
      </c>
      <c r="K450" s="614"/>
      <c r="L450" s="616">
        <v>180.33079904588152</v>
      </c>
      <c r="M450" s="616">
        <v>35</v>
      </c>
      <c r="N450" s="617">
        <v>6311.5779666058534</v>
      </c>
    </row>
    <row r="451" spans="1:14" ht="14.4" customHeight="1" x14ac:dyDescent="0.3">
      <c r="A451" s="612" t="s">
        <v>513</v>
      </c>
      <c r="B451" s="613" t="s">
        <v>2425</v>
      </c>
      <c r="C451" s="614" t="s">
        <v>518</v>
      </c>
      <c r="D451" s="615" t="s">
        <v>2426</v>
      </c>
      <c r="E451" s="614" t="s">
        <v>1994</v>
      </c>
      <c r="F451" s="615" t="s">
        <v>2428</v>
      </c>
      <c r="G451" s="614" t="s">
        <v>1760</v>
      </c>
      <c r="H451" s="614" t="s">
        <v>2019</v>
      </c>
      <c r="I451" s="614" t="s">
        <v>2020</v>
      </c>
      <c r="J451" s="614" t="s">
        <v>2021</v>
      </c>
      <c r="K451" s="614" t="s">
        <v>2022</v>
      </c>
      <c r="L451" s="616">
        <v>40.515428375904037</v>
      </c>
      <c r="M451" s="616">
        <v>35</v>
      </c>
      <c r="N451" s="617">
        <v>1418.0399931566412</v>
      </c>
    </row>
    <row r="452" spans="1:14" ht="14.4" customHeight="1" x14ac:dyDescent="0.3">
      <c r="A452" s="612" t="s">
        <v>513</v>
      </c>
      <c r="B452" s="613" t="s">
        <v>2425</v>
      </c>
      <c r="C452" s="614" t="s">
        <v>518</v>
      </c>
      <c r="D452" s="615" t="s">
        <v>2426</v>
      </c>
      <c r="E452" s="614" t="s">
        <v>1994</v>
      </c>
      <c r="F452" s="615" t="s">
        <v>2428</v>
      </c>
      <c r="G452" s="614" t="s">
        <v>1760</v>
      </c>
      <c r="H452" s="614" t="s">
        <v>2023</v>
      </c>
      <c r="I452" s="614" t="s">
        <v>2024</v>
      </c>
      <c r="J452" s="614" t="s">
        <v>2025</v>
      </c>
      <c r="K452" s="614" t="s">
        <v>2022</v>
      </c>
      <c r="L452" s="616">
        <v>45.304515169814934</v>
      </c>
      <c r="M452" s="616">
        <v>44</v>
      </c>
      <c r="N452" s="617">
        <v>1993.3986674718572</v>
      </c>
    </row>
    <row r="453" spans="1:14" ht="14.4" customHeight="1" x14ac:dyDescent="0.3">
      <c r="A453" s="612" t="s">
        <v>513</v>
      </c>
      <c r="B453" s="613" t="s">
        <v>2425</v>
      </c>
      <c r="C453" s="614" t="s">
        <v>518</v>
      </c>
      <c r="D453" s="615" t="s">
        <v>2426</v>
      </c>
      <c r="E453" s="614" t="s">
        <v>1994</v>
      </c>
      <c r="F453" s="615" t="s">
        <v>2428</v>
      </c>
      <c r="G453" s="614" t="s">
        <v>1760</v>
      </c>
      <c r="H453" s="614" t="s">
        <v>2026</v>
      </c>
      <c r="I453" s="614" t="s">
        <v>2027</v>
      </c>
      <c r="J453" s="614" t="s">
        <v>2028</v>
      </c>
      <c r="K453" s="614" t="s">
        <v>2022</v>
      </c>
      <c r="L453" s="616">
        <v>46.302453312504625</v>
      </c>
      <c r="M453" s="616">
        <v>154</v>
      </c>
      <c r="N453" s="617">
        <v>7130.5778101257119</v>
      </c>
    </row>
    <row r="454" spans="1:14" ht="14.4" customHeight="1" x14ac:dyDescent="0.3">
      <c r="A454" s="612" t="s">
        <v>513</v>
      </c>
      <c r="B454" s="613" t="s">
        <v>2425</v>
      </c>
      <c r="C454" s="614" t="s">
        <v>518</v>
      </c>
      <c r="D454" s="615" t="s">
        <v>2426</v>
      </c>
      <c r="E454" s="614" t="s">
        <v>1994</v>
      </c>
      <c r="F454" s="615" t="s">
        <v>2428</v>
      </c>
      <c r="G454" s="614" t="s">
        <v>1760</v>
      </c>
      <c r="H454" s="614" t="s">
        <v>2029</v>
      </c>
      <c r="I454" s="614" t="s">
        <v>2030</v>
      </c>
      <c r="J454" s="614" t="s">
        <v>2031</v>
      </c>
      <c r="K454" s="614" t="s">
        <v>2022</v>
      </c>
      <c r="L454" s="616">
        <v>45.855674277111831</v>
      </c>
      <c r="M454" s="616">
        <v>74</v>
      </c>
      <c r="N454" s="617">
        <v>3393.3198965062757</v>
      </c>
    </row>
    <row r="455" spans="1:14" ht="14.4" customHeight="1" x14ac:dyDescent="0.3">
      <c r="A455" s="612" t="s">
        <v>513</v>
      </c>
      <c r="B455" s="613" t="s">
        <v>2425</v>
      </c>
      <c r="C455" s="614" t="s">
        <v>518</v>
      </c>
      <c r="D455" s="615" t="s">
        <v>2426</v>
      </c>
      <c r="E455" s="614" t="s">
        <v>1994</v>
      </c>
      <c r="F455" s="615" t="s">
        <v>2428</v>
      </c>
      <c r="G455" s="614" t="s">
        <v>1760</v>
      </c>
      <c r="H455" s="614" t="s">
        <v>2032</v>
      </c>
      <c r="I455" s="614" t="s">
        <v>2033</v>
      </c>
      <c r="J455" s="614" t="s">
        <v>2034</v>
      </c>
      <c r="K455" s="614" t="s">
        <v>2022</v>
      </c>
      <c r="L455" s="616">
        <v>46.617132116205013</v>
      </c>
      <c r="M455" s="616">
        <v>70</v>
      </c>
      <c r="N455" s="617">
        <v>3263.1992481343509</v>
      </c>
    </row>
    <row r="456" spans="1:14" ht="14.4" customHeight="1" x14ac:dyDescent="0.3">
      <c r="A456" s="612" t="s">
        <v>513</v>
      </c>
      <c r="B456" s="613" t="s">
        <v>2425</v>
      </c>
      <c r="C456" s="614" t="s">
        <v>518</v>
      </c>
      <c r="D456" s="615" t="s">
        <v>2426</v>
      </c>
      <c r="E456" s="614" t="s">
        <v>1994</v>
      </c>
      <c r="F456" s="615" t="s">
        <v>2428</v>
      </c>
      <c r="G456" s="614" t="s">
        <v>1760</v>
      </c>
      <c r="H456" s="614" t="s">
        <v>2035</v>
      </c>
      <c r="I456" s="614" t="s">
        <v>2036</v>
      </c>
      <c r="J456" s="614" t="s">
        <v>2037</v>
      </c>
      <c r="K456" s="614" t="s">
        <v>2022</v>
      </c>
      <c r="L456" s="616">
        <v>33.569977168044765</v>
      </c>
      <c r="M456" s="616">
        <v>16</v>
      </c>
      <c r="N456" s="617">
        <v>537.11963468871625</v>
      </c>
    </row>
    <row r="457" spans="1:14" ht="14.4" customHeight="1" x14ac:dyDescent="0.3">
      <c r="A457" s="612" t="s">
        <v>513</v>
      </c>
      <c r="B457" s="613" t="s">
        <v>2425</v>
      </c>
      <c r="C457" s="614" t="s">
        <v>518</v>
      </c>
      <c r="D457" s="615" t="s">
        <v>2426</v>
      </c>
      <c r="E457" s="614" t="s">
        <v>1994</v>
      </c>
      <c r="F457" s="615" t="s">
        <v>2428</v>
      </c>
      <c r="G457" s="614" t="s">
        <v>1760</v>
      </c>
      <c r="H457" s="614" t="s">
        <v>2038</v>
      </c>
      <c r="I457" s="614" t="s">
        <v>2039</v>
      </c>
      <c r="J457" s="614" t="s">
        <v>2040</v>
      </c>
      <c r="K457" s="614" t="s">
        <v>2041</v>
      </c>
      <c r="L457" s="616">
        <v>207.65591579247561</v>
      </c>
      <c r="M457" s="616">
        <v>10</v>
      </c>
      <c r="N457" s="617">
        <v>2076.5591579247562</v>
      </c>
    </row>
    <row r="458" spans="1:14" ht="14.4" customHeight="1" x14ac:dyDescent="0.3">
      <c r="A458" s="612" t="s">
        <v>513</v>
      </c>
      <c r="B458" s="613" t="s">
        <v>2425</v>
      </c>
      <c r="C458" s="614" t="s">
        <v>518</v>
      </c>
      <c r="D458" s="615" t="s">
        <v>2426</v>
      </c>
      <c r="E458" s="614" t="s">
        <v>1994</v>
      </c>
      <c r="F458" s="615" t="s">
        <v>2428</v>
      </c>
      <c r="G458" s="614" t="s">
        <v>1760</v>
      </c>
      <c r="H458" s="614" t="s">
        <v>2042</v>
      </c>
      <c r="I458" s="614" t="s">
        <v>2043</v>
      </c>
      <c r="J458" s="614" t="s">
        <v>2044</v>
      </c>
      <c r="K458" s="614" t="s">
        <v>2045</v>
      </c>
      <c r="L458" s="616">
        <v>216.47888741379683</v>
      </c>
      <c r="M458" s="616">
        <v>120</v>
      </c>
      <c r="N458" s="617">
        <v>25977.466489655621</v>
      </c>
    </row>
    <row r="459" spans="1:14" ht="14.4" customHeight="1" x14ac:dyDescent="0.3">
      <c r="A459" s="612" t="s">
        <v>513</v>
      </c>
      <c r="B459" s="613" t="s">
        <v>2425</v>
      </c>
      <c r="C459" s="614" t="s">
        <v>518</v>
      </c>
      <c r="D459" s="615" t="s">
        <v>2426</v>
      </c>
      <c r="E459" s="614" t="s">
        <v>1994</v>
      </c>
      <c r="F459" s="615" t="s">
        <v>2428</v>
      </c>
      <c r="G459" s="614" t="s">
        <v>1760</v>
      </c>
      <c r="H459" s="614" t="s">
        <v>2046</v>
      </c>
      <c r="I459" s="614" t="s">
        <v>2046</v>
      </c>
      <c r="J459" s="614" t="s">
        <v>2047</v>
      </c>
      <c r="K459" s="614" t="s">
        <v>2048</v>
      </c>
      <c r="L459" s="616">
        <v>426.33996282613919</v>
      </c>
      <c r="M459" s="616">
        <v>15</v>
      </c>
      <c r="N459" s="617">
        <v>6395.0994423920874</v>
      </c>
    </row>
    <row r="460" spans="1:14" ht="14.4" customHeight="1" x14ac:dyDescent="0.3">
      <c r="A460" s="612" t="s">
        <v>513</v>
      </c>
      <c r="B460" s="613" t="s">
        <v>2425</v>
      </c>
      <c r="C460" s="614" t="s">
        <v>518</v>
      </c>
      <c r="D460" s="615" t="s">
        <v>2426</v>
      </c>
      <c r="E460" s="614" t="s">
        <v>1994</v>
      </c>
      <c r="F460" s="615" t="s">
        <v>2428</v>
      </c>
      <c r="G460" s="614" t="s">
        <v>1760</v>
      </c>
      <c r="H460" s="614" t="s">
        <v>2049</v>
      </c>
      <c r="I460" s="614" t="s">
        <v>2049</v>
      </c>
      <c r="J460" s="614" t="s">
        <v>2050</v>
      </c>
      <c r="K460" s="614" t="s">
        <v>2048</v>
      </c>
      <c r="L460" s="616">
        <v>168.69601566521754</v>
      </c>
      <c r="M460" s="616">
        <v>568</v>
      </c>
      <c r="N460" s="617">
        <v>95819.336897843561</v>
      </c>
    </row>
    <row r="461" spans="1:14" ht="14.4" customHeight="1" x14ac:dyDescent="0.3">
      <c r="A461" s="612" t="s">
        <v>513</v>
      </c>
      <c r="B461" s="613" t="s">
        <v>2425</v>
      </c>
      <c r="C461" s="614" t="s">
        <v>518</v>
      </c>
      <c r="D461" s="615" t="s">
        <v>2426</v>
      </c>
      <c r="E461" s="614" t="s">
        <v>1994</v>
      </c>
      <c r="F461" s="615" t="s">
        <v>2428</v>
      </c>
      <c r="G461" s="614" t="s">
        <v>1760</v>
      </c>
      <c r="H461" s="614" t="s">
        <v>2051</v>
      </c>
      <c r="I461" s="614" t="s">
        <v>2052</v>
      </c>
      <c r="J461" s="614" t="s">
        <v>2053</v>
      </c>
      <c r="K461" s="614" t="s">
        <v>2054</v>
      </c>
      <c r="L461" s="616">
        <v>218.18991980698692</v>
      </c>
      <c r="M461" s="616">
        <v>10</v>
      </c>
      <c r="N461" s="617">
        <v>2181.8991980698693</v>
      </c>
    </row>
    <row r="462" spans="1:14" ht="14.4" customHeight="1" x14ac:dyDescent="0.3">
      <c r="A462" s="612" t="s">
        <v>513</v>
      </c>
      <c r="B462" s="613" t="s">
        <v>2425</v>
      </c>
      <c r="C462" s="614" t="s">
        <v>518</v>
      </c>
      <c r="D462" s="615" t="s">
        <v>2426</v>
      </c>
      <c r="E462" s="614" t="s">
        <v>1994</v>
      </c>
      <c r="F462" s="615" t="s">
        <v>2428</v>
      </c>
      <c r="G462" s="614" t="s">
        <v>1760</v>
      </c>
      <c r="H462" s="614" t="s">
        <v>2055</v>
      </c>
      <c r="I462" s="614" t="s">
        <v>2056</v>
      </c>
      <c r="J462" s="614" t="s">
        <v>2057</v>
      </c>
      <c r="K462" s="614" t="s">
        <v>2058</v>
      </c>
      <c r="L462" s="616">
        <v>343.84914364134499</v>
      </c>
      <c r="M462" s="616">
        <v>73</v>
      </c>
      <c r="N462" s="617">
        <v>25100.987485818187</v>
      </c>
    </row>
    <row r="463" spans="1:14" ht="14.4" customHeight="1" x14ac:dyDescent="0.3">
      <c r="A463" s="612" t="s">
        <v>513</v>
      </c>
      <c r="B463" s="613" t="s">
        <v>2425</v>
      </c>
      <c r="C463" s="614" t="s">
        <v>518</v>
      </c>
      <c r="D463" s="615" t="s">
        <v>2426</v>
      </c>
      <c r="E463" s="614" t="s">
        <v>1994</v>
      </c>
      <c r="F463" s="615" t="s">
        <v>2428</v>
      </c>
      <c r="G463" s="614" t="s">
        <v>1760</v>
      </c>
      <c r="H463" s="614" t="s">
        <v>2059</v>
      </c>
      <c r="I463" s="614" t="s">
        <v>2059</v>
      </c>
      <c r="J463" s="614" t="s">
        <v>2060</v>
      </c>
      <c r="K463" s="614" t="s">
        <v>2061</v>
      </c>
      <c r="L463" s="616">
        <v>115.63560661781537</v>
      </c>
      <c r="M463" s="616">
        <v>14</v>
      </c>
      <c r="N463" s="617">
        <v>1618.8984926494152</v>
      </c>
    </row>
    <row r="464" spans="1:14" ht="14.4" customHeight="1" x14ac:dyDescent="0.3">
      <c r="A464" s="612" t="s">
        <v>513</v>
      </c>
      <c r="B464" s="613" t="s">
        <v>2425</v>
      </c>
      <c r="C464" s="614" t="s">
        <v>518</v>
      </c>
      <c r="D464" s="615" t="s">
        <v>2426</v>
      </c>
      <c r="E464" s="614" t="s">
        <v>1994</v>
      </c>
      <c r="F464" s="615" t="s">
        <v>2428</v>
      </c>
      <c r="G464" s="614" t="s">
        <v>1760</v>
      </c>
      <c r="H464" s="614" t="s">
        <v>2062</v>
      </c>
      <c r="I464" s="614" t="s">
        <v>2062</v>
      </c>
      <c r="J464" s="614" t="s">
        <v>2063</v>
      </c>
      <c r="K464" s="614" t="s">
        <v>2061</v>
      </c>
      <c r="L464" s="616">
        <v>114.81665799517093</v>
      </c>
      <c r="M464" s="616">
        <v>21</v>
      </c>
      <c r="N464" s="617">
        <v>2411.1498178985894</v>
      </c>
    </row>
    <row r="465" spans="1:14" ht="14.4" customHeight="1" x14ac:dyDescent="0.3">
      <c r="A465" s="612" t="s">
        <v>513</v>
      </c>
      <c r="B465" s="613" t="s">
        <v>2425</v>
      </c>
      <c r="C465" s="614" t="s">
        <v>518</v>
      </c>
      <c r="D465" s="615" t="s">
        <v>2426</v>
      </c>
      <c r="E465" s="614" t="s">
        <v>1994</v>
      </c>
      <c r="F465" s="615" t="s">
        <v>2428</v>
      </c>
      <c r="G465" s="614" t="s">
        <v>1760</v>
      </c>
      <c r="H465" s="614" t="s">
        <v>2064</v>
      </c>
      <c r="I465" s="614" t="s">
        <v>2065</v>
      </c>
      <c r="J465" s="614" t="s">
        <v>2066</v>
      </c>
      <c r="K465" s="614" t="s">
        <v>2067</v>
      </c>
      <c r="L465" s="616">
        <v>115.17502001958039</v>
      </c>
      <c r="M465" s="616">
        <v>8</v>
      </c>
      <c r="N465" s="617">
        <v>921.4001601566431</v>
      </c>
    </row>
    <row r="466" spans="1:14" ht="14.4" customHeight="1" x14ac:dyDescent="0.3">
      <c r="A466" s="612" t="s">
        <v>513</v>
      </c>
      <c r="B466" s="613" t="s">
        <v>2425</v>
      </c>
      <c r="C466" s="614" t="s">
        <v>518</v>
      </c>
      <c r="D466" s="615" t="s">
        <v>2426</v>
      </c>
      <c r="E466" s="614" t="s">
        <v>1994</v>
      </c>
      <c r="F466" s="615" t="s">
        <v>2428</v>
      </c>
      <c r="G466" s="614" t="s">
        <v>1760</v>
      </c>
      <c r="H466" s="614" t="s">
        <v>2068</v>
      </c>
      <c r="I466" s="614" t="s">
        <v>2069</v>
      </c>
      <c r="J466" s="614" t="s">
        <v>2070</v>
      </c>
      <c r="K466" s="614" t="s">
        <v>2061</v>
      </c>
      <c r="L466" s="616">
        <v>115.57097551926954</v>
      </c>
      <c r="M466" s="616">
        <v>19</v>
      </c>
      <c r="N466" s="617">
        <v>2195.8485348661211</v>
      </c>
    </row>
    <row r="467" spans="1:14" ht="14.4" customHeight="1" x14ac:dyDescent="0.3">
      <c r="A467" s="612" t="s">
        <v>513</v>
      </c>
      <c r="B467" s="613" t="s">
        <v>2425</v>
      </c>
      <c r="C467" s="614" t="s">
        <v>518</v>
      </c>
      <c r="D467" s="615" t="s">
        <v>2426</v>
      </c>
      <c r="E467" s="614" t="s">
        <v>1994</v>
      </c>
      <c r="F467" s="615" t="s">
        <v>2428</v>
      </c>
      <c r="G467" s="614" t="s">
        <v>1760</v>
      </c>
      <c r="H467" s="614" t="s">
        <v>2071</v>
      </c>
      <c r="I467" s="614" t="s">
        <v>2071</v>
      </c>
      <c r="J467" s="614" t="s">
        <v>2072</v>
      </c>
      <c r="K467" s="614" t="s">
        <v>2007</v>
      </c>
      <c r="L467" s="616">
        <v>191.21999999999997</v>
      </c>
      <c r="M467" s="616">
        <v>1</v>
      </c>
      <c r="N467" s="617">
        <v>191.21999999999997</v>
      </c>
    </row>
    <row r="468" spans="1:14" ht="14.4" customHeight="1" x14ac:dyDescent="0.3">
      <c r="A468" s="612" t="s">
        <v>513</v>
      </c>
      <c r="B468" s="613" t="s">
        <v>2425</v>
      </c>
      <c r="C468" s="614" t="s">
        <v>518</v>
      </c>
      <c r="D468" s="615" t="s">
        <v>2426</v>
      </c>
      <c r="E468" s="614" t="s">
        <v>1994</v>
      </c>
      <c r="F468" s="615" t="s">
        <v>2428</v>
      </c>
      <c r="G468" s="614" t="s">
        <v>1760</v>
      </c>
      <c r="H468" s="614" t="s">
        <v>2073</v>
      </c>
      <c r="I468" s="614" t="s">
        <v>2073</v>
      </c>
      <c r="J468" s="614" t="s">
        <v>2074</v>
      </c>
      <c r="K468" s="614" t="s">
        <v>2007</v>
      </c>
      <c r="L468" s="616">
        <v>154.83160940271034</v>
      </c>
      <c r="M468" s="616">
        <v>44</v>
      </c>
      <c r="N468" s="617">
        <v>6812.5908137192546</v>
      </c>
    </row>
    <row r="469" spans="1:14" ht="14.4" customHeight="1" x14ac:dyDescent="0.3">
      <c r="A469" s="612" t="s">
        <v>513</v>
      </c>
      <c r="B469" s="613" t="s">
        <v>2425</v>
      </c>
      <c r="C469" s="614" t="s">
        <v>518</v>
      </c>
      <c r="D469" s="615" t="s">
        <v>2426</v>
      </c>
      <c r="E469" s="614" t="s">
        <v>1994</v>
      </c>
      <c r="F469" s="615" t="s">
        <v>2428</v>
      </c>
      <c r="G469" s="614" t="s">
        <v>1760</v>
      </c>
      <c r="H469" s="614" t="s">
        <v>2075</v>
      </c>
      <c r="I469" s="614" t="s">
        <v>2075</v>
      </c>
      <c r="J469" s="614" t="s">
        <v>2076</v>
      </c>
      <c r="K469" s="614" t="s">
        <v>2007</v>
      </c>
      <c r="L469" s="616">
        <v>154.03548819214208</v>
      </c>
      <c r="M469" s="616">
        <v>35</v>
      </c>
      <c r="N469" s="617">
        <v>5391.242086724973</v>
      </c>
    </row>
    <row r="470" spans="1:14" ht="14.4" customHeight="1" x14ac:dyDescent="0.3">
      <c r="A470" s="612" t="s">
        <v>513</v>
      </c>
      <c r="B470" s="613" t="s">
        <v>2425</v>
      </c>
      <c r="C470" s="614" t="s">
        <v>518</v>
      </c>
      <c r="D470" s="615" t="s">
        <v>2426</v>
      </c>
      <c r="E470" s="614" t="s">
        <v>1994</v>
      </c>
      <c r="F470" s="615" t="s">
        <v>2428</v>
      </c>
      <c r="G470" s="614" t="s">
        <v>1760</v>
      </c>
      <c r="H470" s="614" t="s">
        <v>2077</v>
      </c>
      <c r="I470" s="614" t="s">
        <v>2077</v>
      </c>
      <c r="J470" s="614" t="s">
        <v>2037</v>
      </c>
      <c r="K470" s="614" t="s">
        <v>2007</v>
      </c>
      <c r="L470" s="616">
        <v>134.58684510116501</v>
      </c>
      <c r="M470" s="616">
        <v>38.5</v>
      </c>
      <c r="N470" s="617">
        <v>5181.5935363948529</v>
      </c>
    </row>
    <row r="471" spans="1:14" ht="14.4" customHeight="1" x14ac:dyDescent="0.3">
      <c r="A471" s="612" t="s">
        <v>513</v>
      </c>
      <c r="B471" s="613" t="s">
        <v>2425</v>
      </c>
      <c r="C471" s="614" t="s">
        <v>518</v>
      </c>
      <c r="D471" s="615" t="s">
        <v>2426</v>
      </c>
      <c r="E471" s="614" t="s">
        <v>1994</v>
      </c>
      <c r="F471" s="615" t="s">
        <v>2428</v>
      </c>
      <c r="G471" s="614" t="s">
        <v>1760</v>
      </c>
      <c r="H471" s="614" t="s">
        <v>2078</v>
      </c>
      <c r="I471" s="614" t="s">
        <v>2078</v>
      </c>
      <c r="J471" s="614" t="s">
        <v>2079</v>
      </c>
      <c r="K471" s="614" t="s">
        <v>2022</v>
      </c>
      <c r="L471" s="616">
        <v>39.364421602738027</v>
      </c>
      <c r="M471" s="616">
        <v>97</v>
      </c>
      <c r="N471" s="617">
        <v>3818.3488954655886</v>
      </c>
    </row>
    <row r="472" spans="1:14" ht="14.4" customHeight="1" x14ac:dyDescent="0.3">
      <c r="A472" s="612" t="s">
        <v>513</v>
      </c>
      <c r="B472" s="613" t="s">
        <v>2425</v>
      </c>
      <c r="C472" s="614" t="s">
        <v>518</v>
      </c>
      <c r="D472" s="615" t="s">
        <v>2426</v>
      </c>
      <c r="E472" s="614" t="s">
        <v>1994</v>
      </c>
      <c r="F472" s="615" t="s">
        <v>2428</v>
      </c>
      <c r="G472" s="614" t="s">
        <v>1760</v>
      </c>
      <c r="H472" s="614" t="s">
        <v>2080</v>
      </c>
      <c r="I472" s="614" t="s">
        <v>2081</v>
      </c>
      <c r="J472" s="614" t="s">
        <v>2082</v>
      </c>
      <c r="K472" s="614" t="s">
        <v>2022</v>
      </c>
      <c r="L472" s="616">
        <v>30.670002253278003</v>
      </c>
      <c r="M472" s="616">
        <v>11</v>
      </c>
      <c r="N472" s="617">
        <v>337.37002478605802</v>
      </c>
    </row>
    <row r="473" spans="1:14" ht="14.4" customHeight="1" x14ac:dyDescent="0.3">
      <c r="A473" s="612" t="s">
        <v>513</v>
      </c>
      <c r="B473" s="613" t="s">
        <v>2425</v>
      </c>
      <c r="C473" s="614" t="s">
        <v>518</v>
      </c>
      <c r="D473" s="615" t="s">
        <v>2426</v>
      </c>
      <c r="E473" s="614" t="s">
        <v>2083</v>
      </c>
      <c r="F473" s="615" t="s">
        <v>2429</v>
      </c>
      <c r="G473" s="614"/>
      <c r="H473" s="614" t="s">
        <v>2084</v>
      </c>
      <c r="I473" s="614" t="s">
        <v>2085</v>
      </c>
      <c r="J473" s="614" t="s">
        <v>2086</v>
      </c>
      <c r="K473" s="614" t="s">
        <v>2087</v>
      </c>
      <c r="L473" s="616">
        <v>84.74</v>
      </c>
      <c r="M473" s="616">
        <v>10</v>
      </c>
      <c r="N473" s="617">
        <v>847.4</v>
      </c>
    </row>
    <row r="474" spans="1:14" ht="14.4" customHeight="1" x14ac:dyDescent="0.3">
      <c r="A474" s="612" t="s">
        <v>513</v>
      </c>
      <c r="B474" s="613" t="s">
        <v>2425</v>
      </c>
      <c r="C474" s="614" t="s">
        <v>518</v>
      </c>
      <c r="D474" s="615" t="s">
        <v>2426</v>
      </c>
      <c r="E474" s="614" t="s">
        <v>2083</v>
      </c>
      <c r="F474" s="615" t="s">
        <v>2429</v>
      </c>
      <c r="G474" s="614"/>
      <c r="H474" s="614" t="s">
        <v>2088</v>
      </c>
      <c r="I474" s="614" t="s">
        <v>2089</v>
      </c>
      <c r="J474" s="614" t="s">
        <v>2090</v>
      </c>
      <c r="K474" s="614" t="s">
        <v>2091</v>
      </c>
      <c r="L474" s="616">
        <v>418.58204243515115</v>
      </c>
      <c r="M474" s="616">
        <v>19</v>
      </c>
      <c r="N474" s="617">
        <v>7953.0588062678717</v>
      </c>
    </row>
    <row r="475" spans="1:14" ht="14.4" customHeight="1" x14ac:dyDescent="0.3">
      <c r="A475" s="612" t="s">
        <v>513</v>
      </c>
      <c r="B475" s="613" t="s">
        <v>2425</v>
      </c>
      <c r="C475" s="614" t="s">
        <v>518</v>
      </c>
      <c r="D475" s="615" t="s">
        <v>2426</v>
      </c>
      <c r="E475" s="614" t="s">
        <v>2083</v>
      </c>
      <c r="F475" s="615" t="s">
        <v>2429</v>
      </c>
      <c r="G475" s="614"/>
      <c r="H475" s="614" t="s">
        <v>2092</v>
      </c>
      <c r="I475" s="614" t="s">
        <v>2093</v>
      </c>
      <c r="J475" s="614" t="s">
        <v>2094</v>
      </c>
      <c r="K475" s="614" t="s">
        <v>2095</v>
      </c>
      <c r="L475" s="616">
        <v>71.459811882319329</v>
      </c>
      <c r="M475" s="616">
        <v>20</v>
      </c>
      <c r="N475" s="617">
        <v>1429.1962376463866</v>
      </c>
    </row>
    <row r="476" spans="1:14" ht="14.4" customHeight="1" x14ac:dyDescent="0.3">
      <c r="A476" s="612" t="s">
        <v>513</v>
      </c>
      <c r="B476" s="613" t="s">
        <v>2425</v>
      </c>
      <c r="C476" s="614" t="s">
        <v>518</v>
      </c>
      <c r="D476" s="615" t="s">
        <v>2426</v>
      </c>
      <c r="E476" s="614" t="s">
        <v>2083</v>
      </c>
      <c r="F476" s="615" t="s">
        <v>2429</v>
      </c>
      <c r="G476" s="614"/>
      <c r="H476" s="614" t="s">
        <v>2096</v>
      </c>
      <c r="I476" s="614" t="s">
        <v>2097</v>
      </c>
      <c r="J476" s="614" t="s">
        <v>2098</v>
      </c>
      <c r="K476" s="614" t="s">
        <v>2099</v>
      </c>
      <c r="L476" s="616">
        <v>2784.4137946428577</v>
      </c>
      <c r="M476" s="616">
        <v>22.4</v>
      </c>
      <c r="N476" s="617">
        <v>62370.869000000013</v>
      </c>
    </row>
    <row r="477" spans="1:14" ht="14.4" customHeight="1" x14ac:dyDescent="0.3">
      <c r="A477" s="612" t="s">
        <v>513</v>
      </c>
      <c r="B477" s="613" t="s">
        <v>2425</v>
      </c>
      <c r="C477" s="614" t="s">
        <v>518</v>
      </c>
      <c r="D477" s="615" t="s">
        <v>2426</v>
      </c>
      <c r="E477" s="614" t="s">
        <v>2083</v>
      </c>
      <c r="F477" s="615" t="s">
        <v>2429</v>
      </c>
      <c r="G477" s="614"/>
      <c r="H477" s="614" t="s">
        <v>2100</v>
      </c>
      <c r="I477" s="614" t="s">
        <v>2101</v>
      </c>
      <c r="J477" s="614" t="s">
        <v>2102</v>
      </c>
      <c r="K477" s="614" t="s">
        <v>2103</v>
      </c>
      <c r="L477" s="616">
        <v>654.87151422467468</v>
      </c>
      <c r="M477" s="616">
        <v>15.053000000000001</v>
      </c>
      <c r="N477" s="617">
        <v>9857.7809036240287</v>
      </c>
    </row>
    <row r="478" spans="1:14" ht="14.4" customHeight="1" x14ac:dyDescent="0.3">
      <c r="A478" s="612" t="s">
        <v>513</v>
      </c>
      <c r="B478" s="613" t="s">
        <v>2425</v>
      </c>
      <c r="C478" s="614" t="s">
        <v>518</v>
      </c>
      <c r="D478" s="615" t="s">
        <v>2426</v>
      </c>
      <c r="E478" s="614" t="s">
        <v>2083</v>
      </c>
      <c r="F478" s="615" t="s">
        <v>2429</v>
      </c>
      <c r="G478" s="614"/>
      <c r="H478" s="614" t="s">
        <v>2104</v>
      </c>
      <c r="I478" s="614" t="s">
        <v>2104</v>
      </c>
      <c r="J478" s="614" t="s">
        <v>2105</v>
      </c>
      <c r="K478" s="614" t="s">
        <v>2106</v>
      </c>
      <c r="L478" s="616">
        <v>1774.2978795956801</v>
      </c>
      <c r="M478" s="616">
        <v>10.999999999999998</v>
      </c>
      <c r="N478" s="617">
        <v>19517.276675552479</v>
      </c>
    </row>
    <row r="479" spans="1:14" ht="14.4" customHeight="1" x14ac:dyDescent="0.3">
      <c r="A479" s="612" t="s">
        <v>513</v>
      </c>
      <c r="B479" s="613" t="s">
        <v>2425</v>
      </c>
      <c r="C479" s="614" t="s">
        <v>518</v>
      </c>
      <c r="D479" s="615" t="s">
        <v>2426</v>
      </c>
      <c r="E479" s="614" t="s">
        <v>2083</v>
      </c>
      <c r="F479" s="615" t="s">
        <v>2429</v>
      </c>
      <c r="G479" s="614"/>
      <c r="H479" s="614" t="s">
        <v>2107</v>
      </c>
      <c r="I479" s="614" t="s">
        <v>2107</v>
      </c>
      <c r="J479" s="614" t="s">
        <v>2108</v>
      </c>
      <c r="K479" s="614" t="s">
        <v>2109</v>
      </c>
      <c r="L479" s="616">
        <v>961.58771471967316</v>
      </c>
      <c r="M479" s="616">
        <v>35.700000000000003</v>
      </c>
      <c r="N479" s="617">
        <v>34328.681415492334</v>
      </c>
    </row>
    <row r="480" spans="1:14" ht="14.4" customHeight="1" x14ac:dyDescent="0.3">
      <c r="A480" s="612" t="s">
        <v>513</v>
      </c>
      <c r="B480" s="613" t="s">
        <v>2425</v>
      </c>
      <c r="C480" s="614" t="s">
        <v>518</v>
      </c>
      <c r="D480" s="615" t="s">
        <v>2426</v>
      </c>
      <c r="E480" s="614" t="s">
        <v>2083</v>
      </c>
      <c r="F480" s="615" t="s">
        <v>2429</v>
      </c>
      <c r="G480" s="614"/>
      <c r="H480" s="614" t="s">
        <v>2110</v>
      </c>
      <c r="I480" s="614" t="s">
        <v>2110</v>
      </c>
      <c r="J480" s="614" t="s">
        <v>2111</v>
      </c>
      <c r="K480" s="614" t="s">
        <v>1526</v>
      </c>
      <c r="L480" s="616">
        <v>33.71955228936455</v>
      </c>
      <c r="M480" s="616">
        <v>67</v>
      </c>
      <c r="N480" s="617">
        <v>2259.2100033874249</v>
      </c>
    </row>
    <row r="481" spans="1:14" ht="14.4" customHeight="1" x14ac:dyDescent="0.3">
      <c r="A481" s="612" t="s">
        <v>513</v>
      </c>
      <c r="B481" s="613" t="s">
        <v>2425</v>
      </c>
      <c r="C481" s="614" t="s">
        <v>518</v>
      </c>
      <c r="D481" s="615" t="s">
        <v>2426</v>
      </c>
      <c r="E481" s="614" t="s">
        <v>2083</v>
      </c>
      <c r="F481" s="615" t="s">
        <v>2429</v>
      </c>
      <c r="G481" s="614"/>
      <c r="H481" s="614" t="s">
        <v>2112</v>
      </c>
      <c r="I481" s="614" t="s">
        <v>2112</v>
      </c>
      <c r="J481" s="614" t="s">
        <v>2113</v>
      </c>
      <c r="K481" s="614" t="s">
        <v>2114</v>
      </c>
      <c r="L481" s="616">
        <v>1116.5</v>
      </c>
      <c r="M481" s="616">
        <v>35.700000000000003</v>
      </c>
      <c r="N481" s="617">
        <v>39859.050000000003</v>
      </c>
    </row>
    <row r="482" spans="1:14" ht="14.4" customHeight="1" x14ac:dyDescent="0.3">
      <c r="A482" s="612" t="s">
        <v>513</v>
      </c>
      <c r="B482" s="613" t="s">
        <v>2425</v>
      </c>
      <c r="C482" s="614" t="s">
        <v>518</v>
      </c>
      <c r="D482" s="615" t="s">
        <v>2426</v>
      </c>
      <c r="E482" s="614" t="s">
        <v>2083</v>
      </c>
      <c r="F482" s="615" t="s">
        <v>2429</v>
      </c>
      <c r="G482" s="614"/>
      <c r="H482" s="614" t="s">
        <v>2115</v>
      </c>
      <c r="I482" s="614" t="s">
        <v>2115</v>
      </c>
      <c r="J482" s="614" t="s">
        <v>2116</v>
      </c>
      <c r="K482" s="614" t="s">
        <v>2117</v>
      </c>
      <c r="L482" s="616">
        <v>153.52500000000001</v>
      </c>
      <c r="M482" s="616">
        <v>4</v>
      </c>
      <c r="N482" s="617">
        <v>614.1</v>
      </c>
    </row>
    <row r="483" spans="1:14" ht="14.4" customHeight="1" x14ac:dyDescent="0.3">
      <c r="A483" s="612" t="s">
        <v>513</v>
      </c>
      <c r="B483" s="613" t="s">
        <v>2425</v>
      </c>
      <c r="C483" s="614" t="s">
        <v>518</v>
      </c>
      <c r="D483" s="615" t="s">
        <v>2426</v>
      </c>
      <c r="E483" s="614" t="s">
        <v>2083</v>
      </c>
      <c r="F483" s="615" t="s">
        <v>2429</v>
      </c>
      <c r="G483" s="614"/>
      <c r="H483" s="614" t="s">
        <v>2118</v>
      </c>
      <c r="I483" s="614" t="s">
        <v>2118</v>
      </c>
      <c r="J483" s="614" t="s">
        <v>2119</v>
      </c>
      <c r="K483" s="614" t="s">
        <v>2109</v>
      </c>
      <c r="L483" s="616">
        <v>194.6896442006913</v>
      </c>
      <c r="M483" s="616">
        <v>14.999999999999995</v>
      </c>
      <c r="N483" s="617">
        <v>2920.3446630103685</v>
      </c>
    </row>
    <row r="484" spans="1:14" ht="14.4" customHeight="1" x14ac:dyDescent="0.3">
      <c r="A484" s="612" t="s">
        <v>513</v>
      </c>
      <c r="B484" s="613" t="s">
        <v>2425</v>
      </c>
      <c r="C484" s="614" t="s">
        <v>518</v>
      </c>
      <c r="D484" s="615" t="s">
        <v>2426</v>
      </c>
      <c r="E484" s="614" t="s">
        <v>2083</v>
      </c>
      <c r="F484" s="615" t="s">
        <v>2429</v>
      </c>
      <c r="G484" s="614"/>
      <c r="H484" s="614" t="s">
        <v>2120</v>
      </c>
      <c r="I484" s="614" t="s">
        <v>2120</v>
      </c>
      <c r="J484" s="614" t="s">
        <v>2121</v>
      </c>
      <c r="K484" s="614" t="s">
        <v>2109</v>
      </c>
      <c r="L484" s="616">
        <v>169.79</v>
      </c>
      <c r="M484" s="616">
        <v>11.5</v>
      </c>
      <c r="N484" s="617">
        <v>1952.5849999999998</v>
      </c>
    </row>
    <row r="485" spans="1:14" ht="14.4" customHeight="1" x14ac:dyDescent="0.3">
      <c r="A485" s="612" t="s">
        <v>513</v>
      </c>
      <c r="B485" s="613" t="s">
        <v>2425</v>
      </c>
      <c r="C485" s="614" t="s">
        <v>518</v>
      </c>
      <c r="D485" s="615" t="s">
        <v>2426</v>
      </c>
      <c r="E485" s="614" t="s">
        <v>2083</v>
      </c>
      <c r="F485" s="615" t="s">
        <v>2429</v>
      </c>
      <c r="G485" s="614"/>
      <c r="H485" s="614" t="s">
        <v>2122</v>
      </c>
      <c r="I485" s="614" t="s">
        <v>2122</v>
      </c>
      <c r="J485" s="614" t="s">
        <v>2123</v>
      </c>
      <c r="K485" s="614" t="s">
        <v>2124</v>
      </c>
      <c r="L485" s="616">
        <v>454.45</v>
      </c>
      <c r="M485" s="616">
        <v>1</v>
      </c>
      <c r="N485" s="617">
        <v>454.45</v>
      </c>
    </row>
    <row r="486" spans="1:14" ht="14.4" customHeight="1" x14ac:dyDescent="0.3">
      <c r="A486" s="612" t="s">
        <v>513</v>
      </c>
      <c r="B486" s="613" t="s">
        <v>2425</v>
      </c>
      <c r="C486" s="614" t="s">
        <v>518</v>
      </c>
      <c r="D486" s="615" t="s">
        <v>2426</v>
      </c>
      <c r="E486" s="614" t="s">
        <v>2083</v>
      </c>
      <c r="F486" s="615" t="s">
        <v>2429</v>
      </c>
      <c r="G486" s="614"/>
      <c r="H486" s="614" t="s">
        <v>2125</v>
      </c>
      <c r="I486" s="614" t="s">
        <v>2125</v>
      </c>
      <c r="J486" s="614" t="s">
        <v>2126</v>
      </c>
      <c r="K486" s="614" t="s">
        <v>2127</v>
      </c>
      <c r="L486" s="616">
        <v>272.34156821365445</v>
      </c>
      <c r="M486" s="616">
        <v>3.6</v>
      </c>
      <c r="N486" s="617">
        <v>980.42964556915604</v>
      </c>
    </row>
    <row r="487" spans="1:14" ht="14.4" customHeight="1" x14ac:dyDescent="0.3">
      <c r="A487" s="612" t="s">
        <v>513</v>
      </c>
      <c r="B487" s="613" t="s">
        <v>2425</v>
      </c>
      <c r="C487" s="614" t="s">
        <v>518</v>
      </c>
      <c r="D487" s="615" t="s">
        <v>2426</v>
      </c>
      <c r="E487" s="614" t="s">
        <v>2083</v>
      </c>
      <c r="F487" s="615" t="s">
        <v>2429</v>
      </c>
      <c r="G487" s="614" t="s">
        <v>562</v>
      </c>
      <c r="H487" s="614" t="s">
        <v>2128</v>
      </c>
      <c r="I487" s="614" t="s">
        <v>2129</v>
      </c>
      <c r="J487" s="614" t="s">
        <v>2130</v>
      </c>
      <c r="K487" s="614" t="s">
        <v>2131</v>
      </c>
      <c r="L487" s="616">
        <v>40.28</v>
      </c>
      <c r="M487" s="616">
        <v>8</v>
      </c>
      <c r="N487" s="617">
        <v>322.24</v>
      </c>
    </row>
    <row r="488" spans="1:14" ht="14.4" customHeight="1" x14ac:dyDescent="0.3">
      <c r="A488" s="612" t="s">
        <v>513</v>
      </c>
      <c r="B488" s="613" t="s">
        <v>2425</v>
      </c>
      <c r="C488" s="614" t="s">
        <v>518</v>
      </c>
      <c r="D488" s="615" t="s">
        <v>2426</v>
      </c>
      <c r="E488" s="614" t="s">
        <v>2083</v>
      </c>
      <c r="F488" s="615" t="s">
        <v>2429</v>
      </c>
      <c r="G488" s="614" t="s">
        <v>562</v>
      </c>
      <c r="H488" s="614" t="s">
        <v>2132</v>
      </c>
      <c r="I488" s="614" t="s">
        <v>2133</v>
      </c>
      <c r="J488" s="614" t="s">
        <v>2134</v>
      </c>
      <c r="K488" s="614" t="s">
        <v>622</v>
      </c>
      <c r="L488" s="616">
        <v>67.938723981163818</v>
      </c>
      <c r="M488" s="616">
        <v>8</v>
      </c>
      <c r="N488" s="617">
        <v>543.50979184931055</v>
      </c>
    </row>
    <row r="489" spans="1:14" ht="14.4" customHeight="1" x14ac:dyDescent="0.3">
      <c r="A489" s="612" t="s">
        <v>513</v>
      </c>
      <c r="B489" s="613" t="s">
        <v>2425</v>
      </c>
      <c r="C489" s="614" t="s">
        <v>518</v>
      </c>
      <c r="D489" s="615" t="s">
        <v>2426</v>
      </c>
      <c r="E489" s="614" t="s">
        <v>2083</v>
      </c>
      <c r="F489" s="615" t="s">
        <v>2429</v>
      </c>
      <c r="G489" s="614" t="s">
        <v>562</v>
      </c>
      <c r="H489" s="614" t="s">
        <v>2135</v>
      </c>
      <c r="I489" s="614" t="s">
        <v>2136</v>
      </c>
      <c r="J489" s="614" t="s">
        <v>2137</v>
      </c>
      <c r="K489" s="614" t="s">
        <v>1293</v>
      </c>
      <c r="L489" s="616">
        <v>25.629999999999978</v>
      </c>
      <c r="M489" s="616">
        <v>7</v>
      </c>
      <c r="N489" s="617">
        <v>179.40999999999985</v>
      </c>
    </row>
    <row r="490" spans="1:14" ht="14.4" customHeight="1" x14ac:dyDescent="0.3">
      <c r="A490" s="612" t="s">
        <v>513</v>
      </c>
      <c r="B490" s="613" t="s">
        <v>2425</v>
      </c>
      <c r="C490" s="614" t="s">
        <v>518</v>
      </c>
      <c r="D490" s="615" t="s">
        <v>2426</v>
      </c>
      <c r="E490" s="614" t="s">
        <v>2083</v>
      </c>
      <c r="F490" s="615" t="s">
        <v>2429</v>
      </c>
      <c r="G490" s="614" t="s">
        <v>562</v>
      </c>
      <c r="H490" s="614" t="s">
        <v>2138</v>
      </c>
      <c r="I490" s="614" t="s">
        <v>2139</v>
      </c>
      <c r="J490" s="614" t="s">
        <v>2140</v>
      </c>
      <c r="K490" s="614" t="s">
        <v>2141</v>
      </c>
      <c r="L490" s="616">
        <v>32.405840567524997</v>
      </c>
      <c r="M490" s="616">
        <v>13</v>
      </c>
      <c r="N490" s="617">
        <v>421.27592737782498</v>
      </c>
    </row>
    <row r="491" spans="1:14" ht="14.4" customHeight="1" x14ac:dyDescent="0.3">
      <c r="A491" s="612" t="s">
        <v>513</v>
      </c>
      <c r="B491" s="613" t="s">
        <v>2425</v>
      </c>
      <c r="C491" s="614" t="s">
        <v>518</v>
      </c>
      <c r="D491" s="615" t="s">
        <v>2426</v>
      </c>
      <c r="E491" s="614" t="s">
        <v>2083</v>
      </c>
      <c r="F491" s="615" t="s">
        <v>2429</v>
      </c>
      <c r="G491" s="614" t="s">
        <v>562</v>
      </c>
      <c r="H491" s="614" t="s">
        <v>2142</v>
      </c>
      <c r="I491" s="614" t="s">
        <v>2143</v>
      </c>
      <c r="J491" s="614" t="s">
        <v>2144</v>
      </c>
      <c r="K491" s="614" t="s">
        <v>2145</v>
      </c>
      <c r="L491" s="616">
        <v>54.88</v>
      </c>
      <c r="M491" s="616">
        <v>1</v>
      </c>
      <c r="N491" s="617">
        <v>54.88</v>
      </c>
    </row>
    <row r="492" spans="1:14" ht="14.4" customHeight="1" x14ac:dyDescent="0.3">
      <c r="A492" s="612" t="s">
        <v>513</v>
      </c>
      <c r="B492" s="613" t="s">
        <v>2425</v>
      </c>
      <c r="C492" s="614" t="s">
        <v>518</v>
      </c>
      <c r="D492" s="615" t="s">
        <v>2426</v>
      </c>
      <c r="E492" s="614" t="s">
        <v>2083</v>
      </c>
      <c r="F492" s="615" t="s">
        <v>2429</v>
      </c>
      <c r="G492" s="614" t="s">
        <v>562</v>
      </c>
      <c r="H492" s="614" t="s">
        <v>2146</v>
      </c>
      <c r="I492" s="614" t="s">
        <v>2147</v>
      </c>
      <c r="J492" s="614" t="s">
        <v>2148</v>
      </c>
      <c r="K492" s="614" t="s">
        <v>2149</v>
      </c>
      <c r="L492" s="616">
        <v>98.03</v>
      </c>
      <c r="M492" s="616">
        <v>1</v>
      </c>
      <c r="N492" s="617">
        <v>98.03</v>
      </c>
    </row>
    <row r="493" spans="1:14" ht="14.4" customHeight="1" x14ac:dyDescent="0.3">
      <c r="A493" s="612" t="s">
        <v>513</v>
      </c>
      <c r="B493" s="613" t="s">
        <v>2425</v>
      </c>
      <c r="C493" s="614" t="s">
        <v>518</v>
      </c>
      <c r="D493" s="615" t="s">
        <v>2426</v>
      </c>
      <c r="E493" s="614" t="s">
        <v>2083</v>
      </c>
      <c r="F493" s="615" t="s">
        <v>2429</v>
      </c>
      <c r="G493" s="614" t="s">
        <v>562</v>
      </c>
      <c r="H493" s="614" t="s">
        <v>2150</v>
      </c>
      <c r="I493" s="614" t="s">
        <v>2151</v>
      </c>
      <c r="J493" s="614" t="s">
        <v>2152</v>
      </c>
      <c r="K493" s="614" t="s">
        <v>2153</v>
      </c>
      <c r="L493" s="616">
        <v>110.297</v>
      </c>
      <c r="M493" s="616">
        <v>1</v>
      </c>
      <c r="N493" s="617">
        <v>110.297</v>
      </c>
    </row>
    <row r="494" spans="1:14" ht="14.4" customHeight="1" x14ac:dyDescent="0.3">
      <c r="A494" s="612" t="s">
        <v>513</v>
      </c>
      <c r="B494" s="613" t="s">
        <v>2425</v>
      </c>
      <c r="C494" s="614" t="s">
        <v>518</v>
      </c>
      <c r="D494" s="615" t="s">
        <v>2426</v>
      </c>
      <c r="E494" s="614" t="s">
        <v>2083</v>
      </c>
      <c r="F494" s="615" t="s">
        <v>2429</v>
      </c>
      <c r="G494" s="614" t="s">
        <v>562</v>
      </c>
      <c r="H494" s="614" t="s">
        <v>2154</v>
      </c>
      <c r="I494" s="614" t="s">
        <v>2155</v>
      </c>
      <c r="J494" s="614" t="s">
        <v>2156</v>
      </c>
      <c r="K494" s="614" t="s">
        <v>2157</v>
      </c>
      <c r="L494" s="616">
        <v>73.55999973606437</v>
      </c>
      <c r="M494" s="616">
        <v>7</v>
      </c>
      <c r="N494" s="617">
        <v>514.9199981524506</v>
      </c>
    </row>
    <row r="495" spans="1:14" ht="14.4" customHeight="1" x14ac:dyDescent="0.3">
      <c r="A495" s="612" t="s">
        <v>513</v>
      </c>
      <c r="B495" s="613" t="s">
        <v>2425</v>
      </c>
      <c r="C495" s="614" t="s">
        <v>518</v>
      </c>
      <c r="D495" s="615" t="s">
        <v>2426</v>
      </c>
      <c r="E495" s="614" t="s">
        <v>2083</v>
      </c>
      <c r="F495" s="615" t="s">
        <v>2429</v>
      </c>
      <c r="G495" s="614" t="s">
        <v>562</v>
      </c>
      <c r="H495" s="614" t="s">
        <v>2158</v>
      </c>
      <c r="I495" s="614" t="s">
        <v>2159</v>
      </c>
      <c r="J495" s="614" t="s">
        <v>2160</v>
      </c>
      <c r="K495" s="614" t="s">
        <v>618</v>
      </c>
      <c r="L495" s="616">
        <v>73.440000000000026</v>
      </c>
      <c r="M495" s="616">
        <v>3</v>
      </c>
      <c r="N495" s="617">
        <v>220.32000000000008</v>
      </c>
    </row>
    <row r="496" spans="1:14" ht="14.4" customHeight="1" x14ac:dyDescent="0.3">
      <c r="A496" s="612" t="s">
        <v>513</v>
      </c>
      <c r="B496" s="613" t="s">
        <v>2425</v>
      </c>
      <c r="C496" s="614" t="s">
        <v>518</v>
      </c>
      <c r="D496" s="615" t="s">
        <v>2426</v>
      </c>
      <c r="E496" s="614" t="s">
        <v>2083</v>
      </c>
      <c r="F496" s="615" t="s">
        <v>2429</v>
      </c>
      <c r="G496" s="614" t="s">
        <v>562</v>
      </c>
      <c r="H496" s="614" t="s">
        <v>2161</v>
      </c>
      <c r="I496" s="614" t="s">
        <v>2162</v>
      </c>
      <c r="J496" s="614" t="s">
        <v>2163</v>
      </c>
      <c r="K496" s="614" t="s">
        <v>2164</v>
      </c>
      <c r="L496" s="616">
        <v>105.17000000000003</v>
      </c>
      <c r="M496" s="616">
        <v>2</v>
      </c>
      <c r="N496" s="617">
        <v>210.34000000000006</v>
      </c>
    </row>
    <row r="497" spans="1:14" ht="14.4" customHeight="1" x14ac:dyDescent="0.3">
      <c r="A497" s="612" t="s">
        <v>513</v>
      </c>
      <c r="B497" s="613" t="s">
        <v>2425</v>
      </c>
      <c r="C497" s="614" t="s">
        <v>518</v>
      </c>
      <c r="D497" s="615" t="s">
        <v>2426</v>
      </c>
      <c r="E497" s="614" t="s">
        <v>2083</v>
      </c>
      <c r="F497" s="615" t="s">
        <v>2429</v>
      </c>
      <c r="G497" s="614" t="s">
        <v>562</v>
      </c>
      <c r="H497" s="614" t="s">
        <v>2165</v>
      </c>
      <c r="I497" s="614" t="s">
        <v>2166</v>
      </c>
      <c r="J497" s="614" t="s">
        <v>2130</v>
      </c>
      <c r="K497" s="614" t="s">
        <v>2167</v>
      </c>
      <c r="L497" s="616">
        <v>48.414940674277418</v>
      </c>
      <c r="M497" s="616">
        <v>2</v>
      </c>
      <c r="N497" s="617">
        <v>96.829881348554835</v>
      </c>
    </row>
    <row r="498" spans="1:14" ht="14.4" customHeight="1" x14ac:dyDescent="0.3">
      <c r="A498" s="612" t="s">
        <v>513</v>
      </c>
      <c r="B498" s="613" t="s">
        <v>2425</v>
      </c>
      <c r="C498" s="614" t="s">
        <v>518</v>
      </c>
      <c r="D498" s="615" t="s">
        <v>2426</v>
      </c>
      <c r="E498" s="614" t="s">
        <v>2083</v>
      </c>
      <c r="F498" s="615" t="s">
        <v>2429</v>
      </c>
      <c r="G498" s="614" t="s">
        <v>562</v>
      </c>
      <c r="H498" s="614" t="s">
        <v>2168</v>
      </c>
      <c r="I498" s="614" t="s">
        <v>2169</v>
      </c>
      <c r="J498" s="614" t="s">
        <v>1738</v>
      </c>
      <c r="K498" s="614" t="s">
        <v>991</v>
      </c>
      <c r="L498" s="616">
        <v>235.44256125683177</v>
      </c>
      <c r="M498" s="616">
        <v>44</v>
      </c>
      <c r="N498" s="617">
        <v>10359.472695300597</v>
      </c>
    </row>
    <row r="499" spans="1:14" ht="14.4" customHeight="1" x14ac:dyDescent="0.3">
      <c r="A499" s="612" t="s">
        <v>513</v>
      </c>
      <c r="B499" s="613" t="s">
        <v>2425</v>
      </c>
      <c r="C499" s="614" t="s">
        <v>518</v>
      </c>
      <c r="D499" s="615" t="s">
        <v>2426</v>
      </c>
      <c r="E499" s="614" t="s">
        <v>2083</v>
      </c>
      <c r="F499" s="615" t="s">
        <v>2429</v>
      </c>
      <c r="G499" s="614" t="s">
        <v>562</v>
      </c>
      <c r="H499" s="614" t="s">
        <v>2170</v>
      </c>
      <c r="I499" s="614" t="s">
        <v>2171</v>
      </c>
      <c r="J499" s="614" t="s">
        <v>2172</v>
      </c>
      <c r="K499" s="614" t="s">
        <v>2173</v>
      </c>
      <c r="L499" s="616">
        <v>848.69111182887468</v>
      </c>
      <c r="M499" s="616">
        <v>4</v>
      </c>
      <c r="N499" s="617">
        <v>3394.7644473154987</v>
      </c>
    </row>
    <row r="500" spans="1:14" ht="14.4" customHeight="1" x14ac:dyDescent="0.3">
      <c r="A500" s="612" t="s">
        <v>513</v>
      </c>
      <c r="B500" s="613" t="s">
        <v>2425</v>
      </c>
      <c r="C500" s="614" t="s">
        <v>518</v>
      </c>
      <c r="D500" s="615" t="s">
        <v>2426</v>
      </c>
      <c r="E500" s="614" t="s">
        <v>2083</v>
      </c>
      <c r="F500" s="615" t="s">
        <v>2429</v>
      </c>
      <c r="G500" s="614" t="s">
        <v>562</v>
      </c>
      <c r="H500" s="614" t="s">
        <v>2174</v>
      </c>
      <c r="I500" s="614" t="s">
        <v>2175</v>
      </c>
      <c r="J500" s="614" t="s">
        <v>2176</v>
      </c>
      <c r="K500" s="614" t="s">
        <v>2177</v>
      </c>
      <c r="L500" s="616">
        <v>49.190000000000005</v>
      </c>
      <c r="M500" s="616">
        <v>2</v>
      </c>
      <c r="N500" s="617">
        <v>98.38000000000001</v>
      </c>
    </row>
    <row r="501" spans="1:14" ht="14.4" customHeight="1" x14ac:dyDescent="0.3">
      <c r="A501" s="612" t="s">
        <v>513</v>
      </c>
      <c r="B501" s="613" t="s">
        <v>2425</v>
      </c>
      <c r="C501" s="614" t="s">
        <v>518</v>
      </c>
      <c r="D501" s="615" t="s">
        <v>2426</v>
      </c>
      <c r="E501" s="614" t="s">
        <v>2083</v>
      </c>
      <c r="F501" s="615" t="s">
        <v>2429</v>
      </c>
      <c r="G501" s="614" t="s">
        <v>562</v>
      </c>
      <c r="H501" s="614" t="s">
        <v>2178</v>
      </c>
      <c r="I501" s="614" t="s">
        <v>2178</v>
      </c>
      <c r="J501" s="614" t="s">
        <v>2179</v>
      </c>
      <c r="K501" s="614" t="s">
        <v>2180</v>
      </c>
      <c r="L501" s="616">
        <v>289.19571865443424</v>
      </c>
      <c r="M501" s="616">
        <v>32.700000000000003</v>
      </c>
      <c r="N501" s="617">
        <v>9456.7000000000007</v>
      </c>
    </row>
    <row r="502" spans="1:14" ht="14.4" customHeight="1" x14ac:dyDescent="0.3">
      <c r="A502" s="612" t="s">
        <v>513</v>
      </c>
      <c r="B502" s="613" t="s">
        <v>2425</v>
      </c>
      <c r="C502" s="614" t="s">
        <v>518</v>
      </c>
      <c r="D502" s="615" t="s">
        <v>2426</v>
      </c>
      <c r="E502" s="614" t="s">
        <v>2083</v>
      </c>
      <c r="F502" s="615" t="s">
        <v>2429</v>
      </c>
      <c r="G502" s="614" t="s">
        <v>1760</v>
      </c>
      <c r="H502" s="614" t="s">
        <v>2181</v>
      </c>
      <c r="I502" s="614" t="s">
        <v>2181</v>
      </c>
      <c r="J502" s="614" t="s">
        <v>2182</v>
      </c>
      <c r="K502" s="614" t="s">
        <v>2183</v>
      </c>
      <c r="L502" s="616">
        <v>68.198832884716595</v>
      </c>
      <c r="M502" s="616">
        <v>13</v>
      </c>
      <c r="N502" s="617">
        <v>886.58482750131577</v>
      </c>
    </row>
    <row r="503" spans="1:14" ht="14.4" customHeight="1" x14ac:dyDescent="0.3">
      <c r="A503" s="612" t="s">
        <v>513</v>
      </c>
      <c r="B503" s="613" t="s">
        <v>2425</v>
      </c>
      <c r="C503" s="614" t="s">
        <v>518</v>
      </c>
      <c r="D503" s="615" t="s">
        <v>2426</v>
      </c>
      <c r="E503" s="614" t="s">
        <v>2083</v>
      </c>
      <c r="F503" s="615" t="s">
        <v>2429</v>
      </c>
      <c r="G503" s="614" t="s">
        <v>1760</v>
      </c>
      <c r="H503" s="614" t="s">
        <v>2184</v>
      </c>
      <c r="I503" s="614" t="s">
        <v>2185</v>
      </c>
      <c r="J503" s="614" t="s">
        <v>2186</v>
      </c>
      <c r="K503" s="614" t="s">
        <v>2187</v>
      </c>
      <c r="L503" s="616">
        <v>21.773782768113417</v>
      </c>
      <c r="M503" s="616">
        <v>520</v>
      </c>
      <c r="N503" s="617">
        <v>11322.367039418978</v>
      </c>
    </row>
    <row r="504" spans="1:14" ht="14.4" customHeight="1" x14ac:dyDescent="0.3">
      <c r="A504" s="612" t="s">
        <v>513</v>
      </c>
      <c r="B504" s="613" t="s">
        <v>2425</v>
      </c>
      <c r="C504" s="614" t="s">
        <v>518</v>
      </c>
      <c r="D504" s="615" t="s">
        <v>2426</v>
      </c>
      <c r="E504" s="614" t="s">
        <v>2083</v>
      </c>
      <c r="F504" s="615" t="s">
        <v>2429</v>
      </c>
      <c r="G504" s="614" t="s">
        <v>1760</v>
      </c>
      <c r="H504" s="614" t="s">
        <v>2188</v>
      </c>
      <c r="I504" s="614" t="s">
        <v>2189</v>
      </c>
      <c r="J504" s="614" t="s">
        <v>2190</v>
      </c>
      <c r="K504" s="614" t="s">
        <v>2191</v>
      </c>
      <c r="L504" s="616">
        <v>598.84183620772956</v>
      </c>
      <c r="M504" s="616">
        <v>59.199999999999996</v>
      </c>
      <c r="N504" s="617">
        <v>35451.436703497588</v>
      </c>
    </row>
    <row r="505" spans="1:14" ht="14.4" customHeight="1" x14ac:dyDescent="0.3">
      <c r="A505" s="612" t="s">
        <v>513</v>
      </c>
      <c r="B505" s="613" t="s">
        <v>2425</v>
      </c>
      <c r="C505" s="614" t="s">
        <v>518</v>
      </c>
      <c r="D505" s="615" t="s">
        <v>2426</v>
      </c>
      <c r="E505" s="614" t="s">
        <v>2083</v>
      </c>
      <c r="F505" s="615" t="s">
        <v>2429</v>
      </c>
      <c r="G505" s="614" t="s">
        <v>1760</v>
      </c>
      <c r="H505" s="614" t="s">
        <v>2192</v>
      </c>
      <c r="I505" s="614" t="s">
        <v>2192</v>
      </c>
      <c r="J505" s="614" t="s">
        <v>2193</v>
      </c>
      <c r="K505" s="614" t="s">
        <v>2127</v>
      </c>
      <c r="L505" s="616">
        <v>347.84285705094754</v>
      </c>
      <c r="M505" s="616">
        <v>4</v>
      </c>
      <c r="N505" s="617">
        <v>1391.3714282037902</v>
      </c>
    </row>
    <row r="506" spans="1:14" ht="14.4" customHeight="1" x14ac:dyDescent="0.3">
      <c r="A506" s="612" t="s">
        <v>513</v>
      </c>
      <c r="B506" s="613" t="s">
        <v>2425</v>
      </c>
      <c r="C506" s="614" t="s">
        <v>518</v>
      </c>
      <c r="D506" s="615" t="s">
        <v>2426</v>
      </c>
      <c r="E506" s="614" t="s">
        <v>2083</v>
      </c>
      <c r="F506" s="615" t="s">
        <v>2429</v>
      </c>
      <c r="G506" s="614" t="s">
        <v>1760</v>
      </c>
      <c r="H506" s="614" t="s">
        <v>2194</v>
      </c>
      <c r="I506" s="614" t="s">
        <v>2195</v>
      </c>
      <c r="J506" s="614" t="s">
        <v>2196</v>
      </c>
      <c r="K506" s="614" t="s">
        <v>2099</v>
      </c>
      <c r="L506" s="616">
        <v>138.60869131728182</v>
      </c>
      <c r="M506" s="616">
        <v>14</v>
      </c>
      <c r="N506" s="617">
        <v>1940.5216784419454</v>
      </c>
    </row>
    <row r="507" spans="1:14" ht="14.4" customHeight="1" x14ac:dyDescent="0.3">
      <c r="A507" s="612" t="s">
        <v>513</v>
      </c>
      <c r="B507" s="613" t="s">
        <v>2425</v>
      </c>
      <c r="C507" s="614" t="s">
        <v>518</v>
      </c>
      <c r="D507" s="615" t="s">
        <v>2426</v>
      </c>
      <c r="E507" s="614" t="s">
        <v>2083</v>
      </c>
      <c r="F507" s="615" t="s">
        <v>2429</v>
      </c>
      <c r="G507" s="614" t="s">
        <v>1760</v>
      </c>
      <c r="H507" s="614" t="s">
        <v>2197</v>
      </c>
      <c r="I507" s="614" t="s">
        <v>2198</v>
      </c>
      <c r="J507" s="614" t="s">
        <v>2199</v>
      </c>
      <c r="K507" s="614" t="s">
        <v>2200</v>
      </c>
      <c r="L507" s="616">
        <v>233.15496147595559</v>
      </c>
      <c r="M507" s="616">
        <v>4</v>
      </c>
      <c r="N507" s="617">
        <v>932.61984590382235</v>
      </c>
    </row>
    <row r="508" spans="1:14" ht="14.4" customHeight="1" x14ac:dyDescent="0.3">
      <c r="A508" s="612" t="s">
        <v>513</v>
      </c>
      <c r="B508" s="613" t="s">
        <v>2425</v>
      </c>
      <c r="C508" s="614" t="s">
        <v>518</v>
      </c>
      <c r="D508" s="615" t="s">
        <v>2426</v>
      </c>
      <c r="E508" s="614" t="s">
        <v>2083</v>
      </c>
      <c r="F508" s="615" t="s">
        <v>2429</v>
      </c>
      <c r="G508" s="614" t="s">
        <v>1760</v>
      </c>
      <c r="H508" s="614" t="s">
        <v>2201</v>
      </c>
      <c r="I508" s="614" t="s">
        <v>2202</v>
      </c>
      <c r="J508" s="614" t="s">
        <v>2203</v>
      </c>
      <c r="K508" s="614" t="s">
        <v>2204</v>
      </c>
      <c r="L508" s="616">
        <v>76.520108075644572</v>
      </c>
      <c r="M508" s="616">
        <v>352.19999999999965</v>
      </c>
      <c r="N508" s="617">
        <v>26950.382064241992</v>
      </c>
    </row>
    <row r="509" spans="1:14" ht="14.4" customHeight="1" x14ac:dyDescent="0.3">
      <c r="A509" s="612" t="s">
        <v>513</v>
      </c>
      <c r="B509" s="613" t="s">
        <v>2425</v>
      </c>
      <c r="C509" s="614" t="s">
        <v>518</v>
      </c>
      <c r="D509" s="615" t="s">
        <v>2426</v>
      </c>
      <c r="E509" s="614" t="s">
        <v>2083</v>
      </c>
      <c r="F509" s="615" t="s">
        <v>2429</v>
      </c>
      <c r="G509" s="614" t="s">
        <v>1760</v>
      </c>
      <c r="H509" s="614" t="s">
        <v>2205</v>
      </c>
      <c r="I509" s="614" t="s">
        <v>2206</v>
      </c>
      <c r="J509" s="614" t="s">
        <v>2207</v>
      </c>
      <c r="K509" s="614" t="s">
        <v>2208</v>
      </c>
      <c r="L509" s="616">
        <v>112.30999999999999</v>
      </c>
      <c r="M509" s="616">
        <v>1</v>
      </c>
      <c r="N509" s="617">
        <v>112.30999999999999</v>
      </c>
    </row>
    <row r="510" spans="1:14" ht="14.4" customHeight="1" x14ac:dyDescent="0.3">
      <c r="A510" s="612" t="s">
        <v>513</v>
      </c>
      <c r="B510" s="613" t="s">
        <v>2425</v>
      </c>
      <c r="C510" s="614" t="s">
        <v>518</v>
      </c>
      <c r="D510" s="615" t="s">
        <v>2426</v>
      </c>
      <c r="E510" s="614" t="s">
        <v>2083</v>
      </c>
      <c r="F510" s="615" t="s">
        <v>2429</v>
      </c>
      <c r="G510" s="614" t="s">
        <v>1760</v>
      </c>
      <c r="H510" s="614" t="s">
        <v>2209</v>
      </c>
      <c r="I510" s="614" t="s">
        <v>2210</v>
      </c>
      <c r="J510" s="614" t="s">
        <v>2211</v>
      </c>
      <c r="K510" s="614" t="s">
        <v>2212</v>
      </c>
      <c r="L510" s="616">
        <v>35.089999999999996</v>
      </c>
      <c r="M510" s="616">
        <v>120</v>
      </c>
      <c r="N510" s="617">
        <v>4210.7999999999993</v>
      </c>
    </row>
    <row r="511" spans="1:14" ht="14.4" customHeight="1" x14ac:dyDescent="0.3">
      <c r="A511" s="612" t="s">
        <v>513</v>
      </c>
      <c r="B511" s="613" t="s">
        <v>2425</v>
      </c>
      <c r="C511" s="614" t="s">
        <v>518</v>
      </c>
      <c r="D511" s="615" t="s">
        <v>2426</v>
      </c>
      <c r="E511" s="614" t="s">
        <v>2083</v>
      </c>
      <c r="F511" s="615" t="s">
        <v>2429</v>
      </c>
      <c r="G511" s="614" t="s">
        <v>1760</v>
      </c>
      <c r="H511" s="614" t="s">
        <v>2213</v>
      </c>
      <c r="I511" s="614" t="s">
        <v>2214</v>
      </c>
      <c r="J511" s="614" t="s">
        <v>2215</v>
      </c>
      <c r="K511" s="614" t="s">
        <v>2216</v>
      </c>
      <c r="L511" s="616">
        <v>642.57736170505405</v>
      </c>
      <c r="M511" s="616">
        <v>1.6</v>
      </c>
      <c r="N511" s="617">
        <v>1028.1237787280866</v>
      </c>
    </row>
    <row r="512" spans="1:14" ht="14.4" customHeight="1" x14ac:dyDescent="0.3">
      <c r="A512" s="612" t="s">
        <v>513</v>
      </c>
      <c r="B512" s="613" t="s">
        <v>2425</v>
      </c>
      <c r="C512" s="614" t="s">
        <v>518</v>
      </c>
      <c r="D512" s="615" t="s">
        <v>2426</v>
      </c>
      <c r="E512" s="614" t="s">
        <v>2083</v>
      </c>
      <c r="F512" s="615" t="s">
        <v>2429</v>
      </c>
      <c r="G512" s="614" t="s">
        <v>1760</v>
      </c>
      <c r="H512" s="614" t="s">
        <v>2217</v>
      </c>
      <c r="I512" s="614" t="s">
        <v>2218</v>
      </c>
      <c r="J512" s="614" t="s">
        <v>2219</v>
      </c>
      <c r="K512" s="614" t="s">
        <v>2095</v>
      </c>
      <c r="L512" s="616">
        <v>41.270125084200536</v>
      </c>
      <c r="M512" s="616">
        <v>44</v>
      </c>
      <c r="N512" s="617">
        <v>1815.8855037048236</v>
      </c>
    </row>
    <row r="513" spans="1:14" ht="14.4" customHeight="1" x14ac:dyDescent="0.3">
      <c r="A513" s="612" t="s">
        <v>513</v>
      </c>
      <c r="B513" s="613" t="s">
        <v>2425</v>
      </c>
      <c r="C513" s="614" t="s">
        <v>518</v>
      </c>
      <c r="D513" s="615" t="s">
        <v>2426</v>
      </c>
      <c r="E513" s="614" t="s">
        <v>2083</v>
      </c>
      <c r="F513" s="615" t="s">
        <v>2429</v>
      </c>
      <c r="G513" s="614" t="s">
        <v>1760</v>
      </c>
      <c r="H513" s="614" t="s">
        <v>2220</v>
      </c>
      <c r="I513" s="614" t="s">
        <v>2220</v>
      </c>
      <c r="J513" s="614" t="s">
        <v>2221</v>
      </c>
      <c r="K513" s="614" t="s">
        <v>2222</v>
      </c>
      <c r="L513" s="616">
        <v>535.60212812294981</v>
      </c>
      <c r="M513" s="616">
        <v>16</v>
      </c>
      <c r="N513" s="617">
        <v>8569.6340499671969</v>
      </c>
    </row>
    <row r="514" spans="1:14" ht="14.4" customHeight="1" x14ac:dyDescent="0.3">
      <c r="A514" s="612" t="s">
        <v>513</v>
      </c>
      <c r="B514" s="613" t="s">
        <v>2425</v>
      </c>
      <c r="C514" s="614" t="s">
        <v>518</v>
      </c>
      <c r="D514" s="615" t="s">
        <v>2426</v>
      </c>
      <c r="E514" s="614" t="s">
        <v>2083</v>
      </c>
      <c r="F514" s="615" t="s">
        <v>2429</v>
      </c>
      <c r="G514" s="614" t="s">
        <v>1760</v>
      </c>
      <c r="H514" s="614" t="s">
        <v>2223</v>
      </c>
      <c r="I514" s="614" t="s">
        <v>2224</v>
      </c>
      <c r="J514" s="614" t="s">
        <v>2225</v>
      </c>
      <c r="K514" s="614" t="s">
        <v>2226</v>
      </c>
      <c r="L514" s="616">
        <v>28.889285493575596</v>
      </c>
      <c r="M514" s="616">
        <v>1200</v>
      </c>
      <c r="N514" s="617">
        <v>34667.142592290715</v>
      </c>
    </row>
    <row r="515" spans="1:14" ht="14.4" customHeight="1" x14ac:dyDescent="0.3">
      <c r="A515" s="612" t="s">
        <v>513</v>
      </c>
      <c r="B515" s="613" t="s">
        <v>2425</v>
      </c>
      <c r="C515" s="614" t="s">
        <v>518</v>
      </c>
      <c r="D515" s="615" t="s">
        <v>2426</v>
      </c>
      <c r="E515" s="614" t="s">
        <v>2083</v>
      </c>
      <c r="F515" s="615" t="s">
        <v>2429</v>
      </c>
      <c r="G515" s="614" t="s">
        <v>1760</v>
      </c>
      <c r="H515" s="614" t="s">
        <v>2227</v>
      </c>
      <c r="I515" s="614" t="s">
        <v>2228</v>
      </c>
      <c r="J515" s="614" t="s">
        <v>2229</v>
      </c>
      <c r="K515" s="614" t="s">
        <v>2230</v>
      </c>
      <c r="L515" s="616">
        <v>12500.479077720413</v>
      </c>
      <c r="M515" s="616">
        <v>44.6</v>
      </c>
      <c r="N515" s="617">
        <v>557521.36686633038</v>
      </c>
    </row>
    <row r="516" spans="1:14" ht="14.4" customHeight="1" x14ac:dyDescent="0.3">
      <c r="A516" s="612" t="s">
        <v>513</v>
      </c>
      <c r="B516" s="613" t="s">
        <v>2425</v>
      </c>
      <c r="C516" s="614" t="s">
        <v>518</v>
      </c>
      <c r="D516" s="615" t="s">
        <v>2426</v>
      </c>
      <c r="E516" s="614" t="s">
        <v>2083</v>
      </c>
      <c r="F516" s="615" t="s">
        <v>2429</v>
      </c>
      <c r="G516" s="614" t="s">
        <v>1760</v>
      </c>
      <c r="H516" s="614" t="s">
        <v>2231</v>
      </c>
      <c r="I516" s="614" t="s">
        <v>2231</v>
      </c>
      <c r="J516" s="614" t="s">
        <v>2232</v>
      </c>
      <c r="K516" s="614" t="s">
        <v>2233</v>
      </c>
      <c r="L516" s="616">
        <v>1005.7814977933051</v>
      </c>
      <c r="M516" s="616">
        <v>10</v>
      </c>
      <c r="N516" s="617">
        <v>10057.814977933051</v>
      </c>
    </row>
    <row r="517" spans="1:14" ht="14.4" customHeight="1" x14ac:dyDescent="0.3">
      <c r="A517" s="612" t="s">
        <v>513</v>
      </c>
      <c r="B517" s="613" t="s">
        <v>2425</v>
      </c>
      <c r="C517" s="614" t="s">
        <v>518</v>
      </c>
      <c r="D517" s="615" t="s">
        <v>2426</v>
      </c>
      <c r="E517" s="614" t="s">
        <v>2083</v>
      </c>
      <c r="F517" s="615" t="s">
        <v>2429</v>
      </c>
      <c r="G517" s="614" t="s">
        <v>1760</v>
      </c>
      <c r="H517" s="614" t="s">
        <v>2234</v>
      </c>
      <c r="I517" s="614" t="s">
        <v>2235</v>
      </c>
      <c r="J517" s="614" t="s">
        <v>2236</v>
      </c>
      <c r="K517" s="614" t="s">
        <v>2237</v>
      </c>
      <c r="L517" s="616">
        <v>77.367726732488194</v>
      </c>
      <c r="M517" s="616">
        <v>322</v>
      </c>
      <c r="N517" s="617">
        <v>24912.408007861199</v>
      </c>
    </row>
    <row r="518" spans="1:14" ht="14.4" customHeight="1" x14ac:dyDescent="0.3">
      <c r="A518" s="612" t="s">
        <v>513</v>
      </c>
      <c r="B518" s="613" t="s">
        <v>2425</v>
      </c>
      <c r="C518" s="614" t="s">
        <v>518</v>
      </c>
      <c r="D518" s="615" t="s">
        <v>2426</v>
      </c>
      <c r="E518" s="614" t="s">
        <v>2083</v>
      </c>
      <c r="F518" s="615" t="s">
        <v>2429</v>
      </c>
      <c r="G518" s="614" t="s">
        <v>1760</v>
      </c>
      <c r="H518" s="614" t="s">
        <v>2238</v>
      </c>
      <c r="I518" s="614" t="s">
        <v>2239</v>
      </c>
      <c r="J518" s="614" t="s">
        <v>2240</v>
      </c>
      <c r="K518" s="614" t="s">
        <v>2241</v>
      </c>
      <c r="L518" s="616">
        <v>135.63</v>
      </c>
      <c r="M518" s="616">
        <v>8</v>
      </c>
      <c r="N518" s="617">
        <v>1085.04</v>
      </c>
    </row>
    <row r="519" spans="1:14" ht="14.4" customHeight="1" x14ac:dyDescent="0.3">
      <c r="A519" s="612" t="s">
        <v>513</v>
      </c>
      <c r="B519" s="613" t="s">
        <v>2425</v>
      </c>
      <c r="C519" s="614" t="s">
        <v>518</v>
      </c>
      <c r="D519" s="615" t="s">
        <v>2426</v>
      </c>
      <c r="E519" s="614" t="s">
        <v>2083</v>
      </c>
      <c r="F519" s="615" t="s">
        <v>2429</v>
      </c>
      <c r="G519" s="614" t="s">
        <v>1760</v>
      </c>
      <c r="H519" s="614" t="s">
        <v>2242</v>
      </c>
      <c r="I519" s="614" t="s">
        <v>2243</v>
      </c>
      <c r="J519" s="614" t="s">
        <v>2244</v>
      </c>
      <c r="K519" s="614" t="s">
        <v>2245</v>
      </c>
      <c r="L519" s="616">
        <v>220.00999999999996</v>
      </c>
      <c r="M519" s="616">
        <v>4</v>
      </c>
      <c r="N519" s="617">
        <v>880.03999999999985</v>
      </c>
    </row>
    <row r="520" spans="1:14" ht="14.4" customHeight="1" x14ac:dyDescent="0.3">
      <c r="A520" s="612" t="s">
        <v>513</v>
      </c>
      <c r="B520" s="613" t="s">
        <v>2425</v>
      </c>
      <c r="C520" s="614" t="s">
        <v>518</v>
      </c>
      <c r="D520" s="615" t="s">
        <v>2426</v>
      </c>
      <c r="E520" s="614" t="s">
        <v>2083</v>
      </c>
      <c r="F520" s="615" t="s">
        <v>2429</v>
      </c>
      <c r="G520" s="614" t="s">
        <v>1760</v>
      </c>
      <c r="H520" s="614" t="s">
        <v>2246</v>
      </c>
      <c r="I520" s="614" t="s">
        <v>2247</v>
      </c>
      <c r="J520" s="614" t="s">
        <v>2248</v>
      </c>
      <c r="K520" s="614" t="s">
        <v>2249</v>
      </c>
      <c r="L520" s="616">
        <v>774.37632245975851</v>
      </c>
      <c r="M520" s="616">
        <v>46.699999999999996</v>
      </c>
      <c r="N520" s="617">
        <v>36163.374258870717</v>
      </c>
    </row>
    <row r="521" spans="1:14" ht="14.4" customHeight="1" x14ac:dyDescent="0.3">
      <c r="A521" s="612" t="s">
        <v>513</v>
      </c>
      <c r="B521" s="613" t="s">
        <v>2425</v>
      </c>
      <c r="C521" s="614" t="s">
        <v>518</v>
      </c>
      <c r="D521" s="615" t="s">
        <v>2426</v>
      </c>
      <c r="E521" s="614" t="s">
        <v>2083</v>
      </c>
      <c r="F521" s="615" t="s">
        <v>2429</v>
      </c>
      <c r="G521" s="614" t="s">
        <v>1760</v>
      </c>
      <c r="H521" s="614" t="s">
        <v>2250</v>
      </c>
      <c r="I521" s="614" t="s">
        <v>2250</v>
      </c>
      <c r="J521" s="614" t="s">
        <v>2251</v>
      </c>
      <c r="K521" s="614" t="s">
        <v>2252</v>
      </c>
      <c r="L521" s="616">
        <v>464.43873101266132</v>
      </c>
      <c r="M521" s="616">
        <v>171.39999999999998</v>
      </c>
      <c r="N521" s="617">
        <v>79604.798495570139</v>
      </c>
    </row>
    <row r="522" spans="1:14" ht="14.4" customHeight="1" x14ac:dyDescent="0.3">
      <c r="A522" s="612" t="s">
        <v>513</v>
      </c>
      <c r="B522" s="613" t="s">
        <v>2425</v>
      </c>
      <c r="C522" s="614" t="s">
        <v>518</v>
      </c>
      <c r="D522" s="615" t="s">
        <v>2426</v>
      </c>
      <c r="E522" s="614" t="s">
        <v>2083</v>
      </c>
      <c r="F522" s="615" t="s">
        <v>2429</v>
      </c>
      <c r="G522" s="614" t="s">
        <v>1760</v>
      </c>
      <c r="H522" s="614" t="s">
        <v>2253</v>
      </c>
      <c r="I522" s="614" t="s">
        <v>2253</v>
      </c>
      <c r="J522" s="614" t="s">
        <v>2254</v>
      </c>
      <c r="K522" s="614" t="s">
        <v>1526</v>
      </c>
      <c r="L522" s="616">
        <v>29.939813346203625</v>
      </c>
      <c r="M522" s="616">
        <v>115</v>
      </c>
      <c r="N522" s="617">
        <v>3443.0785348134168</v>
      </c>
    </row>
    <row r="523" spans="1:14" ht="14.4" customHeight="1" x14ac:dyDescent="0.3">
      <c r="A523" s="612" t="s">
        <v>513</v>
      </c>
      <c r="B523" s="613" t="s">
        <v>2425</v>
      </c>
      <c r="C523" s="614" t="s">
        <v>518</v>
      </c>
      <c r="D523" s="615" t="s">
        <v>2426</v>
      </c>
      <c r="E523" s="614" t="s">
        <v>2083</v>
      </c>
      <c r="F523" s="615" t="s">
        <v>2429</v>
      </c>
      <c r="G523" s="614" t="s">
        <v>1760</v>
      </c>
      <c r="H523" s="614" t="s">
        <v>2255</v>
      </c>
      <c r="I523" s="614" t="s">
        <v>2255</v>
      </c>
      <c r="J523" s="614" t="s">
        <v>2256</v>
      </c>
      <c r="K523" s="614" t="s">
        <v>2257</v>
      </c>
      <c r="L523" s="616">
        <v>156.75</v>
      </c>
      <c r="M523" s="616">
        <v>2</v>
      </c>
      <c r="N523" s="617">
        <v>313.5</v>
      </c>
    </row>
    <row r="524" spans="1:14" ht="14.4" customHeight="1" x14ac:dyDescent="0.3">
      <c r="A524" s="612" t="s">
        <v>513</v>
      </c>
      <c r="B524" s="613" t="s">
        <v>2425</v>
      </c>
      <c r="C524" s="614" t="s">
        <v>518</v>
      </c>
      <c r="D524" s="615" t="s">
        <v>2426</v>
      </c>
      <c r="E524" s="614" t="s">
        <v>2083</v>
      </c>
      <c r="F524" s="615" t="s">
        <v>2429</v>
      </c>
      <c r="G524" s="614" t="s">
        <v>1760</v>
      </c>
      <c r="H524" s="614" t="s">
        <v>2258</v>
      </c>
      <c r="I524" s="614" t="s">
        <v>2258</v>
      </c>
      <c r="J524" s="614" t="s">
        <v>2259</v>
      </c>
      <c r="K524" s="614" t="s">
        <v>2260</v>
      </c>
      <c r="L524" s="616">
        <v>2539.9148648648647</v>
      </c>
      <c r="M524" s="616">
        <v>3.6999999999999997</v>
      </c>
      <c r="N524" s="617">
        <v>9397.6849999999995</v>
      </c>
    </row>
    <row r="525" spans="1:14" ht="14.4" customHeight="1" x14ac:dyDescent="0.3">
      <c r="A525" s="612" t="s">
        <v>513</v>
      </c>
      <c r="B525" s="613" t="s">
        <v>2425</v>
      </c>
      <c r="C525" s="614" t="s">
        <v>518</v>
      </c>
      <c r="D525" s="615" t="s">
        <v>2426</v>
      </c>
      <c r="E525" s="614" t="s">
        <v>2083</v>
      </c>
      <c r="F525" s="615" t="s">
        <v>2429</v>
      </c>
      <c r="G525" s="614" t="s">
        <v>1760</v>
      </c>
      <c r="H525" s="614" t="s">
        <v>2261</v>
      </c>
      <c r="I525" s="614" t="s">
        <v>2261</v>
      </c>
      <c r="J525" s="614" t="s">
        <v>2262</v>
      </c>
      <c r="K525" s="614" t="s">
        <v>2263</v>
      </c>
      <c r="L525" s="616">
        <v>142.32992221212476</v>
      </c>
      <c r="M525" s="616">
        <v>218</v>
      </c>
      <c r="N525" s="617">
        <v>31027.923042243197</v>
      </c>
    </row>
    <row r="526" spans="1:14" ht="14.4" customHeight="1" x14ac:dyDescent="0.3">
      <c r="A526" s="612" t="s">
        <v>513</v>
      </c>
      <c r="B526" s="613" t="s">
        <v>2425</v>
      </c>
      <c r="C526" s="614" t="s">
        <v>518</v>
      </c>
      <c r="D526" s="615" t="s">
        <v>2426</v>
      </c>
      <c r="E526" s="614" t="s">
        <v>2083</v>
      </c>
      <c r="F526" s="615" t="s">
        <v>2429</v>
      </c>
      <c r="G526" s="614" t="s">
        <v>1760</v>
      </c>
      <c r="H526" s="614" t="s">
        <v>2264</v>
      </c>
      <c r="I526" s="614" t="s">
        <v>2264</v>
      </c>
      <c r="J526" s="614" t="s">
        <v>2265</v>
      </c>
      <c r="K526" s="614" t="s">
        <v>2124</v>
      </c>
      <c r="L526" s="616">
        <v>217.79999999999998</v>
      </c>
      <c r="M526" s="616">
        <v>9.9</v>
      </c>
      <c r="N526" s="617">
        <v>2156.2199999999998</v>
      </c>
    </row>
    <row r="527" spans="1:14" ht="14.4" customHeight="1" x14ac:dyDescent="0.3">
      <c r="A527" s="612" t="s">
        <v>513</v>
      </c>
      <c r="B527" s="613" t="s">
        <v>2425</v>
      </c>
      <c r="C527" s="614" t="s">
        <v>518</v>
      </c>
      <c r="D527" s="615" t="s">
        <v>2426</v>
      </c>
      <c r="E527" s="614" t="s">
        <v>2083</v>
      </c>
      <c r="F527" s="615" t="s">
        <v>2429</v>
      </c>
      <c r="G527" s="614" t="s">
        <v>1760</v>
      </c>
      <c r="H527" s="614" t="s">
        <v>2266</v>
      </c>
      <c r="I527" s="614" t="s">
        <v>2266</v>
      </c>
      <c r="J527" s="614" t="s">
        <v>2267</v>
      </c>
      <c r="K527" s="614" t="s">
        <v>2268</v>
      </c>
      <c r="L527" s="616">
        <v>178.21188459938824</v>
      </c>
      <c r="M527" s="616">
        <v>13.8</v>
      </c>
      <c r="N527" s="617">
        <v>2459.3240074715577</v>
      </c>
    </row>
    <row r="528" spans="1:14" ht="14.4" customHeight="1" x14ac:dyDescent="0.3">
      <c r="A528" s="612" t="s">
        <v>513</v>
      </c>
      <c r="B528" s="613" t="s">
        <v>2425</v>
      </c>
      <c r="C528" s="614" t="s">
        <v>518</v>
      </c>
      <c r="D528" s="615" t="s">
        <v>2426</v>
      </c>
      <c r="E528" s="614" t="s">
        <v>2083</v>
      </c>
      <c r="F528" s="615" t="s">
        <v>2429</v>
      </c>
      <c r="G528" s="614" t="s">
        <v>1760</v>
      </c>
      <c r="H528" s="614" t="s">
        <v>2269</v>
      </c>
      <c r="I528" s="614" t="s">
        <v>2269</v>
      </c>
      <c r="J528" s="614" t="s">
        <v>2270</v>
      </c>
      <c r="K528" s="614" t="s">
        <v>2263</v>
      </c>
      <c r="L528" s="616">
        <v>34.660125000000001</v>
      </c>
      <c r="M528" s="616">
        <v>80</v>
      </c>
      <c r="N528" s="617">
        <v>2772.81</v>
      </c>
    </row>
    <row r="529" spans="1:14" ht="14.4" customHeight="1" x14ac:dyDescent="0.3">
      <c r="A529" s="612" t="s">
        <v>513</v>
      </c>
      <c r="B529" s="613" t="s">
        <v>2425</v>
      </c>
      <c r="C529" s="614" t="s">
        <v>518</v>
      </c>
      <c r="D529" s="615" t="s">
        <v>2426</v>
      </c>
      <c r="E529" s="614" t="s">
        <v>2083</v>
      </c>
      <c r="F529" s="615" t="s">
        <v>2429</v>
      </c>
      <c r="G529" s="614" t="s">
        <v>1760</v>
      </c>
      <c r="H529" s="614" t="s">
        <v>2271</v>
      </c>
      <c r="I529" s="614" t="s">
        <v>2271</v>
      </c>
      <c r="J529" s="614" t="s">
        <v>2272</v>
      </c>
      <c r="K529" s="614" t="s">
        <v>2233</v>
      </c>
      <c r="L529" s="616">
        <v>63.406904331706016</v>
      </c>
      <c r="M529" s="616">
        <v>266</v>
      </c>
      <c r="N529" s="617">
        <v>16866.2365522338</v>
      </c>
    </row>
    <row r="530" spans="1:14" ht="14.4" customHeight="1" x14ac:dyDescent="0.3">
      <c r="A530" s="612" t="s">
        <v>513</v>
      </c>
      <c r="B530" s="613" t="s">
        <v>2425</v>
      </c>
      <c r="C530" s="614" t="s">
        <v>518</v>
      </c>
      <c r="D530" s="615" t="s">
        <v>2426</v>
      </c>
      <c r="E530" s="614" t="s">
        <v>2083</v>
      </c>
      <c r="F530" s="615" t="s">
        <v>2429</v>
      </c>
      <c r="G530" s="614" t="s">
        <v>1760</v>
      </c>
      <c r="H530" s="614" t="s">
        <v>2273</v>
      </c>
      <c r="I530" s="614" t="s">
        <v>2274</v>
      </c>
      <c r="J530" s="614" t="s">
        <v>2275</v>
      </c>
      <c r="K530" s="614" t="s">
        <v>2276</v>
      </c>
      <c r="L530" s="616">
        <v>292.41025945194457</v>
      </c>
      <c r="M530" s="616">
        <v>34.1</v>
      </c>
      <c r="N530" s="617">
        <v>9971.1898473113106</v>
      </c>
    </row>
    <row r="531" spans="1:14" ht="14.4" customHeight="1" x14ac:dyDescent="0.3">
      <c r="A531" s="612" t="s">
        <v>513</v>
      </c>
      <c r="B531" s="613" t="s">
        <v>2425</v>
      </c>
      <c r="C531" s="614" t="s">
        <v>518</v>
      </c>
      <c r="D531" s="615" t="s">
        <v>2426</v>
      </c>
      <c r="E531" s="614" t="s">
        <v>2083</v>
      </c>
      <c r="F531" s="615" t="s">
        <v>2429</v>
      </c>
      <c r="G531" s="614" t="s">
        <v>1760</v>
      </c>
      <c r="H531" s="614" t="s">
        <v>2277</v>
      </c>
      <c r="I531" s="614" t="s">
        <v>2278</v>
      </c>
      <c r="J531" s="614" t="s">
        <v>2279</v>
      </c>
      <c r="K531" s="614"/>
      <c r="L531" s="616">
        <v>194.64666666666665</v>
      </c>
      <c r="M531" s="616">
        <v>7.1999999999999993</v>
      </c>
      <c r="N531" s="617">
        <v>1401.4559999999997</v>
      </c>
    </row>
    <row r="532" spans="1:14" ht="14.4" customHeight="1" x14ac:dyDescent="0.3">
      <c r="A532" s="612" t="s">
        <v>513</v>
      </c>
      <c r="B532" s="613" t="s">
        <v>2425</v>
      </c>
      <c r="C532" s="614" t="s">
        <v>518</v>
      </c>
      <c r="D532" s="615" t="s">
        <v>2426</v>
      </c>
      <c r="E532" s="614" t="s">
        <v>2083</v>
      </c>
      <c r="F532" s="615" t="s">
        <v>2429</v>
      </c>
      <c r="G532" s="614" t="s">
        <v>1760</v>
      </c>
      <c r="H532" s="614" t="s">
        <v>2280</v>
      </c>
      <c r="I532" s="614" t="s">
        <v>2280</v>
      </c>
      <c r="J532" s="614" t="s">
        <v>2281</v>
      </c>
      <c r="K532" s="614" t="s">
        <v>2282</v>
      </c>
      <c r="L532" s="616">
        <v>743.08999999999992</v>
      </c>
      <c r="M532" s="616">
        <v>1</v>
      </c>
      <c r="N532" s="617">
        <v>743.08999999999992</v>
      </c>
    </row>
    <row r="533" spans="1:14" ht="14.4" customHeight="1" x14ac:dyDescent="0.3">
      <c r="A533" s="612" t="s">
        <v>513</v>
      </c>
      <c r="B533" s="613" t="s">
        <v>2425</v>
      </c>
      <c r="C533" s="614" t="s">
        <v>518</v>
      </c>
      <c r="D533" s="615" t="s">
        <v>2426</v>
      </c>
      <c r="E533" s="614" t="s">
        <v>2083</v>
      </c>
      <c r="F533" s="615" t="s">
        <v>2429</v>
      </c>
      <c r="G533" s="614" t="s">
        <v>1760</v>
      </c>
      <c r="H533" s="614" t="s">
        <v>2283</v>
      </c>
      <c r="I533" s="614" t="s">
        <v>2283</v>
      </c>
      <c r="J533" s="614" t="s">
        <v>2284</v>
      </c>
      <c r="K533" s="614" t="s">
        <v>2109</v>
      </c>
      <c r="L533" s="616">
        <v>960.00544255332841</v>
      </c>
      <c r="M533" s="616">
        <v>16.899999999999999</v>
      </c>
      <c r="N533" s="617">
        <v>16224.091979151248</v>
      </c>
    </row>
    <row r="534" spans="1:14" ht="14.4" customHeight="1" x14ac:dyDescent="0.3">
      <c r="A534" s="612" t="s">
        <v>513</v>
      </c>
      <c r="B534" s="613" t="s">
        <v>2425</v>
      </c>
      <c r="C534" s="614" t="s">
        <v>518</v>
      </c>
      <c r="D534" s="615" t="s">
        <v>2426</v>
      </c>
      <c r="E534" s="614" t="s">
        <v>2285</v>
      </c>
      <c r="F534" s="615" t="s">
        <v>2430</v>
      </c>
      <c r="G534" s="614"/>
      <c r="H534" s="614" t="s">
        <v>2286</v>
      </c>
      <c r="I534" s="614" t="s">
        <v>2287</v>
      </c>
      <c r="J534" s="614" t="s">
        <v>2288</v>
      </c>
      <c r="K534" s="614"/>
      <c r="L534" s="616">
        <v>30.276961236748825</v>
      </c>
      <c r="M534" s="616">
        <v>235</v>
      </c>
      <c r="N534" s="617">
        <v>7115.0858906359736</v>
      </c>
    </row>
    <row r="535" spans="1:14" ht="14.4" customHeight="1" x14ac:dyDescent="0.3">
      <c r="A535" s="612" t="s">
        <v>513</v>
      </c>
      <c r="B535" s="613" t="s">
        <v>2425</v>
      </c>
      <c r="C535" s="614" t="s">
        <v>518</v>
      </c>
      <c r="D535" s="615" t="s">
        <v>2426</v>
      </c>
      <c r="E535" s="614" t="s">
        <v>2285</v>
      </c>
      <c r="F535" s="615" t="s">
        <v>2430</v>
      </c>
      <c r="G535" s="614" t="s">
        <v>562</v>
      </c>
      <c r="H535" s="614" t="s">
        <v>2289</v>
      </c>
      <c r="I535" s="614" t="s">
        <v>2290</v>
      </c>
      <c r="J535" s="614" t="s">
        <v>2291</v>
      </c>
      <c r="K535" s="614" t="s">
        <v>2292</v>
      </c>
      <c r="L535" s="616">
        <v>765.13000000000034</v>
      </c>
      <c r="M535" s="616">
        <v>2</v>
      </c>
      <c r="N535" s="617">
        <v>1530.2600000000007</v>
      </c>
    </row>
    <row r="536" spans="1:14" ht="14.4" customHeight="1" x14ac:dyDescent="0.3">
      <c r="A536" s="612" t="s">
        <v>513</v>
      </c>
      <c r="B536" s="613" t="s">
        <v>2425</v>
      </c>
      <c r="C536" s="614" t="s">
        <v>518</v>
      </c>
      <c r="D536" s="615" t="s">
        <v>2426</v>
      </c>
      <c r="E536" s="614" t="s">
        <v>2285</v>
      </c>
      <c r="F536" s="615" t="s">
        <v>2430</v>
      </c>
      <c r="G536" s="614" t="s">
        <v>562</v>
      </c>
      <c r="H536" s="614" t="s">
        <v>2293</v>
      </c>
      <c r="I536" s="614" t="s">
        <v>2294</v>
      </c>
      <c r="J536" s="614" t="s">
        <v>2295</v>
      </c>
      <c r="K536" s="614" t="s">
        <v>2296</v>
      </c>
      <c r="L536" s="616">
        <v>45.8757613741586</v>
      </c>
      <c r="M536" s="616">
        <v>3</v>
      </c>
      <c r="N536" s="617">
        <v>137.6272841224758</v>
      </c>
    </row>
    <row r="537" spans="1:14" ht="14.4" customHeight="1" x14ac:dyDescent="0.3">
      <c r="A537" s="612" t="s">
        <v>513</v>
      </c>
      <c r="B537" s="613" t="s">
        <v>2425</v>
      </c>
      <c r="C537" s="614" t="s">
        <v>518</v>
      </c>
      <c r="D537" s="615" t="s">
        <v>2426</v>
      </c>
      <c r="E537" s="614" t="s">
        <v>2285</v>
      </c>
      <c r="F537" s="615" t="s">
        <v>2430</v>
      </c>
      <c r="G537" s="614" t="s">
        <v>562</v>
      </c>
      <c r="H537" s="614" t="s">
        <v>2297</v>
      </c>
      <c r="I537" s="614" t="s">
        <v>2298</v>
      </c>
      <c r="J537" s="614" t="s">
        <v>2299</v>
      </c>
      <c r="K537" s="614" t="s">
        <v>2300</v>
      </c>
      <c r="L537" s="616">
        <v>108.82999999999997</v>
      </c>
      <c r="M537" s="616">
        <v>5</v>
      </c>
      <c r="N537" s="617">
        <v>544.14999999999986</v>
      </c>
    </row>
    <row r="538" spans="1:14" ht="14.4" customHeight="1" x14ac:dyDescent="0.3">
      <c r="A538" s="612" t="s">
        <v>513</v>
      </c>
      <c r="B538" s="613" t="s">
        <v>2425</v>
      </c>
      <c r="C538" s="614" t="s">
        <v>518</v>
      </c>
      <c r="D538" s="615" t="s">
        <v>2426</v>
      </c>
      <c r="E538" s="614" t="s">
        <v>2285</v>
      </c>
      <c r="F538" s="615" t="s">
        <v>2430</v>
      </c>
      <c r="G538" s="614" t="s">
        <v>562</v>
      </c>
      <c r="H538" s="614" t="s">
        <v>2301</v>
      </c>
      <c r="I538" s="614" t="s">
        <v>2302</v>
      </c>
      <c r="J538" s="614" t="s">
        <v>2291</v>
      </c>
      <c r="K538" s="614" t="s">
        <v>2303</v>
      </c>
      <c r="L538" s="616">
        <v>0</v>
      </c>
      <c r="M538" s="616">
        <v>0</v>
      </c>
      <c r="N538" s="617">
        <v>0</v>
      </c>
    </row>
    <row r="539" spans="1:14" ht="14.4" customHeight="1" x14ac:dyDescent="0.3">
      <c r="A539" s="612" t="s">
        <v>513</v>
      </c>
      <c r="B539" s="613" t="s">
        <v>2425</v>
      </c>
      <c r="C539" s="614" t="s">
        <v>518</v>
      </c>
      <c r="D539" s="615" t="s">
        <v>2426</v>
      </c>
      <c r="E539" s="614" t="s">
        <v>2285</v>
      </c>
      <c r="F539" s="615" t="s">
        <v>2430</v>
      </c>
      <c r="G539" s="614" t="s">
        <v>562</v>
      </c>
      <c r="H539" s="614" t="s">
        <v>2304</v>
      </c>
      <c r="I539" s="614" t="s">
        <v>2305</v>
      </c>
      <c r="J539" s="614" t="s">
        <v>2306</v>
      </c>
      <c r="K539" s="614" t="s">
        <v>2307</v>
      </c>
      <c r="L539" s="616">
        <v>158.21000000000006</v>
      </c>
      <c r="M539" s="616">
        <v>1</v>
      </c>
      <c r="N539" s="617">
        <v>158.21000000000006</v>
      </c>
    </row>
    <row r="540" spans="1:14" ht="14.4" customHeight="1" x14ac:dyDescent="0.3">
      <c r="A540" s="612" t="s">
        <v>513</v>
      </c>
      <c r="B540" s="613" t="s">
        <v>2425</v>
      </c>
      <c r="C540" s="614" t="s">
        <v>518</v>
      </c>
      <c r="D540" s="615" t="s">
        <v>2426</v>
      </c>
      <c r="E540" s="614" t="s">
        <v>2285</v>
      </c>
      <c r="F540" s="615" t="s">
        <v>2430</v>
      </c>
      <c r="G540" s="614" t="s">
        <v>562</v>
      </c>
      <c r="H540" s="614" t="s">
        <v>2308</v>
      </c>
      <c r="I540" s="614" t="s">
        <v>2309</v>
      </c>
      <c r="J540" s="614" t="s">
        <v>2310</v>
      </c>
      <c r="K540" s="614" t="s">
        <v>2311</v>
      </c>
      <c r="L540" s="616">
        <v>263.10000000000002</v>
      </c>
      <c r="M540" s="616">
        <v>1</v>
      </c>
      <c r="N540" s="617">
        <v>263.10000000000002</v>
      </c>
    </row>
    <row r="541" spans="1:14" ht="14.4" customHeight="1" x14ac:dyDescent="0.3">
      <c r="A541" s="612" t="s">
        <v>513</v>
      </c>
      <c r="B541" s="613" t="s">
        <v>2425</v>
      </c>
      <c r="C541" s="614" t="s">
        <v>518</v>
      </c>
      <c r="D541" s="615" t="s">
        <v>2426</v>
      </c>
      <c r="E541" s="614" t="s">
        <v>2285</v>
      </c>
      <c r="F541" s="615" t="s">
        <v>2430</v>
      </c>
      <c r="G541" s="614" t="s">
        <v>1760</v>
      </c>
      <c r="H541" s="614" t="s">
        <v>2312</v>
      </c>
      <c r="I541" s="614" t="s">
        <v>2313</v>
      </c>
      <c r="J541" s="614" t="s">
        <v>2314</v>
      </c>
      <c r="K541" s="614" t="s">
        <v>2315</v>
      </c>
      <c r="L541" s="616">
        <v>2867.0618388985436</v>
      </c>
      <c r="M541" s="616">
        <v>127</v>
      </c>
      <c r="N541" s="617">
        <v>364116.85354011506</v>
      </c>
    </row>
    <row r="542" spans="1:14" ht="14.4" customHeight="1" x14ac:dyDescent="0.3">
      <c r="A542" s="612" t="s">
        <v>513</v>
      </c>
      <c r="B542" s="613" t="s">
        <v>2425</v>
      </c>
      <c r="C542" s="614" t="s">
        <v>518</v>
      </c>
      <c r="D542" s="615" t="s">
        <v>2426</v>
      </c>
      <c r="E542" s="614" t="s">
        <v>2285</v>
      </c>
      <c r="F542" s="615" t="s">
        <v>2430</v>
      </c>
      <c r="G542" s="614" t="s">
        <v>1760</v>
      </c>
      <c r="H542" s="614" t="s">
        <v>2316</v>
      </c>
      <c r="I542" s="614" t="s">
        <v>2317</v>
      </c>
      <c r="J542" s="614" t="s">
        <v>2318</v>
      </c>
      <c r="K542" s="614" t="s">
        <v>2319</v>
      </c>
      <c r="L542" s="616">
        <v>5716.9</v>
      </c>
      <c r="M542" s="616">
        <v>20</v>
      </c>
      <c r="N542" s="617">
        <v>114338</v>
      </c>
    </row>
    <row r="543" spans="1:14" ht="14.4" customHeight="1" x14ac:dyDescent="0.3">
      <c r="A543" s="612" t="s">
        <v>513</v>
      </c>
      <c r="B543" s="613" t="s">
        <v>2425</v>
      </c>
      <c r="C543" s="614" t="s">
        <v>518</v>
      </c>
      <c r="D543" s="615" t="s">
        <v>2426</v>
      </c>
      <c r="E543" s="614" t="s">
        <v>2285</v>
      </c>
      <c r="F543" s="615" t="s">
        <v>2430</v>
      </c>
      <c r="G543" s="614" t="s">
        <v>1760</v>
      </c>
      <c r="H543" s="614" t="s">
        <v>2320</v>
      </c>
      <c r="I543" s="614" t="s">
        <v>2320</v>
      </c>
      <c r="J543" s="614" t="s">
        <v>2321</v>
      </c>
      <c r="K543" s="614" t="s">
        <v>2322</v>
      </c>
      <c r="L543" s="616">
        <v>159.49999999999994</v>
      </c>
      <c r="M543" s="616">
        <v>61.900000000000013</v>
      </c>
      <c r="N543" s="617">
        <v>9873.0499999999993</v>
      </c>
    </row>
    <row r="544" spans="1:14" ht="14.4" customHeight="1" x14ac:dyDescent="0.3">
      <c r="A544" s="612" t="s">
        <v>513</v>
      </c>
      <c r="B544" s="613" t="s">
        <v>2425</v>
      </c>
      <c r="C544" s="614" t="s">
        <v>518</v>
      </c>
      <c r="D544" s="615" t="s">
        <v>2426</v>
      </c>
      <c r="E544" s="614" t="s">
        <v>2285</v>
      </c>
      <c r="F544" s="615" t="s">
        <v>2430</v>
      </c>
      <c r="G544" s="614" t="s">
        <v>1760</v>
      </c>
      <c r="H544" s="614" t="s">
        <v>2323</v>
      </c>
      <c r="I544" s="614" t="s">
        <v>2323</v>
      </c>
      <c r="J544" s="614" t="s">
        <v>2321</v>
      </c>
      <c r="K544" s="614" t="s">
        <v>2324</v>
      </c>
      <c r="L544" s="616">
        <v>308</v>
      </c>
      <c r="M544" s="616">
        <v>25.099999999999998</v>
      </c>
      <c r="N544" s="617">
        <v>7730.7999999999993</v>
      </c>
    </row>
    <row r="545" spans="1:14" ht="14.4" customHeight="1" x14ac:dyDescent="0.3">
      <c r="A545" s="612" t="s">
        <v>513</v>
      </c>
      <c r="B545" s="613" t="s">
        <v>2425</v>
      </c>
      <c r="C545" s="614" t="s">
        <v>518</v>
      </c>
      <c r="D545" s="615" t="s">
        <v>2426</v>
      </c>
      <c r="E545" s="614" t="s">
        <v>2325</v>
      </c>
      <c r="F545" s="615" t="s">
        <v>2431</v>
      </c>
      <c r="G545" s="614"/>
      <c r="H545" s="614"/>
      <c r="I545" s="614" t="s">
        <v>2326</v>
      </c>
      <c r="J545" s="614" t="s">
        <v>2327</v>
      </c>
      <c r="K545" s="614"/>
      <c r="L545" s="616">
        <v>9500</v>
      </c>
      <c r="M545" s="616">
        <v>4</v>
      </c>
      <c r="N545" s="617">
        <v>38000</v>
      </c>
    </row>
    <row r="546" spans="1:14" ht="14.4" customHeight="1" x14ac:dyDescent="0.3">
      <c r="A546" s="612" t="s">
        <v>513</v>
      </c>
      <c r="B546" s="613" t="s">
        <v>2425</v>
      </c>
      <c r="C546" s="614" t="s">
        <v>518</v>
      </c>
      <c r="D546" s="615" t="s">
        <v>2426</v>
      </c>
      <c r="E546" s="614" t="s">
        <v>2325</v>
      </c>
      <c r="F546" s="615" t="s">
        <v>2431</v>
      </c>
      <c r="G546" s="614"/>
      <c r="H546" s="614"/>
      <c r="I546" s="614" t="s">
        <v>2328</v>
      </c>
      <c r="J546" s="614" t="s">
        <v>2329</v>
      </c>
      <c r="K546" s="614"/>
      <c r="L546" s="616">
        <v>2145</v>
      </c>
      <c r="M546" s="616">
        <v>4</v>
      </c>
      <c r="N546" s="617">
        <v>8580</v>
      </c>
    </row>
    <row r="547" spans="1:14" ht="14.4" customHeight="1" x14ac:dyDescent="0.3">
      <c r="A547" s="612" t="s">
        <v>513</v>
      </c>
      <c r="B547" s="613" t="s">
        <v>2425</v>
      </c>
      <c r="C547" s="614" t="s">
        <v>518</v>
      </c>
      <c r="D547" s="615" t="s">
        <v>2426</v>
      </c>
      <c r="E547" s="614" t="s">
        <v>2325</v>
      </c>
      <c r="F547" s="615" t="s">
        <v>2431</v>
      </c>
      <c r="G547" s="614"/>
      <c r="H547" s="614"/>
      <c r="I547" s="614" t="s">
        <v>2330</v>
      </c>
      <c r="J547" s="614" t="s">
        <v>2331</v>
      </c>
      <c r="K547" s="614"/>
      <c r="L547" s="616">
        <v>7367.5973684210512</v>
      </c>
      <c r="M547" s="616">
        <v>76</v>
      </c>
      <c r="N547" s="617">
        <v>559937.39999999991</v>
      </c>
    </row>
    <row r="548" spans="1:14" ht="14.4" customHeight="1" x14ac:dyDescent="0.3">
      <c r="A548" s="612" t="s">
        <v>513</v>
      </c>
      <c r="B548" s="613" t="s">
        <v>2425</v>
      </c>
      <c r="C548" s="614" t="s">
        <v>518</v>
      </c>
      <c r="D548" s="615" t="s">
        <v>2426</v>
      </c>
      <c r="E548" s="614" t="s">
        <v>2325</v>
      </c>
      <c r="F548" s="615" t="s">
        <v>2431</v>
      </c>
      <c r="G548" s="614"/>
      <c r="H548" s="614"/>
      <c r="I548" s="614" t="s">
        <v>2332</v>
      </c>
      <c r="J548" s="614" t="s">
        <v>2333</v>
      </c>
      <c r="K548" s="614"/>
      <c r="L548" s="616">
        <v>3315</v>
      </c>
      <c r="M548" s="616">
        <v>6</v>
      </c>
      <c r="N548" s="617">
        <v>19890</v>
      </c>
    </row>
    <row r="549" spans="1:14" ht="14.4" customHeight="1" x14ac:dyDescent="0.3">
      <c r="A549" s="612" t="s">
        <v>513</v>
      </c>
      <c r="B549" s="613" t="s">
        <v>2425</v>
      </c>
      <c r="C549" s="614" t="s">
        <v>518</v>
      </c>
      <c r="D549" s="615" t="s">
        <v>2426</v>
      </c>
      <c r="E549" s="614" t="s">
        <v>2325</v>
      </c>
      <c r="F549" s="615" t="s">
        <v>2431</v>
      </c>
      <c r="G549" s="614"/>
      <c r="H549" s="614"/>
      <c r="I549" s="614" t="s">
        <v>2334</v>
      </c>
      <c r="J549" s="614" t="s">
        <v>2335</v>
      </c>
      <c r="K549" s="614"/>
      <c r="L549" s="616">
        <v>4272.3499999999995</v>
      </c>
      <c r="M549" s="616">
        <v>6</v>
      </c>
      <c r="N549" s="617">
        <v>25634.1</v>
      </c>
    </row>
    <row r="550" spans="1:14" ht="14.4" customHeight="1" x14ac:dyDescent="0.3">
      <c r="A550" s="612" t="s">
        <v>513</v>
      </c>
      <c r="B550" s="613" t="s">
        <v>2425</v>
      </c>
      <c r="C550" s="614" t="s">
        <v>518</v>
      </c>
      <c r="D550" s="615" t="s">
        <v>2426</v>
      </c>
      <c r="E550" s="614" t="s">
        <v>2325</v>
      </c>
      <c r="F550" s="615" t="s">
        <v>2431</v>
      </c>
      <c r="G550" s="614"/>
      <c r="H550" s="614"/>
      <c r="I550" s="614" t="s">
        <v>2336</v>
      </c>
      <c r="J550" s="614" t="s">
        <v>2337</v>
      </c>
      <c r="K550" s="614" t="s">
        <v>2338</v>
      </c>
      <c r="L550" s="616">
        <v>16469.2</v>
      </c>
      <c r="M550" s="616">
        <v>1</v>
      </c>
      <c r="N550" s="617">
        <v>16469.2</v>
      </c>
    </row>
    <row r="551" spans="1:14" ht="14.4" customHeight="1" x14ac:dyDescent="0.3">
      <c r="A551" s="612" t="s">
        <v>513</v>
      </c>
      <c r="B551" s="613" t="s">
        <v>2425</v>
      </c>
      <c r="C551" s="614" t="s">
        <v>518</v>
      </c>
      <c r="D551" s="615" t="s">
        <v>2426</v>
      </c>
      <c r="E551" s="614" t="s">
        <v>2325</v>
      </c>
      <c r="F551" s="615" t="s">
        <v>2431</v>
      </c>
      <c r="G551" s="614"/>
      <c r="H551" s="614"/>
      <c r="I551" s="614" t="s">
        <v>2339</v>
      </c>
      <c r="J551" s="614" t="s">
        <v>2340</v>
      </c>
      <c r="K551" s="614" t="s">
        <v>2341</v>
      </c>
      <c r="L551" s="616">
        <v>1287</v>
      </c>
      <c r="M551" s="616">
        <v>104</v>
      </c>
      <c r="N551" s="617">
        <v>133848</v>
      </c>
    </row>
    <row r="552" spans="1:14" ht="14.4" customHeight="1" x14ac:dyDescent="0.3">
      <c r="A552" s="612" t="s">
        <v>513</v>
      </c>
      <c r="B552" s="613" t="s">
        <v>2425</v>
      </c>
      <c r="C552" s="614" t="s">
        <v>518</v>
      </c>
      <c r="D552" s="615" t="s">
        <v>2426</v>
      </c>
      <c r="E552" s="614" t="s">
        <v>2325</v>
      </c>
      <c r="F552" s="615" t="s">
        <v>2431</v>
      </c>
      <c r="G552" s="614"/>
      <c r="H552" s="614"/>
      <c r="I552" s="614" t="s">
        <v>2342</v>
      </c>
      <c r="J552" s="614" t="s">
        <v>2343</v>
      </c>
      <c r="K552" s="614" t="s">
        <v>2341</v>
      </c>
      <c r="L552" s="616">
        <v>1345.2999999999997</v>
      </c>
      <c r="M552" s="616">
        <v>24</v>
      </c>
      <c r="N552" s="617">
        <v>32287.199999999993</v>
      </c>
    </row>
    <row r="553" spans="1:14" ht="14.4" customHeight="1" x14ac:dyDescent="0.3">
      <c r="A553" s="612" t="s">
        <v>513</v>
      </c>
      <c r="B553" s="613" t="s">
        <v>2425</v>
      </c>
      <c r="C553" s="614" t="s">
        <v>518</v>
      </c>
      <c r="D553" s="615" t="s">
        <v>2426</v>
      </c>
      <c r="E553" s="614" t="s">
        <v>2325</v>
      </c>
      <c r="F553" s="615" t="s">
        <v>2431</v>
      </c>
      <c r="G553" s="614"/>
      <c r="H553" s="614"/>
      <c r="I553" s="614" t="s">
        <v>2344</v>
      </c>
      <c r="J553" s="614" t="s">
        <v>2345</v>
      </c>
      <c r="K553" s="614"/>
      <c r="L553" s="616">
        <v>4305.4000000000005</v>
      </c>
      <c r="M553" s="616">
        <v>44</v>
      </c>
      <c r="N553" s="617">
        <v>189437.6</v>
      </c>
    </row>
    <row r="554" spans="1:14" ht="14.4" customHeight="1" x14ac:dyDescent="0.3">
      <c r="A554" s="612" t="s">
        <v>513</v>
      </c>
      <c r="B554" s="613" t="s">
        <v>2425</v>
      </c>
      <c r="C554" s="614" t="s">
        <v>518</v>
      </c>
      <c r="D554" s="615" t="s">
        <v>2426</v>
      </c>
      <c r="E554" s="614" t="s">
        <v>2325</v>
      </c>
      <c r="F554" s="615" t="s">
        <v>2431</v>
      </c>
      <c r="G554" s="614"/>
      <c r="H554" s="614"/>
      <c r="I554" s="614" t="s">
        <v>2346</v>
      </c>
      <c r="J554" s="614" t="s">
        <v>2347</v>
      </c>
      <c r="K554" s="614" t="s">
        <v>2348</v>
      </c>
      <c r="L554" s="616">
        <v>1100</v>
      </c>
      <c r="M554" s="616">
        <v>1</v>
      </c>
      <c r="N554" s="617">
        <v>1100</v>
      </c>
    </row>
    <row r="555" spans="1:14" ht="14.4" customHeight="1" x14ac:dyDescent="0.3">
      <c r="A555" s="612" t="s">
        <v>513</v>
      </c>
      <c r="B555" s="613" t="s">
        <v>2425</v>
      </c>
      <c r="C555" s="614" t="s">
        <v>518</v>
      </c>
      <c r="D555" s="615" t="s">
        <v>2426</v>
      </c>
      <c r="E555" s="614" t="s">
        <v>2325</v>
      </c>
      <c r="F555" s="615" t="s">
        <v>2431</v>
      </c>
      <c r="G555" s="614"/>
      <c r="H555" s="614"/>
      <c r="I555" s="614" t="s">
        <v>2349</v>
      </c>
      <c r="J555" s="614" t="s">
        <v>2350</v>
      </c>
      <c r="K555" s="614"/>
      <c r="L555" s="616">
        <v>2945.8</v>
      </c>
      <c r="M555" s="616">
        <v>16</v>
      </c>
      <c r="N555" s="617">
        <v>47132.800000000003</v>
      </c>
    </row>
    <row r="556" spans="1:14" ht="14.4" customHeight="1" x14ac:dyDescent="0.3">
      <c r="A556" s="612" t="s">
        <v>513</v>
      </c>
      <c r="B556" s="613" t="s">
        <v>2425</v>
      </c>
      <c r="C556" s="614" t="s">
        <v>518</v>
      </c>
      <c r="D556" s="615" t="s">
        <v>2426</v>
      </c>
      <c r="E556" s="614" t="s">
        <v>2351</v>
      </c>
      <c r="F556" s="615" t="s">
        <v>2432</v>
      </c>
      <c r="G556" s="614"/>
      <c r="H556" s="614"/>
      <c r="I556" s="614" t="s">
        <v>2352</v>
      </c>
      <c r="J556" s="614" t="s">
        <v>2353</v>
      </c>
      <c r="K556" s="614"/>
      <c r="L556" s="616">
        <v>4008.7908823529415</v>
      </c>
      <c r="M556" s="616">
        <v>68</v>
      </c>
      <c r="N556" s="617">
        <v>272597.78000000003</v>
      </c>
    </row>
    <row r="557" spans="1:14" ht="14.4" customHeight="1" x14ac:dyDescent="0.3">
      <c r="A557" s="612" t="s">
        <v>513</v>
      </c>
      <c r="B557" s="613" t="s">
        <v>2425</v>
      </c>
      <c r="C557" s="614" t="s">
        <v>518</v>
      </c>
      <c r="D557" s="615" t="s">
        <v>2426</v>
      </c>
      <c r="E557" s="614" t="s">
        <v>2351</v>
      </c>
      <c r="F557" s="615" t="s">
        <v>2432</v>
      </c>
      <c r="G557" s="614"/>
      <c r="H557" s="614"/>
      <c r="I557" s="614" t="s">
        <v>2354</v>
      </c>
      <c r="J557" s="614" t="s">
        <v>2355</v>
      </c>
      <c r="K557" s="614"/>
      <c r="L557" s="616">
        <v>4340.875</v>
      </c>
      <c r="M557" s="616">
        <v>8</v>
      </c>
      <c r="N557" s="617">
        <v>34727</v>
      </c>
    </row>
    <row r="558" spans="1:14" ht="14.4" customHeight="1" x14ac:dyDescent="0.3">
      <c r="A558" s="612" t="s">
        <v>513</v>
      </c>
      <c r="B558" s="613" t="s">
        <v>2425</v>
      </c>
      <c r="C558" s="614" t="s">
        <v>518</v>
      </c>
      <c r="D558" s="615" t="s">
        <v>2426</v>
      </c>
      <c r="E558" s="614" t="s">
        <v>2351</v>
      </c>
      <c r="F558" s="615" t="s">
        <v>2432</v>
      </c>
      <c r="G558" s="614"/>
      <c r="H558" s="614"/>
      <c r="I558" s="614" t="s">
        <v>2356</v>
      </c>
      <c r="J558" s="614" t="s">
        <v>2357</v>
      </c>
      <c r="K558" s="614" t="s">
        <v>2358</v>
      </c>
      <c r="L558" s="616">
        <v>12758.089999999998</v>
      </c>
      <c r="M558" s="616">
        <v>6</v>
      </c>
      <c r="N558" s="617">
        <v>76548.539999999994</v>
      </c>
    </row>
    <row r="559" spans="1:14" ht="14.4" customHeight="1" x14ac:dyDescent="0.3">
      <c r="A559" s="612" t="s">
        <v>513</v>
      </c>
      <c r="B559" s="613" t="s">
        <v>2425</v>
      </c>
      <c r="C559" s="614" t="s">
        <v>518</v>
      </c>
      <c r="D559" s="615" t="s">
        <v>2426</v>
      </c>
      <c r="E559" s="614" t="s">
        <v>2359</v>
      </c>
      <c r="F559" s="615" t="s">
        <v>2433</v>
      </c>
      <c r="G559" s="614" t="s">
        <v>562</v>
      </c>
      <c r="H559" s="614" t="s">
        <v>2360</v>
      </c>
      <c r="I559" s="614" t="s">
        <v>2361</v>
      </c>
      <c r="J559" s="614" t="s">
        <v>2362</v>
      </c>
      <c r="K559" s="614" t="s">
        <v>2363</v>
      </c>
      <c r="L559" s="616">
        <v>3787.17</v>
      </c>
      <c r="M559" s="616">
        <v>2</v>
      </c>
      <c r="N559" s="617">
        <v>7574.34</v>
      </c>
    </row>
    <row r="560" spans="1:14" ht="14.4" customHeight="1" x14ac:dyDescent="0.3">
      <c r="A560" s="612" t="s">
        <v>513</v>
      </c>
      <c r="B560" s="613" t="s">
        <v>2425</v>
      </c>
      <c r="C560" s="614" t="s">
        <v>518</v>
      </c>
      <c r="D560" s="615" t="s">
        <v>2426</v>
      </c>
      <c r="E560" s="614" t="s">
        <v>2359</v>
      </c>
      <c r="F560" s="615" t="s">
        <v>2433</v>
      </c>
      <c r="G560" s="614" t="s">
        <v>562</v>
      </c>
      <c r="H560" s="614" t="s">
        <v>2364</v>
      </c>
      <c r="I560" s="614" t="s">
        <v>2365</v>
      </c>
      <c r="J560" s="614" t="s">
        <v>2366</v>
      </c>
      <c r="K560" s="614" t="s">
        <v>2367</v>
      </c>
      <c r="L560" s="616">
        <v>2081.1807685659965</v>
      </c>
      <c r="M560" s="616">
        <v>124.75</v>
      </c>
      <c r="N560" s="617">
        <v>259627.30087860808</v>
      </c>
    </row>
    <row r="561" spans="1:14" ht="14.4" customHeight="1" x14ac:dyDescent="0.3">
      <c r="A561" s="612" t="s">
        <v>513</v>
      </c>
      <c r="B561" s="613" t="s">
        <v>2425</v>
      </c>
      <c r="C561" s="614" t="s">
        <v>518</v>
      </c>
      <c r="D561" s="615" t="s">
        <v>2426</v>
      </c>
      <c r="E561" s="614" t="s">
        <v>2359</v>
      </c>
      <c r="F561" s="615" t="s">
        <v>2433</v>
      </c>
      <c r="G561" s="614" t="s">
        <v>562</v>
      </c>
      <c r="H561" s="614" t="s">
        <v>2368</v>
      </c>
      <c r="I561" s="614" t="s">
        <v>2369</v>
      </c>
      <c r="J561" s="614" t="s">
        <v>2370</v>
      </c>
      <c r="K561" s="614" t="s">
        <v>2371</v>
      </c>
      <c r="L561" s="616">
        <v>309.88897405012057</v>
      </c>
      <c r="M561" s="616">
        <v>137</v>
      </c>
      <c r="N561" s="617">
        <v>42454.789444866517</v>
      </c>
    </row>
    <row r="562" spans="1:14" ht="14.4" customHeight="1" x14ac:dyDescent="0.3">
      <c r="A562" s="612" t="s">
        <v>513</v>
      </c>
      <c r="B562" s="613" t="s">
        <v>2425</v>
      </c>
      <c r="C562" s="614" t="s">
        <v>518</v>
      </c>
      <c r="D562" s="615" t="s">
        <v>2426</v>
      </c>
      <c r="E562" s="614" t="s">
        <v>2359</v>
      </c>
      <c r="F562" s="615" t="s">
        <v>2433</v>
      </c>
      <c r="G562" s="614" t="s">
        <v>562</v>
      </c>
      <c r="H562" s="614" t="s">
        <v>2372</v>
      </c>
      <c r="I562" s="614" t="s">
        <v>2373</v>
      </c>
      <c r="J562" s="614" t="s">
        <v>2374</v>
      </c>
      <c r="K562" s="614" t="s">
        <v>2375</v>
      </c>
      <c r="L562" s="616">
        <v>2719.1999999999994</v>
      </c>
      <c r="M562" s="616">
        <v>17.5</v>
      </c>
      <c r="N562" s="617">
        <v>47585.999999999993</v>
      </c>
    </row>
    <row r="563" spans="1:14" ht="14.4" customHeight="1" x14ac:dyDescent="0.3">
      <c r="A563" s="612" t="s">
        <v>513</v>
      </c>
      <c r="B563" s="613" t="s">
        <v>2425</v>
      </c>
      <c r="C563" s="614" t="s">
        <v>518</v>
      </c>
      <c r="D563" s="615" t="s">
        <v>2426</v>
      </c>
      <c r="E563" s="614" t="s">
        <v>2359</v>
      </c>
      <c r="F563" s="615" t="s">
        <v>2433</v>
      </c>
      <c r="G563" s="614" t="s">
        <v>562</v>
      </c>
      <c r="H563" s="614" t="s">
        <v>2376</v>
      </c>
      <c r="I563" s="614" t="s">
        <v>2377</v>
      </c>
      <c r="J563" s="614" t="s">
        <v>2378</v>
      </c>
      <c r="K563" s="614" t="s">
        <v>2379</v>
      </c>
      <c r="L563" s="616">
        <v>2299.1214826615851</v>
      </c>
      <c r="M563" s="616">
        <v>239.4</v>
      </c>
      <c r="N563" s="617">
        <v>550409.68294918351</v>
      </c>
    </row>
    <row r="564" spans="1:14" ht="14.4" customHeight="1" x14ac:dyDescent="0.3">
      <c r="A564" s="612" t="s">
        <v>513</v>
      </c>
      <c r="B564" s="613" t="s">
        <v>2425</v>
      </c>
      <c r="C564" s="614" t="s">
        <v>518</v>
      </c>
      <c r="D564" s="615" t="s">
        <v>2426</v>
      </c>
      <c r="E564" s="614" t="s">
        <v>2359</v>
      </c>
      <c r="F564" s="615" t="s">
        <v>2433</v>
      </c>
      <c r="G564" s="614" t="s">
        <v>562</v>
      </c>
      <c r="H564" s="614" t="s">
        <v>2380</v>
      </c>
      <c r="I564" s="614" t="s">
        <v>2381</v>
      </c>
      <c r="J564" s="614" t="s">
        <v>2382</v>
      </c>
      <c r="K564" s="614" t="s">
        <v>2379</v>
      </c>
      <c r="L564" s="616">
        <v>2228.8199999999997</v>
      </c>
      <c r="M564" s="616">
        <v>-0.2</v>
      </c>
      <c r="N564" s="617">
        <v>-445.76399999999995</v>
      </c>
    </row>
    <row r="565" spans="1:14" ht="14.4" customHeight="1" x14ac:dyDescent="0.3">
      <c r="A565" s="612" t="s">
        <v>513</v>
      </c>
      <c r="B565" s="613" t="s">
        <v>2425</v>
      </c>
      <c r="C565" s="614" t="s">
        <v>518</v>
      </c>
      <c r="D565" s="615" t="s">
        <v>2426</v>
      </c>
      <c r="E565" s="614" t="s">
        <v>2359</v>
      </c>
      <c r="F565" s="615" t="s">
        <v>2433</v>
      </c>
      <c r="G565" s="614" t="s">
        <v>562</v>
      </c>
      <c r="H565" s="614" t="s">
        <v>2383</v>
      </c>
      <c r="I565" s="614" t="s">
        <v>2383</v>
      </c>
      <c r="J565" s="614" t="s">
        <v>2384</v>
      </c>
      <c r="K565" s="614" t="s">
        <v>2385</v>
      </c>
      <c r="L565" s="616">
        <v>3530.9743750000007</v>
      </c>
      <c r="M565" s="616">
        <v>32</v>
      </c>
      <c r="N565" s="617">
        <v>112991.18000000002</v>
      </c>
    </row>
    <row r="566" spans="1:14" ht="14.4" customHeight="1" x14ac:dyDescent="0.3">
      <c r="A566" s="612" t="s">
        <v>513</v>
      </c>
      <c r="B566" s="613" t="s">
        <v>2425</v>
      </c>
      <c r="C566" s="614" t="s">
        <v>518</v>
      </c>
      <c r="D566" s="615" t="s">
        <v>2426</v>
      </c>
      <c r="E566" s="614" t="s">
        <v>2359</v>
      </c>
      <c r="F566" s="615" t="s">
        <v>2433</v>
      </c>
      <c r="G566" s="614" t="s">
        <v>562</v>
      </c>
      <c r="H566" s="614" t="s">
        <v>2386</v>
      </c>
      <c r="I566" s="614" t="s">
        <v>2387</v>
      </c>
      <c r="J566" s="614" t="s">
        <v>2388</v>
      </c>
      <c r="K566" s="614" t="s">
        <v>2385</v>
      </c>
      <c r="L566" s="616">
        <v>1680.5799999999997</v>
      </c>
      <c r="M566" s="616">
        <v>11</v>
      </c>
      <c r="N566" s="617">
        <v>18486.379999999997</v>
      </c>
    </row>
    <row r="567" spans="1:14" ht="14.4" customHeight="1" x14ac:dyDescent="0.3">
      <c r="A567" s="612" t="s">
        <v>513</v>
      </c>
      <c r="B567" s="613" t="s">
        <v>2425</v>
      </c>
      <c r="C567" s="614" t="s">
        <v>518</v>
      </c>
      <c r="D567" s="615" t="s">
        <v>2426</v>
      </c>
      <c r="E567" s="614" t="s">
        <v>2359</v>
      </c>
      <c r="F567" s="615" t="s">
        <v>2433</v>
      </c>
      <c r="G567" s="614" t="s">
        <v>562</v>
      </c>
      <c r="H567" s="614" t="s">
        <v>2389</v>
      </c>
      <c r="I567" s="614" t="s">
        <v>2390</v>
      </c>
      <c r="J567" s="614" t="s">
        <v>2391</v>
      </c>
      <c r="K567" s="614" t="s">
        <v>2392</v>
      </c>
      <c r="L567" s="616">
        <v>3746.6</v>
      </c>
      <c r="M567" s="616">
        <v>5</v>
      </c>
      <c r="N567" s="617">
        <v>18733</v>
      </c>
    </row>
    <row r="568" spans="1:14" ht="14.4" customHeight="1" x14ac:dyDescent="0.3">
      <c r="A568" s="612" t="s">
        <v>513</v>
      </c>
      <c r="B568" s="613" t="s">
        <v>2425</v>
      </c>
      <c r="C568" s="614" t="s">
        <v>518</v>
      </c>
      <c r="D568" s="615" t="s">
        <v>2426</v>
      </c>
      <c r="E568" s="614" t="s">
        <v>2359</v>
      </c>
      <c r="F568" s="615" t="s">
        <v>2433</v>
      </c>
      <c r="G568" s="614" t="s">
        <v>562</v>
      </c>
      <c r="H568" s="614" t="s">
        <v>2393</v>
      </c>
      <c r="I568" s="614" t="s">
        <v>2394</v>
      </c>
      <c r="J568" s="614" t="s">
        <v>2395</v>
      </c>
      <c r="K568" s="614" t="s">
        <v>2385</v>
      </c>
      <c r="L568" s="616">
        <v>1342.4059934991108</v>
      </c>
      <c r="M568" s="616">
        <v>14</v>
      </c>
      <c r="N568" s="617">
        <v>18793.68390898755</v>
      </c>
    </row>
    <row r="569" spans="1:14" ht="14.4" customHeight="1" x14ac:dyDescent="0.3">
      <c r="A569" s="612" t="s">
        <v>513</v>
      </c>
      <c r="B569" s="613" t="s">
        <v>2425</v>
      </c>
      <c r="C569" s="614" t="s">
        <v>518</v>
      </c>
      <c r="D569" s="615" t="s">
        <v>2426</v>
      </c>
      <c r="E569" s="614" t="s">
        <v>2359</v>
      </c>
      <c r="F569" s="615" t="s">
        <v>2433</v>
      </c>
      <c r="G569" s="614" t="s">
        <v>562</v>
      </c>
      <c r="H569" s="614" t="s">
        <v>2396</v>
      </c>
      <c r="I569" s="614" t="s">
        <v>2397</v>
      </c>
      <c r="J569" s="614" t="s">
        <v>2398</v>
      </c>
      <c r="K569" s="614" t="s">
        <v>2399</v>
      </c>
      <c r="L569" s="616">
        <v>2070.221422884732</v>
      </c>
      <c r="M569" s="616">
        <v>85</v>
      </c>
      <c r="N569" s="617">
        <v>175968.8209452022</v>
      </c>
    </row>
    <row r="570" spans="1:14" ht="14.4" customHeight="1" x14ac:dyDescent="0.3">
      <c r="A570" s="612" t="s">
        <v>513</v>
      </c>
      <c r="B570" s="613" t="s">
        <v>2425</v>
      </c>
      <c r="C570" s="614" t="s">
        <v>518</v>
      </c>
      <c r="D570" s="615" t="s">
        <v>2426</v>
      </c>
      <c r="E570" s="614" t="s">
        <v>2359</v>
      </c>
      <c r="F570" s="615" t="s">
        <v>2433</v>
      </c>
      <c r="G570" s="614" t="s">
        <v>562</v>
      </c>
      <c r="H570" s="614" t="s">
        <v>2400</v>
      </c>
      <c r="I570" s="614" t="s">
        <v>2401</v>
      </c>
      <c r="J570" s="614" t="s">
        <v>2402</v>
      </c>
      <c r="K570" s="614" t="s">
        <v>2403</v>
      </c>
      <c r="L570" s="616">
        <v>2188.9499999999998</v>
      </c>
      <c r="M570" s="616">
        <v>1</v>
      </c>
      <c r="N570" s="617">
        <v>2188.9499999999998</v>
      </c>
    </row>
    <row r="571" spans="1:14" ht="14.4" customHeight="1" x14ac:dyDescent="0.3">
      <c r="A571" s="612" t="s">
        <v>513</v>
      </c>
      <c r="B571" s="613" t="s">
        <v>2425</v>
      </c>
      <c r="C571" s="614" t="s">
        <v>518</v>
      </c>
      <c r="D571" s="615" t="s">
        <v>2426</v>
      </c>
      <c r="E571" s="614" t="s">
        <v>2359</v>
      </c>
      <c r="F571" s="615" t="s">
        <v>2433</v>
      </c>
      <c r="G571" s="614" t="s">
        <v>562</v>
      </c>
      <c r="H571" s="614" t="s">
        <v>2404</v>
      </c>
      <c r="I571" s="614" t="s">
        <v>2405</v>
      </c>
      <c r="J571" s="614" t="s">
        <v>2398</v>
      </c>
      <c r="K571" s="614" t="s">
        <v>2406</v>
      </c>
      <c r="L571" s="616">
        <v>3177.3331751498945</v>
      </c>
      <c r="M571" s="616">
        <v>69</v>
      </c>
      <c r="N571" s="617">
        <v>219235.98908534274</v>
      </c>
    </row>
    <row r="572" spans="1:14" ht="14.4" customHeight="1" x14ac:dyDescent="0.3">
      <c r="A572" s="612" t="s">
        <v>513</v>
      </c>
      <c r="B572" s="613" t="s">
        <v>2425</v>
      </c>
      <c r="C572" s="614" t="s">
        <v>518</v>
      </c>
      <c r="D572" s="615" t="s">
        <v>2426</v>
      </c>
      <c r="E572" s="614" t="s">
        <v>2359</v>
      </c>
      <c r="F572" s="615" t="s">
        <v>2433</v>
      </c>
      <c r="G572" s="614" t="s">
        <v>562</v>
      </c>
      <c r="H572" s="614" t="s">
        <v>2407</v>
      </c>
      <c r="I572" s="614" t="s">
        <v>2408</v>
      </c>
      <c r="J572" s="614" t="s">
        <v>2409</v>
      </c>
      <c r="K572" s="614" t="s">
        <v>2410</v>
      </c>
      <c r="L572" s="616">
        <v>2861.1919382628162</v>
      </c>
      <c r="M572" s="616">
        <v>4.5</v>
      </c>
      <c r="N572" s="617">
        <v>12875.363722182672</v>
      </c>
    </row>
    <row r="573" spans="1:14" ht="14.4" customHeight="1" x14ac:dyDescent="0.3">
      <c r="A573" s="612" t="s">
        <v>513</v>
      </c>
      <c r="B573" s="613" t="s">
        <v>2425</v>
      </c>
      <c r="C573" s="614" t="s">
        <v>518</v>
      </c>
      <c r="D573" s="615" t="s">
        <v>2426</v>
      </c>
      <c r="E573" s="614" t="s">
        <v>2359</v>
      </c>
      <c r="F573" s="615" t="s">
        <v>2433</v>
      </c>
      <c r="G573" s="614" t="s">
        <v>562</v>
      </c>
      <c r="H573" s="614" t="s">
        <v>2411</v>
      </c>
      <c r="I573" s="614" t="s">
        <v>2412</v>
      </c>
      <c r="J573" s="614" t="s">
        <v>2413</v>
      </c>
      <c r="K573" s="614" t="s">
        <v>2410</v>
      </c>
      <c r="L573" s="616">
        <v>2221.34</v>
      </c>
      <c r="M573" s="616">
        <v>8.1</v>
      </c>
      <c r="N573" s="617">
        <v>17992.853999999999</v>
      </c>
    </row>
    <row r="574" spans="1:14" ht="14.4" customHeight="1" x14ac:dyDescent="0.3">
      <c r="A574" s="612" t="s">
        <v>513</v>
      </c>
      <c r="B574" s="613" t="s">
        <v>2425</v>
      </c>
      <c r="C574" s="614" t="s">
        <v>518</v>
      </c>
      <c r="D574" s="615" t="s">
        <v>2426</v>
      </c>
      <c r="E574" s="614" t="s">
        <v>2359</v>
      </c>
      <c r="F574" s="615" t="s">
        <v>2433</v>
      </c>
      <c r="G574" s="614" t="s">
        <v>562</v>
      </c>
      <c r="H574" s="614" t="s">
        <v>2414</v>
      </c>
      <c r="I574" s="614" t="s">
        <v>2415</v>
      </c>
      <c r="J574" s="614" t="s">
        <v>2416</v>
      </c>
      <c r="K574" s="614" t="s">
        <v>2417</v>
      </c>
      <c r="L574" s="616">
        <v>2493.6999999999998</v>
      </c>
      <c r="M574" s="616">
        <v>9</v>
      </c>
      <c r="N574" s="617">
        <v>22443.3</v>
      </c>
    </row>
    <row r="575" spans="1:14" ht="14.4" customHeight="1" x14ac:dyDescent="0.3">
      <c r="A575" s="612" t="s">
        <v>513</v>
      </c>
      <c r="B575" s="613" t="s">
        <v>2425</v>
      </c>
      <c r="C575" s="614" t="s">
        <v>518</v>
      </c>
      <c r="D575" s="615" t="s">
        <v>2426</v>
      </c>
      <c r="E575" s="614" t="s">
        <v>2359</v>
      </c>
      <c r="F575" s="615" t="s">
        <v>2433</v>
      </c>
      <c r="G575" s="614" t="s">
        <v>562</v>
      </c>
      <c r="H575" s="614" t="s">
        <v>2418</v>
      </c>
      <c r="I575" s="614" t="s">
        <v>2419</v>
      </c>
      <c r="J575" s="614" t="s">
        <v>2420</v>
      </c>
      <c r="K575" s="614" t="s">
        <v>2421</v>
      </c>
      <c r="L575" s="616">
        <v>2275.91</v>
      </c>
      <c r="M575" s="616">
        <v>1</v>
      </c>
      <c r="N575" s="617">
        <v>2275.91</v>
      </c>
    </row>
    <row r="576" spans="1:14" ht="14.4" customHeight="1" thickBot="1" x14ac:dyDescent="0.35">
      <c r="A576" s="618" t="s">
        <v>513</v>
      </c>
      <c r="B576" s="619" t="s">
        <v>2425</v>
      </c>
      <c r="C576" s="620" t="s">
        <v>518</v>
      </c>
      <c r="D576" s="621" t="s">
        <v>2426</v>
      </c>
      <c r="E576" s="620" t="s">
        <v>2359</v>
      </c>
      <c r="F576" s="621" t="s">
        <v>2433</v>
      </c>
      <c r="G576" s="620" t="s">
        <v>562</v>
      </c>
      <c r="H576" s="620" t="s">
        <v>2422</v>
      </c>
      <c r="I576" s="620" t="s">
        <v>2422</v>
      </c>
      <c r="J576" s="620" t="s">
        <v>2423</v>
      </c>
      <c r="K576" s="620" t="s">
        <v>2424</v>
      </c>
      <c r="L576" s="622">
        <v>3253.81</v>
      </c>
      <c r="M576" s="622">
        <v>4</v>
      </c>
      <c r="N576" s="623">
        <v>13015.24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8" customWidth="1"/>
    <col min="3" max="3" width="5.5546875" style="321" customWidth="1"/>
    <col min="4" max="4" width="10" style="318" customWidth="1"/>
    <col min="5" max="5" width="5.5546875" style="321" customWidth="1"/>
    <col min="6" max="6" width="10" style="318" customWidth="1"/>
    <col min="7" max="16384" width="8.88671875" style="238"/>
  </cols>
  <sheetData>
    <row r="1" spans="1:6" ht="37.200000000000003" customHeight="1" thickBot="1" x14ac:dyDescent="0.4">
      <c r="A1" s="488" t="s">
        <v>182</v>
      </c>
      <c r="B1" s="489"/>
      <c r="C1" s="489"/>
      <c r="D1" s="489"/>
      <c r="E1" s="489"/>
      <c r="F1" s="489"/>
    </row>
    <row r="2" spans="1:6" ht="14.4" customHeight="1" thickBot="1" x14ac:dyDescent="0.35">
      <c r="A2" s="360" t="s">
        <v>306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0" t="s">
        <v>144</v>
      </c>
      <c r="C3" s="491"/>
      <c r="D3" s="492" t="s">
        <v>143</v>
      </c>
      <c r="E3" s="491"/>
      <c r="F3" s="96" t="s">
        <v>3</v>
      </c>
    </row>
    <row r="4" spans="1:6" ht="14.4" customHeight="1" thickBot="1" x14ac:dyDescent="0.35">
      <c r="A4" s="624" t="s">
        <v>166</v>
      </c>
      <c r="B4" s="625" t="s">
        <v>14</v>
      </c>
      <c r="C4" s="626" t="s">
        <v>2</v>
      </c>
      <c r="D4" s="625" t="s">
        <v>14</v>
      </c>
      <c r="E4" s="626" t="s">
        <v>2</v>
      </c>
      <c r="F4" s="627" t="s">
        <v>14</v>
      </c>
    </row>
    <row r="5" spans="1:6" ht="14.4" customHeight="1" thickBot="1" x14ac:dyDescent="0.35">
      <c r="A5" s="635" t="s">
        <v>2434</v>
      </c>
      <c r="B5" s="604">
        <v>142744.37125847724</v>
      </c>
      <c r="C5" s="628">
        <v>6.4249914619513529E-2</v>
      </c>
      <c r="D5" s="604">
        <v>2078960.8575158492</v>
      </c>
      <c r="E5" s="628">
        <v>0.93575008538048643</v>
      </c>
      <c r="F5" s="605">
        <v>2221705.2287743264</v>
      </c>
    </row>
    <row r="6" spans="1:6" ht="14.4" customHeight="1" thickBot="1" x14ac:dyDescent="0.35">
      <c r="A6" s="631" t="s">
        <v>3</v>
      </c>
      <c r="B6" s="632">
        <v>142744.37125847724</v>
      </c>
      <c r="C6" s="633">
        <v>6.4249914619513529E-2</v>
      </c>
      <c r="D6" s="632">
        <v>2078960.8575158492</v>
      </c>
      <c r="E6" s="633">
        <v>0.93575008538048643</v>
      </c>
      <c r="F6" s="634">
        <v>2221705.2287743264</v>
      </c>
    </row>
    <row r="7" spans="1:6" ht="14.4" customHeight="1" thickBot="1" x14ac:dyDescent="0.35"/>
    <row r="8" spans="1:6" ht="14.4" customHeight="1" x14ac:dyDescent="0.3">
      <c r="A8" s="641" t="s">
        <v>2435</v>
      </c>
      <c r="B8" s="610">
        <v>41459.019</v>
      </c>
      <c r="C8" s="629">
        <v>0.68955231453901833</v>
      </c>
      <c r="D8" s="610">
        <v>18665.525760198965</v>
      </c>
      <c r="E8" s="629">
        <v>0.31044768546098173</v>
      </c>
      <c r="F8" s="611">
        <v>60124.544760198965</v>
      </c>
    </row>
    <row r="9" spans="1:6" ht="14.4" customHeight="1" x14ac:dyDescent="0.3">
      <c r="A9" s="642" t="s">
        <v>2436</v>
      </c>
      <c r="B9" s="616">
        <v>36229.597958622238</v>
      </c>
      <c r="C9" s="637">
        <v>0.63590729495902309</v>
      </c>
      <c r="D9" s="616">
        <v>20743.483252777951</v>
      </c>
      <c r="E9" s="637">
        <v>0.36409270504097691</v>
      </c>
      <c r="F9" s="617">
        <v>56973.081211400189</v>
      </c>
    </row>
    <row r="10" spans="1:6" ht="14.4" customHeight="1" x14ac:dyDescent="0.3">
      <c r="A10" s="642" t="s">
        <v>2437</v>
      </c>
      <c r="B10" s="616">
        <v>24334.112139578232</v>
      </c>
      <c r="C10" s="637">
        <v>0.10545178639711723</v>
      </c>
      <c r="D10" s="616">
        <v>206426.43702683644</v>
      </c>
      <c r="E10" s="637">
        <v>0.89454821360288272</v>
      </c>
      <c r="F10" s="617">
        <v>230760.54916641468</v>
      </c>
    </row>
    <row r="11" spans="1:6" ht="14.4" customHeight="1" x14ac:dyDescent="0.3">
      <c r="A11" s="642" t="s">
        <v>2438</v>
      </c>
      <c r="B11" s="616">
        <v>9326.633613880449</v>
      </c>
      <c r="C11" s="637">
        <v>0.88367803092034869</v>
      </c>
      <c r="D11" s="616">
        <v>1227.7009825865257</v>
      </c>
      <c r="E11" s="637">
        <v>0.11632196907965132</v>
      </c>
      <c r="F11" s="617">
        <v>10554.334596466975</v>
      </c>
    </row>
    <row r="12" spans="1:6" ht="14.4" customHeight="1" x14ac:dyDescent="0.3">
      <c r="A12" s="642" t="s">
        <v>2439</v>
      </c>
      <c r="B12" s="616">
        <v>4354.7885627779997</v>
      </c>
      <c r="C12" s="637">
        <v>0.1622814722847335</v>
      </c>
      <c r="D12" s="616">
        <v>22479.997327857975</v>
      </c>
      <c r="E12" s="637">
        <v>0.83771852771526645</v>
      </c>
      <c r="F12" s="617">
        <v>26834.785890635976</v>
      </c>
    </row>
    <row r="13" spans="1:6" ht="14.4" customHeight="1" x14ac:dyDescent="0.3">
      <c r="A13" s="642" t="s">
        <v>2440</v>
      </c>
      <c r="B13" s="616">
        <v>4164.7743085795246</v>
      </c>
      <c r="C13" s="637">
        <v>0.68215764107635857</v>
      </c>
      <c r="D13" s="616">
        <v>1940.5216784419458</v>
      </c>
      <c r="E13" s="637">
        <v>0.31784235892364138</v>
      </c>
      <c r="F13" s="617">
        <v>6105.2959870214709</v>
      </c>
    </row>
    <row r="14" spans="1:6" ht="14.4" customHeight="1" x14ac:dyDescent="0.3">
      <c r="A14" s="642" t="s">
        <v>2441</v>
      </c>
      <c r="B14" s="616">
        <v>3578.2799999999984</v>
      </c>
      <c r="C14" s="637">
        <v>4.3234175572596539E-2</v>
      </c>
      <c r="D14" s="616">
        <v>79186.8</v>
      </c>
      <c r="E14" s="637">
        <v>0.95676582442740343</v>
      </c>
      <c r="F14" s="617">
        <v>82765.08</v>
      </c>
    </row>
    <row r="15" spans="1:6" ht="14.4" customHeight="1" x14ac:dyDescent="0.3">
      <c r="A15" s="642" t="s">
        <v>2442</v>
      </c>
      <c r="B15" s="616">
        <v>3495.8229999999999</v>
      </c>
      <c r="C15" s="637">
        <v>8.1495430214835268E-2</v>
      </c>
      <c r="D15" s="616">
        <v>39400.115959821916</v>
      </c>
      <c r="E15" s="637">
        <v>0.91850456978516481</v>
      </c>
      <c r="F15" s="617">
        <v>42895.938959821913</v>
      </c>
    </row>
    <row r="16" spans="1:6" ht="14.4" customHeight="1" x14ac:dyDescent="0.3">
      <c r="A16" s="642" t="s">
        <v>2443</v>
      </c>
      <c r="B16" s="616">
        <v>3211.2502451179439</v>
      </c>
      <c r="C16" s="637">
        <v>0.76925013092785122</v>
      </c>
      <c r="D16" s="616">
        <v>963.27</v>
      </c>
      <c r="E16" s="637">
        <v>0.23074986907214878</v>
      </c>
      <c r="F16" s="617">
        <v>4174.5202451179439</v>
      </c>
    </row>
    <row r="17" spans="1:6" ht="14.4" customHeight="1" x14ac:dyDescent="0.3">
      <c r="A17" s="642" t="s">
        <v>2444</v>
      </c>
      <c r="B17" s="616">
        <v>2484.3858473113105</v>
      </c>
      <c r="C17" s="637">
        <v>0.19900486410392129</v>
      </c>
      <c r="D17" s="616">
        <v>9999.6600000000017</v>
      </c>
      <c r="E17" s="637">
        <v>0.80099513589607874</v>
      </c>
      <c r="F17" s="617">
        <v>12484.045847311312</v>
      </c>
    </row>
    <row r="18" spans="1:6" ht="14.4" customHeight="1" x14ac:dyDescent="0.3">
      <c r="A18" s="642" t="s">
        <v>2445</v>
      </c>
      <c r="B18" s="616">
        <v>2259.2100033874249</v>
      </c>
      <c r="C18" s="637">
        <v>0.28131720799707777</v>
      </c>
      <c r="D18" s="616">
        <v>5771.6176145622485</v>
      </c>
      <c r="E18" s="637">
        <v>0.71868279200292218</v>
      </c>
      <c r="F18" s="617">
        <v>8030.8276179496734</v>
      </c>
    </row>
    <row r="19" spans="1:6" ht="14.4" customHeight="1" x14ac:dyDescent="0.3">
      <c r="A19" s="642" t="s">
        <v>2446</v>
      </c>
      <c r="B19" s="616">
        <v>2050.4549999999999</v>
      </c>
      <c r="C19" s="637">
        <v>5.3326444784129796E-2</v>
      </c>
      <c r="D19" s="616">
        <v>36400.542592290738</v>
      </c>
      <c r="E19" s="637">
        <v>0.94667355521587015</v>
      </c>
      <c r="F19" s="617">
        <v>38450.99759229074</v>
      </c>
    </row>
    <row r="20" spans="1:6" ht="14.4" customHeight="1" x14ac:dyDescent="0.3">
      <c r="A20" s="642" t="s">
        <v>2447</v>
      </c>
      <c r="B20" s="616">
        <v>1784.0260000000003</v>
      </c>
      <c r="C20" s="637">
        <v>0.12979744217521025</v>
      </c>
      <c r="D20" s="616">
        <v>11960.667039418984</v>
      </c>
      <c r="E20" s="637">
        <v>0.87020255782478984</v>
      </c>
      <c r="F20" s="617">
        <v>13744.693039418984</v>
      </c>
    </row>
    <row r="21" spans="1:6" ht="14.4" customHeight="1" x14ac:dyDescent="0.3">
      <c r="A21" s="642" t="s">
        <v>2448</v>
      </c>
      <c r="B21" s="616">
        <v>900.00070203790347</v>
      </c>
      <c r="C21" s="637">
        <v>1.8566926430943684E-2</v>
      </c>
      <c r="D21" s="616">
        <v>47573.326608505005</v>
      </c>
      <c r="E21" s="637">
        <v>0.98143307356905629</v>
      </c>
      <c r="F21" s="617">
        <v>48473.327310542911</v>
      </c>
    </row>
    <row r="22" spans="1:6" ht="14.4" customHeight="1" x14ac:dyDescent="0.3">
      <c r="A22" s="642" t="s">
        <v>2449</v>
      </c>
      <c r="B22" s="616">
        <v>628.54824245985287</v>
      </c>
      <c r="C22" s="637">
        <v>0.56741642526827063</v>
      </c>
      <c r="D22" s="616">
        <v>479.18888757243252</v>
      </c>
      <c r="E22" s="637">
        <v>0.43258357473172931</v>
      </c>
      <c r="F22" s="617">
        <v>1107.7371300322854</v>
      </c>
    </row>
    <row r="23" spans="1:6" ht="14.4" customHeight="1" x14ac:dyDescent="0.3">
      <c r="A23" s="642" t="s">
        <v>2450</v>
      </c>
      <c r="B23" s="616">
        <v>614.09999999999991</v>
      </c>
      <c r="C23" s="637">
        <v>1.9223132562297567E-2</v>
      </c>
      <c r="D23" s="616">
        <v>31331.785927272729</v>
      </c>
      <c r="E23" s="637">
        <v>0.98077686743770243</v>
      </c>
      <c r="F23" s="617">
        <v>31945.885927272728</v>
      </c>
    </row>
    <row r="24" spans="1:6" ht="14.4" customHeight="1" x14ac:dyDescent="0.3">
      <c r="A24" s="642" t="s">
        <v>2451</v>
      </c>
      <c r="B24" s="616">
        <v>446.47787954179944</v>
      </c>
      <c r="C24" s="637">
        <v>1</v>
      </c>
      <c r="D24" s="616"/>
      <c r="E24" s="637">
        <v>0</v>
      </c>
      <c r="F24" s="617">
        <v>446.47787954179944</v>
      </c>
    </row>
    <row r="25" spans="1:6" ht="14.4" customHeight="1" x14ac:dyDescent="0.3">
      <c r="A25" s="642" t="s">
        <v>2452</v>
      </c>
      <c r="B25" s="616">
        <v>363.22999999999996</v>
      </c>
      <c r="C25" s="637">
        <v>1</v>
      </c>
      <c r="D25" s="616"/>
      <c r="E25" s="637">
        <v>0</v>
      </c>
      <c r="F25" s="617">
        <v>363.22999999999996</v>
      </c>
    </row>
    <row r="26" spans="1:6" ht="14.4" customHeight="1" x14ac:dyDescent="0.3">
      <c r="A26" s="642" t="s">
        <v>2453</v>
      </c>
      <c r="B26" s="616">
        <v>302.45</v>
      </c>
      <c r="C26" s="637">
        <v>1</v>
      </c>
      <c r="D26" s="616"/>
      <c r="E26" s="637">
        <v>0</v>
      </c>
      <c r="F26" s="617">
        <v>302.45</v>
      </c>
    </row>
    <row r="27" spans="1:6" ht="14.4" customHeight="1" x14ac:dyDescent="0.3">
      <c r="A27" s="642" t="s">
        <v>2454</v>
      </c>
      <c r="B27" s="616">
        <v>270.36775518254717</v>
      </c>
      <c r="C27" s="637">
        <v>0.67050878500383437</v>
      </c>
      <c r="D27" s="616">
        <v>132.86000443733764</v>
      </c>
      <c r="E27" s="637">
        <v>0.32949121499616557</v>
      </c>
      <c r="F27" s="617">
        <v>403.22775961988481</v>
      </c>
    </row>
    <row r="28" spans="1:6" ht="14.4" customHeight="1" x14ac:dyDescent="0.3">
      <c r="A28" s="642" t="s">
        <v>2455</v>
      </c>
      <c r="B28" s="616">
        <v>217.8</v>
      </c>
      <c r="C28" s="637">
        <v>8.1041257367387029E-2</v>
      </c>
      <c r="D28" s="616">
        <v>2469.7200000000003</v>
      </c>
      <c r="E28" s="637">
        <v>0.9189587426326129</v>
      </c>
      <c r="F28" s="617">
        <v>2687.5200000000004</v>
      </c>
    </row>
    <row r="29" spans="1:6" ht="14.4" customHeight="1" x14ac:dyDescent="0.3">
      <c r="A29" s="642" t="s">
        <v>2456</v>
      </c>
      <c r="B29" s="616">
        <v>168.86099999999999</v>
      </c>
      <c r="C29" s="637">
        <v>7.0918309214790124E-3</v>
      </c>
      <c r="D29" s="616">
        <v>23641.774345037775</v>
      </c>
      <c r="E29" s="637">
        <v>0.99290816907852097</v>
      </c>
      <c r="F29" s="617">
        <v>23810.635345037776</v>
      </c>
    </row>
    <row r="30" spans="1:6" ht="14.4" customHeight="1" x14ac:dyDescent="0.3">
      <c r="A30" s="642" t="s">
        <v>2457</v>
      </c>
      <c r="B30" s="616">
        <v>100.18</v>
      </c>
      <c r="C30" s="637">
        <v>1</v>
      </c>
      <c r="D30" s="616"/>
      <c r="E30" s="637">
        <v>0</v>
      </c>
      <c r="F30" s="617">
        <v>100.18</v>
      </c>
    </row>
    <row r="31" spans="1:6" ht="14.4" customHeight="1" x14ac:dyDescent="0.3">
      <c r="A31" s="642" t="s">
        <v>2458</v>
      </c>
      <c r="B31" s="616"/>
      <c r="C31" s="637">
        <v>0</v>
      </c>
      <c r="D31" s="616">
        <v>229.59020221245996</v>
      </c>
      <c r="E31" s="637">
        <v>1</v>
      </c>
      <c r="F31" s="617">
        <v>229.59020221245996</v>
      </c>
    </row>
    <row r="32" spans="1:6" ht="14.4" customHeight="1" x14ac:dyDescent="0.3">
      <c r="A32" s="642" t="s">
        <v>2459</v>
      </c>
      <c r="B32" s="616"/>
      <c r="C32" s="637">
        <v>0</v>
      </c>
      <c r="D32" s="616">
        <v>3068.3778157636762</v>
      </c>
      <c r="E32" s="637">
        <v>1</v>
      </c>
      <c r="F32" s="617">
        <v>3068.3778157636762</v>
      </c>
    </row>
    <row r="33" spans="1:6" ht="14.4" customHeight="1" x14ac:dyDescent="0.3">
      <c r="A33" s="642" t="s">
        <v>2460</v>
      </c>
      <c r="B33" s="616"/>
      <c r="C33" s="637">
        <v>0</v>
      </c>
      <c r="D33" s="616">
        <v>634.40735578481417</v>
      </c>
      <c r="E33" s="637">
        <v>1</v>
      </c>
      <c r="F33" s="617">
        <v>634.40735578481417</v>
      </c>
    </row>
    <row r="34" spans="1:6" ht="14.4" customHeight="1" x14ac:dyDescent="0.3">
      <c r="A34" s="642" t="s">
        <v>2461</v>
      </c>
      <c r="B34" s="616"/>
      <c r="C34" s="637">
        <v>0</v>
      </c>
      <c r="D34" s="616">
        <v>1114.3500000000001</v>
      </c>
      <c r="E34" s="637">
        <v>1</v>
      </c>
      <c r="F34" s="617">
        <v>1114.3500000000001</v>
      </c>
    </row>
    <row r="35" spans="1:6" ht="14.4" customHeight="1" x14ac:dyDescent="0.3">
      <c r="A35" s="642" t="s">
        <v>2462</v>
      </c>
      <c r="B35" s="616"/>
      <c r="C35" s="637">
        <v>0</v>
      </c>
      <c r="D35" s="616">
        <v>9397.6849999999995</v>
      </c>
      <c r="E35" s="637">
        <v>1</v>
      </c>
      <c r="F35" s="617">
        <v>9397.6849999999995</v>
      </c>
    </row>
    <row r="36" spans="1:6" ht="14.4" customHeight="1" x14ac:dyDescent="0.3">
      <c r="A36" s="642" t="s">
        <v>2463</v>
      </c>
      <c r="B36" s="616"/>
      <c r="C36" s="637">
        <v>0</v>
      </c>
      <c r="D36" s="616">
        <v>874.00707246156469</v>
      </c>
      <c r="E36" s="637">
        <v>1</v>
      </c>
      <c r="F36" s="617">
        <v>874.00707246156469</v>
      </c>
    </row>
    <row r="37" spans="1:6" ht="14.4" customHeight="1" x14ac:dyDescent="0.3">
      <c r="A37" s="642" t="s">
        <v>2464</v>
      </c>
      <c r="B37" s="616"/>
      <c r="C37" s="637">
        <v>0</v>
      </c>
      <c r="D37" s="616">
        <v>1149.3900464375249</v>
      </c>
      <c r="E37" s="637">
        <v>1</v>
      </c>
      <c r="F37" s="617">
        <v>1149.3900464375249</v>
      </c>
    </row>
    <row r="38" spans="1:6" ht="14.4" customHeight="1" x14ac:dyDescent="0.3">
      <c r="A38" s="642" t="s">
        <v>2465</v>
      </c>
      <c r="B38" s="616"/>
      <c r="C38" s="637">
        <v>0</v>
      </c>
      <c r="D38" s="616">
        <v>81255.122000000003</v>
      </c>
      <c r="E38" s="637">
        <v>1</v>
      </c>
      <c r="F38" s="617">
        <v>81255.122000000003</v>
      </c>
    </row>
    <row r="39" spans="1:6" ht="14.4" customHeight="1" x14ac:dyDescent="0.3">
      <c r="A39" s="642" t="s">
        <v>2466</v>
      </c>
      <c r="B39" s="616"/>
      <c r="C39" s="637">
        <v>0</v>
      </c>
      <c r="D39" s="616">
        <v>145408.63585327126</v>
      </c>
      <c r="E39" s="637">
        <v>1</v>
      </c>
      <c r="F39" s="617">
        <v>145408.63585327126</v>
      </c>
    </row>
    <row r="40" spans="1:6" ht="14.4" customHeight="1" x14ac:dyDescent="0.3">
      <c r="A40" s="642" t="s">
        <v>2467</v>
      </c>
      <c r="B40" s="616"/>
      <c r="C40" s="637">
        <v>0</v>
      </c>
      <c r="D40" s="616">
        <v>2153.2898459038224</v>
      </c>
      <c r="E40" s="637">
        <v>1</v>
      </c>
      <c r="F40" s="617">
        <v>2153.2898459038224</v>
      </c>
    </row>
    <row r="41" spans="1:6" ht="14.4" customHeight="1" x14ac:dyDescent="0.3">
      <c r="A41" s="642" t="s">
        <v>2468</v>
      </c>
      <c r="B41" s="616"/>
      <c r="C41" s="637">
        <v>0</v>
      </c>
      <c r="D41" s="616">
        <v>36649.116703497588</v>
      </c>
      <c r="E41" s="637">
        <v>1</v>
      </c>
      <c r="F41" s="617">
        <v>36649.116703497588</v>
      </c>
    </row>
    <row r="42" spans="1:6" ht="14.4" customHeight="1" x14ac:dyDescent="0.3">
      <c r="A42" s="642" t="s">
        <v>2469</v>
      </c>
      <c r="B42" s="616"/>
      <c r="C42" s="637">
        <v>0</v>
      </c>
      <c r="D42" s="616">
        <v>4210.7999999999993</v>
      </c>
      <c r="E42" s="637">
        <v>1</v>
      </c>
      <c r="F42" s="617">
        <v>4210.7999999999993</v>
      </c>
    </row>
    <row r="43" spans="1:6" ht="14.4" customHeight="1" x14ac:dyDescent="0.3">
      <c r="A43" s="642" t="s">
        <v>2470</v>
      </c>
      <c r="B43" s="616"/>
      <c r="C43" s="637">
        <v>0</v>
      </c>
      <c r="D43" s="616">
        <v>364116.85354011506</v>
      </c>
      <c r="E43" s="637">
        <v>1</v>
      </c>
      <c r="F43" s="617">
        <v>364116.85354011506</v>
      </c>
    </row>
    <row r="44" spans="1:6" ht="14.4" customHeight="1" x14ac:dyDescent="0.3">
      <c r="A44" s="642" t="s">
        <v>2471</v>
      </c>
      <c r="B44" s="616"/>
      <c r="C44" s="637">
        <v>0</v>
      </c>
      <c r="D44" s="616">
        <v>24.96978761451393</v>
      </c>
      <c r="E44" s="637">
        <v>1</v>
      </c>
      <c r="F44" s="617">
        <v>24.96978761451393</v>
      </c>
    </row>
    <row r="45" spans="1:6" ht="14.4" customHeight="1" x14ac:dyDescent="0.3">
      <c r="A45" s="642" t="s">
        <v>2472</v>
      </c>
      <c r="B45" s="616"/>
      <c r="C45" s="637">
        <v>0</v>
      </c>
      <c r="D45" s="616">
        <v>88.25</v>
      </c>
      <c r="E45" s="637">
        <v>1</v>
      </c>
      <c r="F45" s="617">
        <v>88.25</v>
      </c>
    </row>
    <row r="46" spans="1:6" ht="14.4" customHeight="1" x14ac:dyDescent="0.3">
      <c r="A46" s="642" t="s">
        <v>2473</v>
      </c>
      <c r="B46" s="616"/>
      <c r="C46" s="637">
        <v>0</v>
      </c>
      <c r="D46" s="616">
        <v>146.55000000000001</v>
      </c>
      <c r="E46" s="637">
        <v>1</v>
      </c>
      <c r="F46" s="617">
        <v>146.55000000000001</v>
      </c>
    </row>
    <row r="47" spans="1:6" ht="14.4" customHeight="1" x14ac:dyDescent="0.3">
      <c r="A47" s="642" t="s">
        <v>2474</v>
      </c>
      <c r="B47" s="616"/>
      <c r="C47" s="637">
        <v>0</v>
      </c>
      <c r="D47" s="616">
        <v>717.71833333333336</v>
      </c>
      <c r="E47" s="637">
        <v>1</v>
      </c>
      <c r="F47" s="617">
        <v>717.71833333333336</v>
      </c>
    </row>
    <row r="48" spans="1:6" ht="14.4" customHeight="1" x14ac:dyDescent="0.3">
      <c r="A48" s="642" t="s">
        <v>2475</v>
      </c>
      <c r="B48" s="616"/>
      <c r="C48" s="637">
        <v>0</v>
      </c>
      <c r="D48" s="616">
        <v>2664.42466209134</v>
      </c>
      <c r="E48" s="637">
        <v>1</v>
      </c>
      <c r="F48" s="617">
        <v>2664.42466209134</v>
      </c>
    </row>
    <row r="49" spans="1:6" ht="14.4" customHeight="1" x14ac:dyDescent="0.3">
      <c r="A49" s="642" t="s">
        <v>2476</v>
      </c>
      <c r="B49" s="616"/>
      <c r="C49" s="637">
        <v>0</v>
      </c>
      <c r="D49" s="616">
        <v>415.04873491384768</v>
      </c>
      <c r="E49" s="637">
        <v>1</v>
      </c>
      <c r="F49" s="617">
        <v>415.04873491384768</v>
      </c>
    </row>
    <row r="50" spans="1:6" ht="14.4" customHeight="1" x14ac:dyDescent="0.3">
      <c r="A50" s="642" t="s">
        <v>2477</v>
      </c>
      <c r="B50" s="616"/>
      <c r="C50" s="637">
        <v>0</v>
      </c>
      <c r="D50" s="616">
        <v>79.490000000000023</v>
      </c>
      <c r="E50" s="637">
        <v>1</v>
      </c>
      <c r="F50" s="617">
        <v>79.490000000000023</v>
      </c>
    </row>
    <row r="51" spans="1:6" ht="14.4" customHeight="1" x14ac:dyDescent="0.3">
      <c r="A51" s="642" t="s">
        <v>2478</v>
      </c>
      <c r="B51" s="616"/>
      <c r="C51" s="637">
        <v>0</v>
      </c>
      <c r="D51" s="616">
        <v>1815.8855037048236</v>
      </c>
      <c r="E51" s="637">
        <v>1</v>
      </c>
      <c r="F51" s="617">
        <v>1815.8855037048236</v>
      </c>
    </row>
    <row r="52" spans="1:6" ht="14.4" customHeight="1" x14ac:dyDescent="0.3">
      <c r="A52" s="642" t="s">
        <v>2479</v>
      </c>
      <c r="B52" s="616"/>
      <c r="C52" s="637">
        <v>0</v>
      </c>
      <c r="D52" s="616">
        <v>557.86000000000013</v>
      </c>
      <c r="E52" s="637">
        <v>1</v>
      </c>
      <c r="F52" s="617">
        <v>557.86000000000013</v>
      </c>
    </row>
    <row r="53" spans="1:6" ht="14.4" customHeight="1" x14ac:dyDescent="0.3">
      <c r="A53" s="642" t="s">
        <v>2480</v>
      </c>
      <c r="B53" s="616"/>
      <c r="C53" s="637">
        <v>0</v>
      </c>
      <c r="D53" s="616">
        <v>17453.46003623087</v>
      </c>
      <c r="E53" s="637">
        <v>1</v>
      </c>
      <c r="F53" s="617">
        <v>17453.46003623087</v>
      </c>
    </row>
    <row r="54" spans="1:6" ht="14.4" customHeight="1" x14ac:dyDescent="0.3">
      <c r="A54" s="642" t="s">
        <v>2481</v>
      </c>
      <c r="B54" s="616"/>
      <c r="C54" s="637">
        <v>0</v>
      </c>
      <c r="D54" s="616">
        <v>8385.6332722398402</v>
      </c>
      <c r="E54" s="637">
        <v>1</v>
      </c>
      <c r="F54" s="617">
        <v>8385.6332722398402</v>
      </c>
    </row>
    <row r="55" spans="1:6" ht="14.4" customHeight="1" x14ac:dyDescent="0.3">
      <c r="A55" s="642" t="s">
        <v>2482</v>
      </c>
      <c r="B55" s="616"/>
      <c r="C55" s="637">
        <v>0</v>
      </c>
      <c r="D55" s="616">
        <v>21.670000000000012</v>
      </c>
      <c r="E55" s="637">
        <v>1</v>
      </c>
      <c r="F55" s="617">
        <v>21.670000000000012</v>
      </c>
    </row>
    <row r="56" spans="1:6" ht="14.4" customHeight="1" x14ac:dyDescent="0.3">
      <c r="A56" s="642" t="s">
        <v>2483</v>
      </c>
      <c r="B56" s="616"/>
      <c r="C56" s="637">
        <v>0</v>
      </c>
      <c r="D56" s="616">
        <v>36.259999999999991</v>
      </c>
      <c r="E56" s="637">
        <v>1</v>
      </c>
      <c r="F56" s="617">
        <v>36.259999999999991</v>
      </c>
    </row>
    <row r="57" spans="1:6" ht="14.4" customHeight="1" x14ac:dyDescent="0.3">
      <c r="A57" s="642" t="s">
        <v>2484</v>
      </c>
      <c r="B57" s="616"/>
      <c r="C57" s="637">
        <v>0</v>
      </c>
      <c r="D57" s="616">
        <v>229613.38399999996</v>
      </c>
      <c r="E57" s="637">
        <v>1</v>
      </c>
      <c r="F57" s="617">
        <v>229613.38399999996</v>
      </c>
    </row>
    <row r="58" spans="1:6" ht="14.4" customHeight="1" x14ac:dyDescent="0.3">
      <c r="A58" s="642" t="s">
        <v>2485</v>
      </c>
      <c r="B58" s="616"/>
      <c r="C58" s="637">
        <v>0</v>
      </c>
      <c r="D58" s="616">
        <v>37802.639688174728</v>
      </c>
      <c r="E58" s="637">
        <v>1</v>
      </c>
      <c r="F58" s="617">
        <v>37802.639688174728</v>
      </c>
    </row>
    <row r="59" spans="1:6" ht="14.4" customHeight="1" x14ac:dyDescent="0.3">
      <c r="A59" s="642" t="s">
        <v>2486</v>
      </c>
      <c r="B59" s="616"/>
      <c r="C59" s="637">
        <v>0</v>
      </c>
      <c r="D59" s="616">
        <v>114338</v>
      </c>
      <c r="E59" s="637">
        <v>1</v>
      </c>
      <c r="F59" s="617">
        <v>114338</v>
      </c>
    </row>
    <row r="60" spans="1:6" ht="14.4" customHeight="1" x14ac:dyDescent="0.3">
      <c r="A60" s="642" t="s">
        <v>2487</v>
      </c>
      <c r="B60" s="616"/>
      <c r="C60" s="637">
        <v>0</v>
      </c>
      <c r="D60" s="616">
        <v>187.17950582597948</v>
      </c>
      <c r="E60" s="637">
        <v>1</v>
      </c>
      <c r="F60" s="617">
        <v>187.17950582597948</v>
      </c>
    </row>
    <row r="61" spans="1:6" ht="14.4" customHeight="1" x14ac:dyDescent="0.3">
      <c r="A61" s="642" t="s">
        <v>2488</v>
      </c>
      <c r="B61" s="616"/>
      <c r="C61" s="637">
        <v>0</v>
      </c>
      <c r="D61" s="616">
        <v>22785.754858715653</v>
      </c>
      <c r="E61" s="637">
        <v>1</v>
      </c>
      <c r="F61" s="617">
        <v>22785.754858715653</v>
      </c>
    </row>
    <row r="62" spans="1:6" ht="14.4" customHeight="1" x14ac:dyDescent="0.3">
      <c r="A62" s="642" t="s">
        <v>2489</v>
      </c>
      <c r="B62" s="616"/>
      <c r="C62" s="637">
        <v>0</v>
      </c>
      <c r="D62" s="616">
        <v>170.30893500283867</v>
      </c>
      <c r="E62" s="637">
        <v>1</v>
      </c>
      <c r="F62" s="617">
        <v>170.30893500283867</v>
      </c>
    </row>
    <row r="63" spans="1:6" ht="14.4" customHeight="1" x14ac:dyDescent="0.3">
      <c r="A63" s="642" t="s">
        <v>2490</v>
      </c>
      <c r="B63" s="616"/>
      <c r="C63" s="637">
        <v>0</v>
      </c>
      <c r="D63" s="616">
        <v>252.25</v>
      </c>
      <c r="E63" s="637">
        <v>1</v>
      </c>
      <c r="F63" s="617">
        <v>252.25</v>
      </c>
    </row>
    <row r="64" spans="1:6" ht="14.4" customHeight="1" x14ac:dyDescent="0.3">
      <c r="A64" s="642" t="s">
        <v>2491</v>
      </c>
      <c r="B64" s="616"/>
      <c r="C64" s="637">
        <v>0</v>
      </c>
      <c r="D64" s="616">
        <v>90.379547628806037</v>
      </c>
      <c r="E64" s="637">
        <v>1</v>
      </c>
      <c r="F64" s="617">
        <v>90.379547628806037</v>
      </c>
    </row>
    <row r="65" spans="1:6" ht="14.4" customHeight="1" x14ac:dyDescent="0.3">
      <c r="A65" s="642" t="s">
        <v>2492</v>
      </c>
      <c r="B65" s="616"/>
      <c r="C65" s="637">
        <v>0</v>
      </c>
      <c r="D65" s="616">
        <v>220.95000000000002</v>
      </c>
      <c r="E65" s="637">
        <v>1</v>
      </c>
      <c r="F65" s="617">
        <v>220.95000000000002</v>
      </c>
    </row>
    <row r="66" spans="1:6" ht="14.4" customHeight="1" x14ac:dyDescent="0.3">
      <c r="A66" s="642" t="s">
        <v>2493</v>
      </c>
      <c r="B66" s="616"/>
      <c r="C66" s="637">
        <v>0</v>
      </c>
      <c r="D66" s="616">
        <v>39019.423042243201</v>
      </c>
      <c r="E66" s="637">
        <v>1</v>
      </c>
      <c r="F66" s="617">
        <v>39019.423042243201</v>
      </c>
    </row>
    <row r="67" spans="1:6" ht="14.4" customHeight="1" x14ac:dyDescent="0.3">
      <c r="A67" s="642" t="s">
        <v>2494</v>
      </c>
      <c r="B67" s="616"/>
      <c r="C67" s="637">
        <v>0</v>
      </c>
      <c r="D67" s="616">
        <v>122.18</v>
      </c>
      <c r="E67" s="637">
        <v>1</v>
      </c>
      <c r="F67" s="617">
        <v>122.18</v>
      </c>
    </row>
    <row r="68" spans="1:6" ht="14.4" customHeight="1" x14ac:dyDescent="0.3">
      <c r="A68" s="642" t="s">
        <v>2495</v>
      </c>
      <c r="B68" s="616"/>
      <c r="C68" s="637">
        <v>0</v>
      </c>
      <c r="D68" s="616">
        <v>743.08999999999992</v>
      </c>
      <c r="E68" s="637">
        <v>1</v>
      </c>
      <c r="F68" s="617">
        <v>743.08999999999992</v>
      </c>
    </row>
    <row r="69" spans="1:6" ht="14.4" customHeight="1" x14ac:dyDescent="0.3">
      <c r="A69" s="642" t="s">
        <v>2496</v>
      </c>
      <c r="B69" s="616"/>
      <c r="C69" s="637">
        <v>0</v>
      </c>
      <c r="D69" s="616">
        <v>103.66</v>
      </c>
      <c r="E69" s="637">
        <v>1</v>
      </c>
      <c r="F69" s="617">
        <v>103.66</v>
      </c>
    </row>
    <row r="70" spans="1:6" ht="14.4" customHeight="1" x14ac:dyDescent="0.3">
      <c r="A70" s="642" t="s">
        <v>2497</v>
      </c>
      <c r="B70" s="616"/>
      <c r="C70" s="637">
        <v>0</v>
      </c>
      <c r="D70" s="616">
        <v>143306.1914016408</v>
      </c>
      <c r="E70" s="637">
        <v>1</v>
      </c>
      <c r="F70" s="617">
        <v>143306.1914016408</v>
      </c>
    </row>
    <row r="71" spans="1:6" ht="14.4" customHeight="1" x14ac:dyDescent="0.3">
      <c r="A71" s="642" t="s">
        <v>2498</v>
      </c>
      <c r="B71" s="616"/>
      <c r="C71" s="637">
        <v>0</v>
      </c>
      <c r="D71" s="616">
        <v>98.949258425228962</v>
      </c>
      <c r="E71" s="637">
        <v>1</v>
      </c>
      <c r="F71" s="617">
        <v>98.949258425228962</v>
      </c>
    </row>
    <row r="72" spans="1:6" ht="14.4" customHeight="1" x14ac:dyDescent="0.3">
      <c r="A72" s="642" t="s">
        <v>2499</v>
      </c>
      <c r="B72" s="616"/>
      <c r="C72" s="637">
        <v>0</v>
      </c>
      <c r="D72" s="616">
        <v>72.91</v>
      </c>
      <c r="E72" s="637">
        <v>1</v>
      </c>
      <c r="F72" s="617">
        <v>72.91</v>
      </c>
    </row>
    <row r="73" spans="1:6" ht="14.4" customHeight="1" x14ac:dyDescent="0.3">
      <c r="A73" s="642" t="s">
        <v>2500</v>
      </c>
      <c r="B73" s="616"/>
      <c r="C73" s="637">
        <v>0</v>
      </c>
      <c r="D73" s="616">
        <v>275.21001115449917</v>
      </c>
      <c r="E73" s="637">
        <v>1</v>
      </c>
      <c r="F73" s="617">
        <v>275.21001115449917</v>
      </c>
    </row>
    <row r="74" spans="1:6" ht="14.4" customHeight="1" x14ac:dyDescent="0.3">
      <c r="A74" s="642" t="s">
        <v>2501</v>
      </c>
      <c r="B74" s="616"/>
      <c r="C74" s="637">
        <v>0</v>
      </c>
      <c r="D74" s="616">
        <v>10057.814977933051</v>
      </c>
      <c r="E74" s="637">
        <v>1</v>
      </c>
      <c r="F74" s="617">
        <v>10057.814977933051</v>
      </c>
    </row>
    <row r="75" spans="1:6" ht="14.4" customHeight="1" x14ac:dyDescent="0.3">
      <c r="A75" s="642" t="s">
        <v>2502</v>
      </c>
      <c r="B75" s="616"/>
      <c r="C75" s="637">
        <v>0</v>
      </c>
      <c r="D75" s="616">
        <v>272.03999999999996</v>
      </c>
      <c r="E75" s="637">
        <v>1</v>
      </c>
      <c r="F75" s="617">
        <v>272.03999999999996</v>
      </c>
    </row>
    <row r="76" spans="1:6" ht="14.4" customHeight="1" x14ac:dyDescent="0.3">
      <c r="A76" s="642" t="s">
        <v>2503</v>
      </c>
      <c r="B76" s="616"/>
      <c r="C76" s="637">
        <v>0</v>
      </c>
      <c r="D76" s="616">
        <v>24011.552592204032</v>
      </c>
      <c r="E76" s="637">
        <v>1</v>
      </c>
      <c r="F76" s="617">
        <v>24011.552592204032</v>
      </c>
    </row>
    <row r="77" spans="1:6" ht="14.4" customHeight="1" x14ac:dyDescent="0.3">
      <c r="A77" s="642" t="s">
        <v>2504</v>
      </c>
      <c r="B77" s="616"/>
      <c r="C77" s="637">
        <v>0</v>
      </c>
      <c r="D77" s="616">
        <v>206.50999358474144</v>
      </c>
      <c r="E77" s="637">
        <v>1</v>
      </c>
      <c r="F77" s="617">
        <v>206.50999358474144</v>
      </c>
    </row>
    <row r="78" spans="1:6" ht="14.4" customHeight="1" x14ac:dyDescent="0.3">
      <c r="A78" s="642" t="s">
        <v>2505</v>
      </c>
      <c r="B78" s="616"/>
      <c r="C78" s="637">
        <v>0</v>
      </c>
      <c r="D78" s="616">
        <v>10389.371428203791</v>
      </c>
      <c r="E78" s="637">
        <v>1</v>
      </c>
      <c r="F78" s="617">
        <v>10389.371428203791</v>
      </c>
    </row>
    <row r="79" spans="1:6" ht="14.4" customHeight="1" x14ac:dyDescent="0.3">
      <c r="A79" s="642" t="s">
        <v>2506</v>
      </c>
      <c r="B79" s="616"/>
      <c r="C79" s="637">
        <v>0</v>
      </c>
      <c r="D79" s="616">
        <v>743.05567845043777</v>
      </c>
      <c r="E79" s="637">
        <v>1</v>
      </c>
      <c r="F79" s="617">
        <v>743.05567845043777</v>
      </c>
    </row>
    <row r="80" spans="1:6" ht="14.4" customHeight="1" x14ac:dyDescent="0.3">
      <c r="A80" s="642" t="s">
        <v>2507</v>
      </c>
      <c r="B80" s="616"/>
      <c r="C80" s="637">
        <v>0</v>
      </c>
      <c r="D80" s="616">
        <v>880.03999999999985</v>
      </c>
      <c r="E80" s="637">
        <v>1</v>
      </c>
      <c r="F80" s="617">
        <v>880.03999999999985</v>
      </c>
    </row>
    <row r="81" spans="1:6" ht="14.4" customHeight="1" x14ac:dyDescent="0.3">
      <c r="A81" s="642" t="s">
        <v>2508</v>
      </c>
      <c r="B81" s="616"/>
      <c r="C81" s="637">
        <v>0</v>
      </c>
      <c r="D81" s="616">
        <v>7036.5686654630499</v>
      </c>
      <c r="E81" s="637">
        <v>1</v>
      </c>
      <c r="F81" s="617">
        <v>7036.5686654630499</v>
      </c>
    </row>
    <row r="82" spans="1:6" ht="14.4" customHeight="1" thickBot="1" x14ac:dyDescent="0.35">
      <c r="A82" s="643" t="s">
        <v>2509</v>
      </c>
      <c r="B82" s="638"/>
      <c r="C82" s="639">
        <v>0</v>
      </c>
      <c r="D82" s="638">
        <v>192697.60315800557</v>
      </c>
      <c r="E82" s="639">
        <v>1</v>
      </c>
      <c r="F82" s="640">
        <v>192697.60315800557</v>
      </c>
    </row>
    <row r="83" spans="1:6" ht="14.4" customHeight="1" thickBot="1" x14ac:dyDescent="0.35">
      <c r="A83" s="631" t="s">
        <v>3</v>
      </c>
      <c r="B83" s="632">
        <v>142744.37125847724</v>
      </c>
      <c r="C83" s="633">
        <v>6.4249914619513446E-2</v>
      </c>
      <c r="D83" s="632">
        <v>2078960.8575158522</v>
      </c>
      <c r="E83" s="633">
        <v>0.93575008538048665</v>
      </c>
      <c r="F83" s="634">
        <v>2221705.2287743292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2016-02-02T09:42:51Z</dcterms:modified>
</cp:coreProperties>
</file>