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78" i="371" l="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3" i="371" l="1"/>
  <c r="U15" i="371"/>
  <c r="U23" i="371"/>
  <c r="U27" i="371"/>
  <c r="U31" i="371"/>
  <c r="U39" i="371"/>
  <c r="U49" i="371"/>
  <c r="U59" i="371"/>
  <c r="U61" i="371"/>
  <c r="U69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J6" i="419"/>
  <c r="K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<sst xmlns="http://schemas.openxmlformats.org/spreadsheetml/2006/main" count="13615" uniqueCount="4548">
  <si>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</si>
  <si>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</si>
  <si>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</si>
  <si>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</si>
  <si>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</si>
  <si>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</si>
  <si>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</si>
  <si>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</si>
  <si>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</si>
  <si>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</si>
  <si>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</si>
  <si>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</si>
  <si>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</si>
  <si>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</si>
  <si>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</si>
  <si>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</si>
  <si>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</si>
  <si>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</si>
  <si>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</si>
  <si>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</si>
  <si>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</si>
  <si>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</si>
  <si>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</si>
  <si>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</si>
  <si>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</si>
  <si>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</si>
  <si>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</si>
  <si>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</si>
  <si>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</si>
  <si>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</si>
  <si>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</si>
  <si>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</si>
  <si>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</si>
  <si>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</si>
  <si>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</si>
  <si>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</si>
  <si>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</si>
  <si>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</si>
  <si>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</si>
  <si>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</si>
  <si>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</si>
  <si>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</si>
  <si>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</si>
  <si>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</si>
  <si>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</si>
  <si>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</si>
  <si>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</si>
  <si>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</si>
  <si>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</si>
  <si>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</si>
  <si>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</si>
  <si>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</si>
  <si>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</si>
  <si>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</si>
  <si>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</si>
  <si>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</si>
  <si>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</si>
  <si>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</si>
  <si>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</si>
  <si>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</si>
  <si>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</si>
  <si>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</si>
  <si>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</si>
  <si>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</si>
  <si>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</si>
  <si>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</si>
  <si>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</si>
  <si>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</si>
  <si>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</si>
  <si>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</si>
  <si>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</si>
  <si>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</si>
  <si>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</si>
  <si>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</si>
  <si>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</si>
  <si>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</si>
  <si>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</si>
  <si>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</si>
  <si>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</si>
  <si>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</si>
  <si>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</si>
  <si>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</si>
  <si>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</si>
  <si>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</si>
  <si>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</si>
  <si>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</si>
  <si>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</si>
  <si>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</si>
  <si>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</si>
  <si>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</si>
  <si>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</si>
  <si>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</si>
  <si>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</si>
  <si>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</si>
  <si>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</si>
  <si>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</si>
  <si>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</si>
  <si>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</si>
  <si>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</si>
  <si>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</si>
  <si>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</si>
  <si>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</si>
  <si>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</si>
  <si>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</si>
  <si>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</si>
  <si>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</si>
  <si>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</si>
  <si>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</si>
  <si>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</si>
  <si>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</si>
  <si>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</si>
  <si>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</si>
  <si>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</si>
  <si>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</si>
  <si>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</si>
  <si>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</si>
  <si>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</si>
  <si>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</si>
  <si>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</si>
  <si>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</si>
  <si>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</si>
  <si>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</si>
  <si>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</si>
  <si>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</si>
  <si>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</si>
  <si>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</si>
  <si>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</si>
  <si>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</si>
  <si>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</si>
  <si>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</si>
  <si>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</si>
  <si>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</si>
  <si>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</si>
  <si>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</si>
  <si>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</si>
  <si>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</si>
  <si>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</si>
  <si>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</si>
  <si>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</si>
  <si>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</si>
  <si>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</si>
  <si>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</si>
  <si>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</si>
  <si>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</si>
  <si>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</si>
  <si>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</si>
  <si>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</si>
  <si>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</si>
  <si>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</si>
  <si>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</si>
  <si>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</si>
  <si>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</si>
  <si>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</si>
  <si>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</si>
  <si>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</si>
  <si>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</si>
  <si>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</si>
  <si>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</si>
  <si>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</si>
  <si>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</si>
  <si>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</si>
  <si>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</si>
  <si>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</si>
  <si>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</si>
  <si>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</si>
  <si>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</si>
  <si>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</si>
  <si>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</si>
  <si>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</si>
  <si>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</si>
  <si>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</si>
  <si>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</si>
  <si>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</si>
  <si>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</si>
  <si>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</si>
  <si>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</si>
  <si>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</si>
  <si>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</si>
  <si>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</si>
  <si>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</si>
  <si>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</si>
  <si>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</si>
  <si>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</si>
  <si>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</si>
  <si>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</si>
  <si>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</si>
  <si>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</si>
  <si>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</si>
  <si>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</si>
  <si>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</si>
  <si>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</si>
  <si>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</si>
  <si>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</si>
  <si>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</si>
  <si>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</si>
  <si>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</si>
  <si>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</si>
  <si>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</si>
  <si>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</si>
  <si>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</si>
  <si>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</si>
  <si>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</si>
  <si>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</si>
  <si>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</si>
  <si>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</si>
  <si>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</si>
  <si>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</si>
  <si>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</si>
  <si>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</si>
  <si>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</si>
  <si>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</si>
  <si>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</si>
  <si>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</si>
  <si>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</si>
  <si>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</si>
  <si>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</si>
  <si>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</si>
  <si>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</si>
  <si>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</si>
  <si>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</si>
  <si>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</si>
  <si>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</si>
  <si>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</si>
  <si>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</si>
  <si>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</si>
  <si>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</si>
  <si>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</si>
  <si>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</si>
  <si>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</si>
  <si>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</si>
  <si>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</si>
  <si>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</si>
  <si>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</si>
  <si>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</si>
  <si>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</si>
  <si>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</si>
  <si>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</si>
  <si>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</si>
  <si>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</si>
  <si>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</si>
  <si>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</si>
  <si>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</si>
  <si>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</si>
  <si>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</si>
  <si>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</si>
  <si>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</si>
  <si>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</si>
  <si>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</si>
  <si>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</si>
  <si>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</si>
  <si>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</si>
  <si>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</si>
  <si>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</si>
  <si>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</si>
  <si>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</si>
  <si>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</si>
  <si>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</si>
  <si>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</si>
  <si>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</si>
  <si>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</si>
  <si>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</si>
  <si>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</si>
  <si>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</si>
  <si>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</si>
  <si>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</si>
  <si>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</si>
  <si>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</si>
  <si>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</si>
  <si>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</si>
  <si>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</si>
  <si>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</si>
  <si>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</si>
  <si>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</si>
  <si>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</si>
  <si>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</si>
  <si>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</si>
  <si>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</si>
  <si>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</si>
  <si>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</si>
  <si>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</si>
  <si>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</si>
  <si>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</si>
  <si>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</si>
  <si>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</si>
  <si>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</si>
  <si>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</si>
  <si>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</si>
  <si>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</si>
  <si>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</si>
  <si>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</si>
  <si>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</si>
  <si>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</si>
  <si>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</si>
  <si>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</si>
  <si>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</si>
  <si>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</si>
  <si>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</si>
  <si>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</si>
  <si>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</si>
  <si>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</si>
  <si>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</si>
  <si>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</si>
  <si>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</si>
  <si>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</si>
  <si>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</si>
  <si>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</si>
  <si>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</si>
  <si>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</si>
  <si>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</si>
  <si>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</si>
  <si>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</si>
  <si>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</si>
  <si>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</si>
  <si>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</si>
  <si>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</si>
  <si>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</si>
  <si>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</si>
  <si>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</si>
  <si>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</si>
  <si>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</si>
  <si>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</si>
  <si>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</si>
  <si>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</si>
  <si>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</si>
  <si>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</si>
  <si>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</si>
  <si>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</si>
  <si>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</si>
  <si>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</si>
  <si>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</si>
  <si>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</si>
  <si>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</si>
  <si>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</si>
  <si>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</si>
  <si>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</si>
  <si>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</si>
  <si>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</si>
  <si>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</si>
  <si>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</si>
  <si>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</si>
  <si>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</si>
  <si>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</si>
  <si>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</si>
  <si>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</si>
  <si>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</si>
  <si>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</si>
  <si>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</si>
  <si>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</si>
  <si>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</si>
  <si>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</si>
  <si>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</si>
  <si>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</si>
  <si>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</si>
  <si>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</si>
  <si>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</si>
  <si>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</si>
  <si>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</si>
  <si>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</si>
  <si>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</si>
  <si>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</si>
  <si>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</si>
  <si>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</si>
  <si>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</si>
  <si>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</si>
  <si>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</si>
  <si>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</si>
  <si>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</si>
  <si>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</si>
  <si>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</si>
  <si>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</si>
  <si>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</si>
  <si>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</si>
  <si>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</si>
  <si>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</si>
  <si>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</si>
  <si>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</si>
  <si>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</si>
  <si>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</si>
  <si>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</si>
  <si>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</si>
  <si>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</si>
  <si>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</si>
  <si>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</si>
  <si>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</si>
  <si>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</si>
  <si>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</si>
  <si>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</si>
  <si>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</si>
  <si>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</si>
  <si>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</si>
  <si>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</si>
  <si>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</si>
  <si>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</si>
  <si>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</si>
  <si>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</si>
  <si>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</si>
  <si>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</si>
  <si>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</si>
  <si>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</si>
  <si>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</si>
  <si>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</si>
  <si>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</si>
  <si>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</si>
  <si>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</si>
  <si>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</si>
  <si>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</si>
  <si>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</si>
  <si>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</si>
  <si>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</si>
  <si>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</si>
  <si>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</si>
  <si>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</si>
  <si>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</si>
  <si>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</si>
  <si>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</si>
  <si>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</si>
  <si>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</si>
  <si>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</si>
  <si>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</si>
  <si>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</si>
  <si>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</si>
  <si>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</si>
  <si>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</si>
  <si>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</si>
  <si>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</si>
  <si>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</si>
  <si>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</si>
  <si>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</si>
  <si>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</si>
  <si>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</si>
  <si>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</si>
  <si>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</si>
  <si>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</si>
  <si>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</si>
  <si>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</si>
  <si>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</si>
  <si>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</si>
  <si>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</si>
  <si>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</si>
  <si>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</si>
  <si>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</si>
  <si>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</si>
  <si>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</si>
  <si>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</si>
  <si>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</si>
  <si>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</si>
  <si>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</si>
  <si>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</si>
  <si>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</si>
  <si>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</si>
  <si>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</si>
  <si>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</si>
  <si>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</si>
  <si>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</si>
  <si>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</si>
  <si>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</si>
  <si>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</si>
  <si>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</si>
  <si>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</si>
  <si>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</si>
  <si>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</si>
  <si>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</si>
  <si>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</si>
  <si>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</si>
  <si>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</si>
  <si>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</si>
  <si>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</si>
  <si>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</si>
  <si>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</si>
  <si>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</si>
  <si>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</si>
  <si>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</si>
  <si>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</si>
  <si>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50113007     léky - krev.deriváty ZUL (LEK)</t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</si>
  <si>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</si>
  <si>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</si>
  <si>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</si>
  <si>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</si>
  <si>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</si>
  <si>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</si>
  <si>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</si>
  <si>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</si>
  <si>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</si>
  <si>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</si>
  <si>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</si>
  <si>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</si>
  <si>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</si>
  <si>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</si>
  <si>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</si>
  <si>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</si>
  <si>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</si>
  <si>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</si>
  <si>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</si>
  <si>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135002</t>
  </si>
  <si>
    <t>ELICEA 5 MG</t>
  </si>
  <si>
    <t>POR TBL FLM 28X5MG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</si>
  <si>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</si>
  <si>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</si>
  <si>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</si>
  <si>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</si>
  <si>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</si>
  <si>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</si>
  <si>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214526</t>
  </si>
  <si>
    <t>CONTROLOC 40 MG</t>
  </si>
  <si>
    <t>POR TBL ENT 100X40MG I</t>
  </si>
  <si>
    <t>132853</t>
  </si>
  <si>
    <t>AULIN</t>
  </si>
  <si>
    <t>POR TBL NOB 30X100MG</t>
  </si>
  <si>
    <t>847627</t>
  </si>
  <si>
    <t>134502</t>
  </si>
  <si>
    <t>ELICEA 10 MG</t>
  </si>
  <si>
    <t>POR TBL FLM 28X10MG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</si>
  <si>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</si>
  <si>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</si>
  <si>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</si>
  <si>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</si>
  <si>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</si>
  <si>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</si>
  <si>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</si>
  <si>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</si>
  <si>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</si>
  <si>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</si>
  <si>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</si>
  <si>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</si>
  <si>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</si>
  <si>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</si>
  <si>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</si>
  <si>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</si>
  <si>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</si>
  <si>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</si>
  <si>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</si>
  <si>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</si>
  <si>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</si>
  <si>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</si>
  <si>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</si>
  <si>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</si>
  <si>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</si>
  <si>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</si>
  <si>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</si>
  <si>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</si>
  <si>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</si>
  <si>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</si>
  <si>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</si>
  <si>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</si>
  <si>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</si>
  <si>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</si>
  <si>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</si>
  <si>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</si>
  <si>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</si>
  <si>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</si>
  <si>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</si>
  <si>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</si>
  <si>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</si>
  <si>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</si>
  <si>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</si>
  <si>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</si>
  <si>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</si>
  <si>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</si>
  <si>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</si>
  <si>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</si>
  <si>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</si>
  <si>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</si>
  <si>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</si>
  <si>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</si>
  <si>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</si>
  <si>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</si>
  <si>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</si>
  <si>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</si>
  <si>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</si>
  <si>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</si>
  <si>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</si>
  <si>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</si>
  <si>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</si>
  <si>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</si>
  <si>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</si>
  <si>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</si>
  <si>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</si>
  <si>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</si>
  <si>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</si>
  <si>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</si>
  <si>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</si>
  <si>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</si>
  <si>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</si>
  <si>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</si>
  <si>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</si>
  <si>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</si>
  <si>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</si>
  <si>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</si>
  <si>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</si>
  <si>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</si>
  <si>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</si>
  <si>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</si>
  <si>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</si>
  <si>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</si>
  <si>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</si>
  <si>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</si>
  <si>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</si>
  <si>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</si>
  <si>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</si>
  <si>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</si>
  <si>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</si>
  <si>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</si>
  <si>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</si>
  <si>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</si>
  <si>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</si>
  <si>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</si>
  <si>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</si>
  <si>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</si>
  <si>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</si>
  <si>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</si>
  <si>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</si>
  <si>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</si>
  <si>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</si>
  <si>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</si>
  <si>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</si>
  <si>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</si>
  <si>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</si>
  <si>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</si>
  <si>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</si>
  <si>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</si>
  <si>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</si>
  <si>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</si>
  <si>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</si>
  <si>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</si>
  <si>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</si>
  <si>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</si>
  <si>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</si>
  <si>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</si>
  <si>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</si>
  <si>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</si>
  <si>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</si>
  <si>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</si>
  <si>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</si>
  <si>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</si>
  <si>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</si>
  <si>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</si>
  <si>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</si>
  <si>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</si>
  <si>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</si>
  <si>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</si>
  <si>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</si>
  <si>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</si>
  <si>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</si>
  <si>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</si>
  <si>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</si>
  <si>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</si>
  <si>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</si>
  <si>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</si>
  <si>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</si>
  <si>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</si>
  <si>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</si>
  <si>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</si>
  <si>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</si>
  <si>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</si>
  <si>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</si>
  <si>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</si>
  <si>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</si>
  <si>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</si>
  <si>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</si>
  <si>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</si>
  <si>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</si>
  <si>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</si>
  <si>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</si>
  <si>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</si>
  <si>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</si>
  <si>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</si>
  <si>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</si>
  <si>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</si>
  <si>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</si>
  <si>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</si>
  <si>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</si>
  <si>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</si>
  <si>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</si>
  <si>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</si>
  <si>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</si>
  <si>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</si>
  <si>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</si>
  <si>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</si>
  <si>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</si>
  <si>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</si>
  <si>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</si>
  <si>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</si>
  <si>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</si>
  <si>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</si>
  <si>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</si>
  <si>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</si>
  <si>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</si>
  <si>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</si>
  <si>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</si>
  <si>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</si>
  <si>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</si>
  <si>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</si>
  <si>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</si>
  <si>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</si>
  <si>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</si>
  <si>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</si>
  <si>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</si>
  <si>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</si>
  <si>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</si>
  <si>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</si>
  <si>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</si>
  <si>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</si>
  <si>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</si>
  <si>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</si>
  <si>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</si>
  <si>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</si>
  <si>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</si>
  <si>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</si>
  <si>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</si>
  <si>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</si>
  <si>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</si>
  <si>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</si>
  <si>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</si>
  <si>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</si>
  <si>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</si>
  <si>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</si>
  <si>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</si>
  <si>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</si>
  <si>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</si>
  <si>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</si>
  <si>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</si>
  <si>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</si>
  <si>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</si>
  <si>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</si>
  <si>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</si>
  <si>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</si>
  <si>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</si>
  <si>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</si>
  <si>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</si>
  <si>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</si>
  <si>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</si>
  <si>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</si>
  <si>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</si>
  <si>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</si>
  <si>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</si>
  <si>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</si>
  <si>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</si>
  <si>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</si>
  <si>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</si>
  <si>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</si>
  <si>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</si>
  <si>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</si>
  <si>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</si>
  <si>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</si>
  <si>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</si>
  <si>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</si>
  <si>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</si>
  <si>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</si>
  <si>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</si>
  <si>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</si>
  <si>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</si>
  <si>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</si>
  <si>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</si>
  <si>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</si>
  <si>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188356</t>
  </si>
  <si>
    <t>88356</t>
  </si>
  <si>
    <t>CARDILAN</t>
  </si>
  <si>
    <t>TBL 100X175MG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</si>
  <si>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</si>
  <si>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</si>
  <si>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</si>
  <si>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</si>
  <si>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</si>
  <si>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</si>
  <si>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</si>
  <si>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</si>
  <si>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</si>
  <si>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</si>
  <si>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</si>
  <si>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</si>
  <si>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</si>
  <si>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</si>
  <si>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</si>
  <si>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</si>
  <si>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</si>
  <si>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</si>
  <si>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</si>
  <si>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</si>
  <si>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</si>
  <si>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</si>
  <si>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</si>
  <si>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</si>
  <si>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</si>
  <si>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197402</t>
  </si>
  <si>
    <t>97402</t>
  </si>
  <si>
    <t>SORBIFER DURULES</t>
  </si>
  <si>
    <t>TBL FC 50X100MG</t>
  </si>
  <si>
    <t>199333</t>
  </si>
  <si>
    <t>99333</t>
  </si>
  <si>
    <t>FUROSEMID BIOTIKA FORTE</t>
  </si>
  <si>
    <t>INJ 10X10ML/125MG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</si>
  <si>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</si>
  <si>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</si>
  <si>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</si>
  <si>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</si>
  <si>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</si>
  <si>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</si>
  <si>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</si>
  <si>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</si>
  <si>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</si>
  <si>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</si>
  <si>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</si>
  <si>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</si>
  <si>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</si>
  <si>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</si>
  <si>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</si>
  <si>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</si>
  <si>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</si>
  <si>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</si>
  <si>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</si>
  <si>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</si>
  <si>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</si>
  <si>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</si>
  <si>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</si>
  <si>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</si>
  <si>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</si>
  <si>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</si>
  <si>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</si>
  <si>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</si>
  <si>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</si>
  <si>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</si>
  <si>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</si>
  <si>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</si>
  <si>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</si>
  <si>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</si>
  <si>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</si>
  <si>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</si>
  <si>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</si>
  <si>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</si>
  <si>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</si>
  <si>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</si>
  <si>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</si>
  <si>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</si>
  <si>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</si>
  <si>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</si>
  <si>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</si>
  <si>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</si>
  <si>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</si>
  <si>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</si>
  <si>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</si>
  <si>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</si>
  <si>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</si>
  <si>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</si>
  <si>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849713</t>
  </si>
  <si>
    <t>125046</t>
  </si>
  <si>
    <t>APO-AMLO 10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</si>
  <si>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</si>
  <si>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</si>
  <si>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</si>
  <si>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</si>
  <si>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</si>
  <si>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</si>
  <si>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</si>
  <si>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</si>
  <si>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</si>
  <si>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</si>
  <si>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</si>
  <si>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</si>
  <si>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</si>
  <si>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</si>
  <si>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</si>
  <si>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</si>
  <si>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</si>
  <si>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</si>
  <si>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</si>
  <si>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</si>
  <si>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</si>
  <si>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</si>
  <si>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</si>
  <si>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</si>
  <si>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</si>
  <si>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</si>
  <si>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</si>
  <si>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</si>
  <si>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</si>
  <si>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</si>
  <si>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</si>
  <si>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</si>
  <si>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</si>
  <si>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</si>
  <si>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</si>
  <si>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</si>
  <si>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</si>
  <si>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</si>
  <si>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</si>
  <si>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</si>
  <si>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</si>
  <si>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</si>
  <si>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</si>
  <si>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</si>
  <si>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</si>
  <si>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</si>
  <si>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</si>
  <si>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</si>
  <si>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</si>
  <si>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</si>
  <si>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</si>
  <si>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</si>
  <si>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</si>
  <si>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</si>
  <si>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</si>
  <si>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</si>
  <si>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</si>
  <si>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</si>
  <si>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</si>
  <si>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</si>
  <si>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</si>
  <si>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</si>
  <si>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</si>
  <si>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</si>
  <si>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</si>
  <si>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</si>
  <si>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</si>
  <si>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</si>
  <si>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</si>
  <si>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</si>
  <si>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</si>
  <si>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</si>
  <si>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</si>
  <si>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</si>
  <si>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</si>
  <si>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</si>
  <si>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</si>
  <si>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</si>
  <si>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</si>
  <si>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</si>
  <si>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</si>
  <si>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</si>
  <si>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</si>
  <si>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</si>
  <si>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</si>
  <si>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</si>
  <si>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</si>
  <si>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</si>
  <si>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</si>
  <si>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</si>
  <si>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</si>
  <si>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</si>
  <si>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</si>
  <si>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</si>
  <si>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</si>
  <si>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</si>
  <si>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</si>
  <si>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</si>
  <si>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</si>
  <si>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</si>
  <si>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</si>
  <si>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</si>
  <si>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</si>
  <si>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</si>
  <si>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</si>
  <si>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</si>
  <si>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</si>
  <si>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</si>
  <si>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</si>
  <si>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</si>
  <si>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</si>
  <si>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</si>
  <si>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</si>
  <si>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</si>
  <si>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</si>
  <si>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</si>
  <si>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</si>
  <si>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</si>
  <si>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</si>
  <si>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</si>
  <si>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</si>
  <si>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</si>
  <si>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</si>
  <si>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</si>
  <si>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</si>
  <si>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</si>
  <si>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</si>
  <si>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</si>
  <si>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</si>
  <si>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</si>
  <si>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</si>
  <si>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</si>
  <si>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</si>
  <si>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</si>
  <si>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</si>
  <si>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</si>
  <si>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</si>
  <si>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</si>
  <si>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</si>
  <si>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</si>
  <si>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</si>
  <si>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</si>
  <si>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</si>
  <si>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</si>
  <si>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</si>
  <si>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</si>
  <si>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</si>
  <si>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</si>
  <si>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</si>
  <si>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</si>
  <si>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</si>
  <si>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</si>
  <si>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</si>
  <si>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</si>
  <si>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</si>
  <si>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</si>
  <si>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</si>
  <si>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</si>
  <si>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</si>
  <si>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</si>
  <si>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</si>
  <si>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</si>
  <si>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</si>
  <si>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</si>
  <si>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</si>
  <si>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</si>
  <si>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</si>
  <si>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</si>
  <si>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</si>
  <si>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</si>
  <si>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</si>
  <si>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</si>
  <si>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</si>
  <si>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</si>
  <si>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</si>
  <si>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</si>
  <si>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</si>
  <si>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</si>
  <si>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</si>
  <si>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</si>
  <si>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</si>
  <si>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</si>
  <si>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</si>
  <si>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</si>
  <si>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</si>
  <si>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</si>
  <si>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</si>
  <si>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</si>
  <si>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</si>
  <si>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</si>
  <si>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</si>
  <si>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</si>
  <si>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</si>
  <si>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</si>
  <si>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</si>
  <si>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</si>
  <si>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</si>
  <si>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</si>
  <si>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</si>
  <si>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</si>
  <si>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</si>
  <si>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</si>
  <si>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</si>
  <si>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</si>
  <si>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</si>
  <si>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</si>
  <si>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</si>
  <si>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</si>
  <si>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</si>
  <si>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</si>
  <si>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</si>
  <si>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</si>
  <si>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</si>
  <si>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</si>
  <si>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</si>
  <si>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</si>
  <si>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</si>
  <si>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</si>
  <si>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</si>
  <si>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</si>
  <si>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</si>
  <si>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</si>
  <si>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</si>
  <si>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</si>
  <si>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149024</t>
  </si>
  <si>
    <t>164999</t>
  </si>
  <si>
    <t>IMURAN 50 MG</t>
  </si>
  <si>
    <t>POR TBL FLM 100X50MG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</si>
  <si>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</si>
  <si>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</si>
  <si>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</si>
  <si>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</si>
  <si>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</si>
  <si>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</si>
  <si>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</si>
  <si>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</si>
  <si>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</si>
  <si>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</si>
  <si>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</si>
  <si>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</si>
  <si>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</si>
  <si>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</si>
  <si>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</si>
  <si>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</si>
  <si>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</si>
  <si>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</si>
  <si>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</si>
  <si>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</si>
  <si>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</si>
  <si>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</si>
  <si>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</si>
  <si>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</si>
  <si>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</si>
  <si>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</si>
  <si>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</si>
  <si>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</si>
  <si>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</si>
  <si>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</si>
  <si>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</si>
  <si>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</si>
  <si>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</si>
  <si>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</si>
  <si>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</si>
  <si>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</si>
  <si>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</si>
  <si>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</si>
  <si>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</si>
  <si>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</si>
  <si>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</si>
  <si>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</si>
  <si>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</si>
  <si>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</si>
  <si>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</si>
  <si>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</si>
  <si>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</si>
  <si>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</si>
  <si>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</si>
  <si>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</si>
  <si>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</si>
  <si>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</si>
  <si>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</si>
  <si>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</si>
  <si>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</si>
  <si>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</si>
  <si>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</si>
  <si>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</si>
  <si>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</si>
  <si>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</si>
  <si>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</si>
  <si>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</si>
  <si>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</si>
  <si>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</si>
  <si>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</si>
  <si>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</si>
  <si>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</si>
  <si>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</si>
  <si>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</si>
  <si>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</si>
  <si>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</si>
  <si>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</si>
  <si>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</si>
  <si>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</si>
  <si>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</si>
  <si>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</si>
  <si>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</si>
  <si>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</si>
  <si>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</si>
  <si>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</si>
  <si>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</si>
  <si>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</si>
  <si>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</si>
  <si>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</si>
  <si>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</si>
  <si>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</si>
  <si>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</si>
  <si>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</si>
  <si>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</si>
  <si>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</si>
  <si>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</si>
  <si>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</si>
  <si>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</si>
  <si>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</si>
  <si>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</si>
  <si>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</si>
  <si>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</si>
  <si>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</si>
  <si>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</si>
  <si>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</si>
  <si>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</si>
  <si>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</si>
  <si>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</si>
  <si>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</si>
  <si>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</si>
  <si>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</si>
  <si>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114808</t>
  </si>
  <si>
    <t>14808</t>
  </si>
  <si>
    <t>COAXIL</t>
  </si>
  <si>
    <t>TBL OBD 90X12.5MG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</si>
  <si>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</si>
  <si>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</si>
  <si>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</si>
  <si>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</si>
  <si>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</si>
  <si>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</si>
  <si>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</si>
  <si>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</si>
  <si>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790001</t>
  </si>
  <si>
    <t>TRAUMACEL P 2G</t>
  </si>
  <si>
    <t>neleč.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</si>
  <si>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</si>
  <si>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</si>
  <si>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</si>
  <si>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</si>
  <si>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</si>
  <si>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</si>
  <si>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</si>
  <si>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</si>
  <si>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</si>
  <si>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</si>
  <si>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</si>
  <si>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</si>
  <si>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</si>
  <si>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</si>
  <si>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</si>
  <si>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</si>
  <si>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</si>
  <si>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</si>
  <si>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</si>
  <si>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</si>
  <si>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</si>
  <si>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</si>
  <si>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</si>
  <si>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</si>
  <si>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</si>
  <si>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</si>
  <si>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</si>
  <si>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</si>
  <si>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</si>
  <si>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</si>
  <si>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</si>
  <si>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</si>
  <si>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</si>
  <si>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</si>
  <si>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</si>
  <si>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</si>
  <si>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</si>
  <si>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</si>
  <si>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</si>
  <si>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</si>
  <si>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</si>
  <si>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</si>
  <si>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</si>
  <si>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</si>
  <si>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</si>
  <si>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</si>
  <si>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</si>
  <si>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</si>
  <si>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</si>
  <si>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</si>
  <si>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</si>
  <si>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</si>
  <si>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</si>
  <si>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</si>
  <si>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</si>
  <si>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</si>
  <si>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</si>
  <si>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</si>
  <si>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</si>
  <si>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</si>
  <si>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</si>
  <si>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</si>
  <si>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</si>
  <si>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</si>
  <si>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</si>
  <si>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</si>
  <si>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</si>
  <si>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</si>
  <si>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</si>
  <si>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</si>
  <si>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</si>
  <si>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</si>
  <si>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</si>
  <si>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</si>
  <si>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</si>
  <si>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</si>
  <si>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</si>
  <si>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</si>
  <si>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</si>
  <si>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</si>
  <si>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</si>
  <si>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</si>
  <si>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</si>
  <si>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</si>
  <si>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</si>
  <si>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187906</t>
  </si>
  <si>
    <t>87906</t>
  </si>
  <si>
    <t>KORYLAN</t>
  </si>
  <si>
    <t>TBL 10</t>
  </si>
  <si>
    <t>100812</t>
  </si>
  <si>
    <t>812</t>
  </si>
  <si>
    <t>SANORIN</t>
  </si>
  <si>
    <t>LIQ 10ML 0.1%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</si>
  <si>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</si>
  <si>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</si>
  <si>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</si>
  <si>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</si>
  <si>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</si>
  <si>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</si>
  <si>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</si>
  <si>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</si>
  <si>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</si>
  <si>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</si>
  <si>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</si>
  <si>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</si>
  <si>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</si>
  <si>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</si>
  <si>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</si>
  <si>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</si>
  <si>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</si>
  <si>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</si>
  <si>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155939</t>
  </si>
  <si>
    <t>HERPESIN 250</t>
  </si>
  <si>
    <t>INF PLV SOL 10X250MG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</si>
  <si>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</si>
  <si>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</si>
  <si>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</si>
  <si>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</si>
  <si>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</si>
  <si>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</si>
  <si>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</si>
  <si>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</si>
  <si>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</si>
  <si>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</si>
  <si>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</si>
  <si>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</si>
  <si>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</si>
  <si>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</si>
  <si>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</si>
  <si>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</si>
  <si>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</si>
  <si>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</si>
  <si>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</si>
  <si>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</si>
  <si>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</si>
  <si>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</si>
  <si>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</si>
  <si>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</si>
  <si>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</si>
  <si>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</si>
  <si>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</si>
  <si>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</si>
  <si>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</si>
  <si>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</si>
  <si>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</si>
  <si>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</si>
  <si>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</si>
  <si>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</si>
  <si>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</si>
  <si>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</si>
  <si>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</si>
  <si>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</si>
  <si>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</si>
  <si>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</si>
  <si>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</si>
  <si>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</si>
  <si>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846024</t>
  </si>
  <si>
    <t>100097</t>
  </si>
  <si>
    <t>VOLTAREN EMULGEL</t>
  </si>
  <si>
    <t>DRM GEL 1X100GM LAM</t>
  </si>
  <si>
    <t>145087</t>
  </si>
  <si>
    <t>45087</t>
  </si>
  <si>
    <t>ARUFIL</t>
  </si>
  <si>
    <t>OPH GTT SOL 1X10ML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</si>
  <si>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</si>
  <si>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</si>
  <si>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</si>
  <si>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</si>
  <si>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</si>
  <si>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</si>
  <si>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</si>
  <si>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107812</t>
  </si>
  <si>
    <t>BRUFEN 400</t>
  </si>
  <si>
    <t>500553</t>
  </si>
  <si>
    <t>Lapis tyčinka na bradavice</t>
  </si>
  <si>
    <t>157871</t>
  </si>
  <si>
    <t>PARACETAMOL KABI 10 MG/ML</t>
  </si>
  <si>
    <t>INF SOL 10X50ML/500MG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</si>
  <si>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</si>
  <si>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</si>
  <si>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</si>
  <si>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</si>
  <si>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</si>
  <si>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</si>
  <si>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</si>
  <si>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921331</t>
  </si>
  <si>
    <t>KL ETHANOLUM 70% 400G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</si>
  <si>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</si>
  <si>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</si>
  <si>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</si>
  <si>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</si>
  <si>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</si>
  <si>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</si>
  <si>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</si>
  <si>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</si>
  <si>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</si>
  <si>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</si>
  <si>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</si>
  <si>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</si>
  <si>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</si>
  <si>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</si>
  <si>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</si>
  <si>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</si>
  <si>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</si>
  <si>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</si>
  <si>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</si>
  <si>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DETRALEX</t>
  </si>
  <si>
    <t>POR TBL FLM 120X500MG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</si>
  <si>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</si>
  <si>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</si>
  <si>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</si>
  <si>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</si>
  <si>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</si>
  <si>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</si>
  <si>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</si>
  <si>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</si>
  <si>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</si>
  <si>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</si>
  <si>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</si>
  <si>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</si>
  <si>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</si>
  <si>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</si>
  <si>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</si>
  <si>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</si>
  <si>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</si>
  <si>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</si>
  <si>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</si>
  <si>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</si>
  <si>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</si>
  <si>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</si>
  <si>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</si>
  <si>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</si>
  <si>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</si>
  <si>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</si>
  <si>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</si>
  <si>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</si>
  <si>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</si>
  <si>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</si>
  <si>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</si>
  <si>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</si>
  <si>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</si>
  <si>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</si>
  <si>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</si>
  <si>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</si>
  <si>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</si>
  <si>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</si>
  <si>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</si>
  <si>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</si>
  <si>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</si>
  <si>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</si>
  <si>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844041</t>
  </si>
  <si>
    <t>Emspoma U základní 300g/bílá</t>
  </si>
  <si>
    <t>203323</t>
  </si>
  <si>
    <t>DRM UNG 1X100GM 10%</t>
  </si>
  <si>
    <t>214902</t>
  </si>
  <si>
    <t>EUPHYLLIN CR N 100</t>
  </si>
  <si>
    <t>POR CPS PRO 50X100MG</t>
  </si>
  <si>
    <t>161371</t>
  </si>
  <si>
    <t>SUXAMETHONIUM CHLORID VUAB 100 MG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</si>
  <si>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</si>
  <si>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</si>
  <si>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</si>
  <si>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</si>
  <si>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</si>
  <si>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</si>
  <si>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</si>
  <si>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</si>
  <si>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</si>
  <si>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</si>
  <si>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</si>
  <si>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</si>
  <si>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</si>
  <si>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</si>
  <si>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</si>
  <si>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</si>
  <si>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</si>
  <si>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</si>
  <si>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</si>
  <si>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501555</t>
  </si>
  <si>
    <t>KL UNG. FRAMYKOIN 10G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</si>
  <si>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</si>
  <si>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</si>
  <si>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</si>
  <si>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</si>
  <si>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</si>
  <si>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</si>
  <si>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</si>
  <si>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</si>
  <si>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</si>
  <si>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</si>
  <si>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</si>
  <si>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501567</t>
  </si>
  <si>
    <t>KL UNG.FRAMYKOIN</t>
  </si>
  <si>
    <t>10G</t>
  </si>
  <si>
    <t>132522</t>
  </si>
  <si>
    <t>EGILOK 25 MG</t>
  </si>
  <si>
    <t>TBL 60X25MG</t>
  </si>
  <si>
    <t>185625</t>
  </si>
  <si>
    <t>POR TBL FLM 30X400MG</t>
  </si>
  <si>
    <t>187660</t>
  </si>
  <si>
    <t>INJ SOL 100X20ML II</t>
  </si>
  <si>
    <t>116285</t>
  </si>
  <si>
    <t>16285</t>
  </si>
  <si>
    <t>STILNOX</t>
  </si>
  <si>
    <t>POR TBL FLM 10X10MG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</si>
  <si>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</si>
  <si>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</si>
  <si>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</si>
  <si>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</si>
  <si>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</si>
  <si>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</si>
  <si>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</si>
  <si>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</si>
  <si>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</si>
  <si>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</si>
  <si>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</si>
  <si>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215606</t>
  </si>
  <si>
    <t>185546</t>
  </si>
  <si>
    <t>BRUFEDOL 400 MG ŠUMIVÉ GRANULE</t>
  </si>
  <si>
    <t>POR GRA EFF 30X400MG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</si>
  <si>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</si>
  <si>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</si>
  <si>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</si>
  <si>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</si>
  <si>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</si>
  <si>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</si>
  <si>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</si>
  <si>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</si>
  <si>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</si>
  <si>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</si>
  <si>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</si>
  <si>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</si>
  <si>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</si>
  <si>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</si>
  <si>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</si>
  <si>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</si>
  <si>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</si>
  <si>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</si>
  <si>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</si>
  <si>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</si>
  <si>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</si>
  <si>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</si>
  <si>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</si>
  <si>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</si>
  <si>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</si>
  <si>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</si>
  <si>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</si>
  <si>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</si>
  <si>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117433</t>
  </si>
  <si>
    <t>17433</t>
  </si>
  <si>
    <t>CITALEC 20 ZENTIVA</t>
  </si>
  <si>
    <t>POR TBL FLM 60X20MG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</si>
  <si>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</si>
  <si>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</si>
  <si>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</si>
  <si>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</si>
  <si>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</si>
  <si>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</si>
  <si>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</si>
  <si>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</si>
  <si>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</si>
  <si>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</si>
  <si>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</si>
  <si>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</si>
  <si>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</si>
  <si>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</si>
  <si>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</si>
  <si>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</si>
  <si>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</si>
  <si>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</si>
  <si>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</si>
  <si>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</si>
  <si>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</si>
  <si>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</si>
  <si>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</si>
  <si>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</si>
  <si>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</si>
  <si>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</si>
  <si>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</si>
  <si>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</si>
  <si>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</si>
  <si>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</si>
  <si>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</si>
  <si>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</si>
  <si>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</si>
  <si>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</si>
  <si>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</si>
  <si>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</si>
  <si>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</si>
  <si>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</si>
  <si>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</si>
  <si>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</si>
  <si>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</si>
  <si>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</si>
  <si>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</si>
  <si>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</si>
  <si>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</si>
  <si>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</si>
  <si>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</si>
  <si>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</si>
  <si>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</si>
  <si>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</si>
  <si>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</si>
  <si>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</si>
  <si>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</si>
  <si>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</si>
  <si>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</si>
  <si>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</si>
  <si>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</si>
  <si>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</si>
  <si>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</si>
  <si>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</si>
  <si>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</si>
  <si>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</si>
  <si>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849831</t>
  </si>
  <si>
    <t>162008</t>
  </si>
  <si>
    <t>PRESTARIUM NEO COMBI 10 MG/2,5 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</si>
  <si>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</si>
  <si>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</si>
  <si>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</si>
  <si>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</si>
  <si>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</si>
  <si>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</si>
  <si>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</si>
  <si>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</si>
  <si>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</si>
  <si>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</si>
  <si>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</si>
  <si>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</si>
  <si>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</si>
  <si>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</si>
  <si>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</si>
  <si>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</si>
  <si>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</si>
  <si>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</si>
  <si>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</si>
  <si>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</si>
  <si>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</si>
  <si>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</si>
  <si>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</si>
  <si>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</si>
  <si>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</si>
  <si>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</si>
  <si>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</si>
  <si>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</si>
  <si>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</si>
  <si>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</si>
  <si>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</si>
  <si>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</si>
  <si>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</si>
  <si>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</si>
  <si>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</si>
  <si>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</si>
  <si>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</si>
  <si>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</si>
  <si>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</si>
  <si>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</si>
  <si>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</si>
  <si>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</si>
  <si>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</si>
  <si>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</si>
  <si>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</si>
  <si>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</si>
  <si>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</si>
  <si>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</si>
  <si>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</si>
  <si>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</si>
  <si>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</si>
  <si>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</si>
  <si>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</si>
  <si>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</si>
  <si>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</si>
  <si>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</si>
  <si>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184396</t>
  </si>
  <si>
    <t>84396</t>
  </si>
  <si>
    <t>CPS 20X100MG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</si>
  <si>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</si>
  <si>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</si>
  <si>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</si>
  <si>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</si>
  <si>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</si>
  <si>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</si>
  <si>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</si>
  <si>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</si>
  <si>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</si>
  <si>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</si>
  <si>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</si>
  <si>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</si>
  <si>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</si>
  <si>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</si>
  <si>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</si>
  <si>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</si>
  <si>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</si>
  <si>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</si>
  <si>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</si>
  <si>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</si>
  <si>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117135</t>
  </si>
  <si>
    <t>17135</t>
  </si>
  <si>
    <t>LAMICTAL 25 MG</t>
  </si>
  <si>
    <t>POR TBL NOB 42X25MG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</si>
  <si>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</si>
  <si>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</si>
  <si>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</si>
  <si>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</si>
  <si>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</si>
  <si>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</si>
  <si>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</si>
  <si>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</si>
  <si>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</si>
  <si>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</si>
  <si>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</si>
  <si>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</si>
  <si>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</si>
  <si>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</si>
  <si>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</si>
  <si>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</si>
  <si>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</si>
  <si>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</si>
  <si>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</si>
  <si>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</si>
  <si>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</si>
  <si>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</si>
  <si>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</si>
  <si>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214427</t>
  </si>
  <si>
    <t>CONTROLOC I.V.</t>
  </si>
  <si>
    <t>INJ PLV SOL 1X40MG</t>
  </si>
  <si>
    <t>132689</t>
  </si>
  <si>
    <t>187427</t>
  </si>
  <si>
    <t>LETROX 100</t>
  </si>
  <si>
    <t>POR TBL NOB 100X100RG II</t>
  </si>
  <si>
    <t>195941</t>
  </si>
  <si>
    <t>SERTRALIN APOTEX 50 MG POTAHOVANÉ TABLETY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</si>
  <si>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</si>
  <si>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</si>
  <si>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</si>
  <si>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</si>
  <si>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</si>
  <si>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</si>
  <si>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</si>
  <si>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</si>
  <si>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</si>
  <si>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</si>
  <si>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</si>
  <si>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</si>
  <si>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</si>
  <si>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</si>
  <si>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</si>
  <si>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</si>
  <si>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</si>
  <si>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</si>
  <si>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</si>
  <si>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</si>
  <si>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</si>
  <si>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</si>
  <si>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</si>
  <si>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</si>
  <si>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</si>
  <si>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991213</t>
  </si>
  <si>
    <t>NutrilaC Natural 1 000 ml-Objednávat po 8ks!!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</si>
  <si>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</si>
  <si>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</si>
  <si>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</si>
  <si>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</si>
  <si>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</si>
  <si>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</si>
  <si>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</si>
  <si>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</si>
  <si>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</si>
  <si>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</si>
  <si>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</si>
  <si>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</si>
  <si>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</si>
  <si>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</si>
  <si>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</si>
  <si>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</si>
  <si>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</si>
  <si>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</si>
  <si>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</si>
  <si>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</si>
  <si>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</si>
  <si>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</si>
  <si>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</si>
  <si>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133148</t>
  </si>
  <si>
    <t>33148</t>
  </si>
  <si>
    <t>NUTRISON PROTEIN PLUS MULTI FIB</t>
  </si>
  <si>
    <t>POR SOL 1X500ML-VA</t>
  </si>
  <si>
    <t>33526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</si>
  <si>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</si>
  <si>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</si>
  <si>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</si>
  <si>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</si>
  <si>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</si>
  <si>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</si>
  <si>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</si>
  <si>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</si>
  <si>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</si>
  <si>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</si>
  <si>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</si>
  <si>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</si>
  <si>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</si>
  <si>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</si>
  <si>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</si>
  <si>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</si>
  <si>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</si>
  <si>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</si>
  <si>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</si>
  <si>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</si>
  <si>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</si>
  <si>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</si>
  <si>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</si>
  <si>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</si>
  <si>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</si>
  <si>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</si>
  <si>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</si>
  <si>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</si>
  <si>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</si>
  <si>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</si>
  <si>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</si>
  <si>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</si>
  <si>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</si>
  <si>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</si>
  <si>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</si>
  <si>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</si>
  <si>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</si>
  <si>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</si>
  <si>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</si>
  <si>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</si>
  <si>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</si>
  <si>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</si>
  <si>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</si>
  <si>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</si>
  <si>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</si>
  <si>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</si>
  <si>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</si>
  <si>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</si>
  <si>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</si>
  <si>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</si>
  <si>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</si>
  <si>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</si>
  <si>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</si>
  <si>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</si>
  <si>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</si>
  <si>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</si>
  <si>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</si>
  <si>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</si>
  <si>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</si>
  <si>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</si>
  <si>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</si>
  <si>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</si>
  <si>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</si>
  <si>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</si>
  <si>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</si>
  <si>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</si>
  <si>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</si>
  <si>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</si>
  <si>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</si>
  <si>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</si>
  <si>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</si>
  <si>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</si>
  <si>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</si>
  <si>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</si>
  <si>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</si>
  <si>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</si>
  <si>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</si>
  <si>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</si>
  <si>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</si>
  <si>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</si>
  <si>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</si>
  <si>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</si>
  <si>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</si>
  <si>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</si>
  <si>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</si>
  <si>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103952</t>
  </si>
  <si>
    <t>3952</t>
  </si>
  <si>
    <t>AMIKIN</t>
  </si>
  <si>
    <t>INJ 1X2ML/500MG</t>
  </si>
  <si>
    <t>111706</t>
  </si>
  <si>
    <t>11706</t>
  </si>
  <si>
    <t>INJ 10X5ML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</si>
  <si>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</si>
  <si>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</si>
  <si>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</si>
  <si>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</si>
  <si>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</si>
  <si>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</si>
  <si>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</si>
  <si>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</si>
  <si>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</si>
  <si>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</si>
  <si>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</si>
  <si>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</si>
  <si>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</si>
  <si>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</si>
  <si>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</si>
  <si>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</si>
  <si>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</si>
  <si>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</si>
  <si>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</si>
  <si>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</si>
  <si>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</si>
  <si>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</si>
  <si>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</si>
  <si>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</si>
  <si>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</si>
  <si>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</si>
  <si>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</si>
  <si>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</si>
  <si>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</si>
  <si>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</si>
  <si>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</si>
  <si>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</si>
  <si>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</si>
  <si>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</si>
  <si>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</si>
  <si>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</si>
  <si>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</si>
  <si>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</si>
  <si>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</si>
  <si>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</si>
  <si>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</si>
  <si>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</si>
  <si>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</si>
  <si>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</si>
  <si>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</si>
  <si>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</si>
  <si>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</si>
  <si>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</si>
  <si>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</si>
  <si>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</si>
  <si>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</si>
  <si>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</si>
  <si>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</si>
  <si>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</si>
  <si>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</si>
  <si>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</si>
  <si>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</si>
  <si>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</si>
  <si>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</si>
  <si>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</si>
  <si>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</si>
  <si>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</si>
  <si>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201967</t>
  </si>
  <si>
    <t>VULMIZOLIN 1,0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</si>
  <si>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</si>
  <si>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</si>
  <si>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</si>
  <si>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</si>
  <si>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</si>
  <si>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</si>
  <si>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</si>
  <si>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</si>
  <si>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</si>
  <si>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</si>
  <si>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</si>
  <si>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</si>
  <si>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</si>
  <si>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</si>
  <si>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</si>
  <si>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</si>
  <si>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</si>
  <si>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</si>
  <si>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</si>
  <si>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</si>
  <si>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</si>
  <si>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</si>
  <si>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</si>
  <si>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</si>
  <si>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</si>
  <si>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</si>
  <si>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</si>
  <si>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</si>
  <si>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</si>
  <si>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</si>
  <si>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</si>
  <si>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</si>
  <si>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</si>
  <si>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</si>
  <si>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</si>
  <si>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</si>
  <si>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</si>
  <si>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</si>
  <si>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</si>
  <si>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</si>
  <si>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</si>
  <si>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</si>
  <si>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</si>
  <si>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</si>
  <si>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</si>
  <si>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</si>
  <si>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</si>
  <si>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</si>
  <si>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</si>
  <si>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</si>
  <si>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</si>
  <si>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</si>
  <si>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</si>
  <si>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</si>
  <si>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</si>
  <si>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</si>
  <si>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</si>
  <si>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</si>
  <si>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</si>
  <si>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</si>
  <si>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</si>
  <si>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</si>
  <si>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</si>
  <si>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</si>
  <si>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50113008</t>
  </si>
  <si>
    <t>97910</t>
  </si>
  <si>
    <t>Human Albumin 20% 100 ml GRIFOLS</t>
  </si>
  <si>
    <t>29980</t>
  </si>
  <si>
    <t>FLEBOGAMMA 10g DIF Grifols</t>
  </si>
  <si>
    <t>26042</t>
  </si>
  <si>
    <t>KIOVIG 10 g CZ Baxter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</si>
  <si>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</si>
  <si>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</si>
  <si>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</si>
  <si>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</si>
  <si>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</si>
  <si>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</si>
  <si>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</si>
  <si>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</si>
  <si>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</si>
  <si>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</si>
  <si>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</si>
  <si>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</si>
  <si>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</si>
  <si>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</si>
  <si>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</si>
  <si>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</si>
  <si>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</si>
  <si>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</si>
  <si>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</si>
  <si>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</si>
  <si>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</si>
  <si>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</si>
  <si>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</si>
  <si>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</si>
  <si>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</si>
  <si>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</si>
  <si>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</si>
  <si>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</si>
  <si>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</si>
  <si>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</si>
  <si>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</si>
  <si>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</si>
  <si>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</si>
  <si>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</si>
  <si>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</si>
  <si>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</si>
  <si>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</si>
  <si>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</si>
  <si>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</si>
  <si>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</si>
  <si>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</si>
  <si>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</si>
  <si>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</si>
  <si>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</si>
  <si>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</si>
  <si>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</si>
  <si>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</si>
  <si>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</si>
  <si>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</si>
  <si>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</si>
  <si>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</si>
  <si>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</si>
  <si>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</si>
  <si>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</si>
  <si>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</si>
  <si>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</si>
  <si>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</si>
  <si>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396914</t>
  </si>
  <si>
    <t>52301</t>
  </si>
  <si>
    <t>AMINOPLASMAL HEPA-10%</t>
  </si>
  <si>
    <t>INF 10X500ML</t>
  </si>
  <si>
    <t>397303</t>
  </si>
  <si>
    <t>152193</t>
  </si>
  <si>
    <t>NUTRIFLEX OMEGA SPECIAL</t>
  </si>
  <si>
    <t>INF EML 5X625ML</t>
  </si>
  <si>
    <t>95639</t>
  </si>
  <si>
    <t>NUTRIFLEX LIPID PERI</t>
  </si>
  <si>
    <t>INF EML 5X1250ML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</si>
  <si>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</si>
  <si>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</si>
  <si>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</si>
  <si>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</si>
  <si>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</si>
  <si>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</si>
  <si>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</si>
  <si>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</si>
  <si>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</si>
  <si>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</si>
  <si>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Oddělení int. péče chirurg. oborů, JIP 51</t>
  </si>
  <si>
    <t>N05CD08 - Midazolam</t>
  </si>
  <si>
    <t>N01AH03 - Sufentanyl</t>
  </si>
  <si>
    <t>J01GB03 - Gentamicin</t>
  </si>
  <si>
    <t>J01DD01 - Cefotaxim</t>
  </si>
  <si>
    <t>J01CR01 - Ampicilin a enzymový inhibitor</t>
  </si>
  <si>
    <t>J01DB04 - Cefazolin</t>
  </si>
  <si>
    <t>V06XX - Potraviny pro zvláštní lékařské účely (PZLÚ)</t>
  </si>
  <si>
    <t>J01GB06 - Amikacin</t>
  </si>
  <si>
    <t>R01AA07 - Xylometazolin</t>
  </si>
  <si>
    <t>A02BC02 - Pantoprazol</t>
  </si>
  <si>
    <t>B01AC04 - Klopidogrel</t>
  </si>
  <si>
    <t>M01AX17 - Nimesulid</t>
  </si>
  <si>
    <t>A10AB05 - Inzulin aspart</t>
  </si>
  <si>
    <t>J01XB01 - Kolistin</t>
  </si>
  <si>
    <t>J01FF01 - Klindamycin</t>
  </si>
  <si>
    <t>C09AA05 - Ramipril</t>
  </si>
  <si>
    <t>N03AG01 - Kyselina valproová</t>
  </si>
  <si>
    <t>C09BA04 - Perindopril a diuretika</t>
  </si>
  <si>
    <t>C02CA04 - Doxazosin</t>
  </si>
  <si>
    <t>C09DA01 - Losartan a diuretika</t>
  </si>
  <si>
    <t>C02AC05 - Moxonidin</t>
  </si>
  <si>
    <t>C10AA05 - Atorvastatin</t>
  </si>
  <si>
    <t>C09AA04 - Perindopril</t>
  </si>
  <si>
    <t>J02AC01 - Flukonazol</t>
  </si>
  <si>
    <t>G04CA02 - Tamsulosin</t>
  </si>
  <si>
    <t>C07AB07 - Bisoprolol</t>
  </si>
  <si>
    <t>H01CB02 - Oktreotid</t>
  </si>
  <si>
    <t>N06AB06 - Sertralin</t>
  </si>
  <si>
    <t>H02AB04 - Methylprednisolon</t>
  </si>
  <si>
    <t>R06AE07 - Cetirizin</t>
  </si>
  <si>
    <t>H03AA01 - Levothyroxin, sodná sůl</t>
  </si>
  <si>
    <t>A04AA01 - Ondansetron</t>
  </si>
  <si>
    <t>J01AA12 - Tigecyklin</t>
  </si>
  <si>
    <t>J01XA01 - Vankomycin</t>
  </si>
  <si>
    <t>J01CA01 - Ampicilin</t>
  </si>
  <si>
    <t>J01XD01 - Metronidazol</t>
  </si>
  <si>
    <t>B01AB06 - Nadroparin</t>
  </si>
  <si>
    <t>J02AC03 - Vorikonazol</t>
  </si>
  <si>
    <t>J01CR02 - Amoxicilin a enzymový inhibitor</t>
  </si>
  <si>
    <t>A06AD11 - Laktulóza</t>
  </si>
  <si>
    <t>J01CR05 - Piperacilin a enzymový inhibitor</t>
  </si>
  <si>
    <t>N03AX09 - Lamotrigin</t>
  </si>
  <si>
    <t>N03AX12 - Gabapentin</t>
  </si>
  <si>
    <t>N04BC04 - Ropinirol</t>
  </si>
  <si>
    <t>N05BA12 - Alprazolam</t>
  </si>
  <si>
    <t>J01DC02 - Cefuroxim</t>
  </si>
  <si>
    <t>N06AB04 - Citalopram</t>
  </si>
  <si>
    <t>R06AE09 - Levocetirizin</t>
  </si>
  <si>
    <t>N06AB10 - Escitalopram</t>
  </si>
  <si>
    <t>C01BD01 - Amiodaron</t>
  </si>
  <si>
    <t>R03AC02 - Salbutamol</t>
  </si>
  <si>
    <t>A10BA02 - Metformin</t>
  </si>
  <si>
    <t>C07AB05 - Betaxolol</t>
  </si>
  <si>
    <t>J01FA09 - Klarithromycin</t>
  </si>
  <si>
    <t>A03FA07 - Itopridum</t>
  </si>
  <si>
    <t>J01DD02 - Ceftazidim</t>
  </si>
  <si>
    <t>J01DH02 - Meropenem</t>
  </si>
  <si>
    <t>A02BC02</t>
  </si>
  <si>
    <t>TBL ENT 100X40MG I</t>
  </si>
  <si>
    <t>A03FA07</t>
  </si>
  <si>
    <t>TBL FLM 100X50MG</t>
  </si>
  <si>
    <t>A04AA01</t>
  </si>
  <si>
    <t>ONDANSETRON B. BRAUN 2 MG/ML INJEKČNÍ ROZTOK</t>
  </si>
  <si>
    <t>INJ SOL 20X4MLX2MG/ML II</t>
  </si>
  <si>
    <t>A06AD11</t>
  </si>
  <si>
    <t>SIR 1X200MLX0,667GM/ML</t>
  </si>
  <si>
    <t>SIR 1X500MLX0,667GM/ML</t>
  </si>
  <si>
    <t>A10AB05</t>
  </si>
  <si>
    <t>NOVORAPID 100 JEDNOTEK/ML</t>
  </si>
  <si>
    <t>INJ SOL 1X10MLX100UT/ML</t>
  </si>
  <si>
    <t>NOVORAPID PENFILL 100 JEDNOTEK/ML</t>
  </si>
  <si>
    <t>INJ SOL 5X3MLX100UT/ML</t>
  </si>
  <si>
    <t>A10BA02</t>
  </si>
  <si>
    <t>TBL FLM 60X500MG I</t>
  </si>
  <si>
    <t>B01AB06</t>
  </si>
  <si>
    <t>INJ SOL 10X5MLX9500IU/ML</t>
  </si>
  <si>
    <t>INJ SOL ISP 10X0,6ML</t>
  </si>
  <si>
    <t>B01AC04</t>
  </si>
  <si>
    <t>TBL FLM 28X75MG</t>
  </si>
  <si>
    <t>TBL FLM 30X75MG</t>
  </si>
  <si>
    <t>C01BD01</t>
  </si>
  <si>
    <t>INJ SOL 6X3MLX50MG/ML</t>
  </si>
  <si>
    <t>TBL NOB 30X200MG</t>
  </si>
  <si>
    <t>C02AC05</t>
  </si>
  <si>
    <t>MOXOSTAD 0,3 MG</t>
  </si>
  <si>
    <t>TBL FLM 30X0,3MG</t>
  </si>
  <si>
    <t>C02CA04</t>
  </si>
  <si>
    <t>TBL NOB 30X4MG</t>
  </si>
  <si>
    <t>C07AB05</t>
  </si>
  <si>
    <t>TBL FLM 28X20MG</t>
  </si>
  <si>
    <t>C07AB07</t>
  </si>
  <si>
    <t>TBL FLM 30X5MG</t>
  </si>
  <si>
    <t>TBL FLM 30X10MG</t>
  </si>
  <si>
    <t>C09AA04</t>
  </si>
  <si>
    <t>TBL FLM 90X5MG</t>
  </si>
  <si>
    <t>C09AA05</t>
  </si>
  <si>
    <t>TBL NOB 20X1,25MG</t>
  </si>
  <si>
    <t>TRITACE 5 MG</t>
  </si>
  <si>
    <t>TBL NOB 30X5MG</t>
  </si>
  <si>
    <t>C09BA04</t>
  </si>
  <si>
    <t>TBL FLM 30X10MG/2,5MG</t>
  </si>
  <si>
    <t>C09DA01</t>
  </si>
  <si>
    <t>TBL FLM 30X50MG/12,5MG</t>
  </si>
  <si>
    <t>C10AA05</t>
  </si>
  <si>
    <t>SORTIS 40 MG</t>
  </si>
  <si>
    <t>TBL FLM 30X40MG</t>
  </si>
  <si>
    <t>G04CA02</t>
  </si>
  <si>
    <t>CPS RDR 30X0,4MG</t>
  </si>
  <si>
    <t>H01CB02</t>
  </si>
  <si>
    <t>SANDOSTATIN 0,1 MG/ML</t>
  </si>
  <si>
    <t>INJ SOL+INF CNC SOL 5X1ML</t>
  </si>
  <si>
    <t>H02AB04</t>
  </si>
  <si>
    <t>TBL NOB 30X4MG I</t>
  </si>
  <si>
    <t>SOLU-MEDROL 40 MG/ML</t>
  </si>
  <si>
    <t>INJ PSO LQF 40MG+1MLX40MG/ML</t>
  </si>
  <si>
    <t>H03AA01</t>
  </si>
  <si>
    <t>TBL NOB 100X137RG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</si>
  <si>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</si>
  <si>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</si>
  <si>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</si>
  <si>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</si>
  <si>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</si>
  <si>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</si>
  <si>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J01AA12</t>
  </si>
  <si>
    <t>INF PLV SOL 10X50MG</t>
  </si>
  <si>
    <t>J01CA01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</si>
  <si>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</si>
  <si>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</si>
  <si>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</si>
  <si>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</si>
  <si>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</si>
  <si>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AMOKSIKLAV 1 G</t>
  </si>
  <si>
    <t>TBL FLM 14X875MG/125MG</t>
  </si>
  <si>
    <t>AMOKSIKLAV 1,2 G</t>
  </si>
  <si>
    <t>INJ+INF PLV SOL 5X1000MG/200MG</t>
  </si>
  <si>
    <t>J01CR05</t>
  </si>
  <si>
    <t>INF PLV SOL 10X4GM/0,5GM</t>
  </si>
  <si>
    <t>J01DB04</t>
  </si>
  <si>
    <t>J01DC02</t>
  </si>
  <si>
    <t>INJ+INF PLV SOL 10X1,5GM</t>
  </si>
  <si>
    <t>J01DD01</t>
  </si>
  <si>
    <t>J01DD02</t>
  </si>
  <si>
    <t>CEFTAZIDIM KABI 1 G</t>
  </si>
  <si>
    <t>CEFTAZIDIM KABI 2 G</t>
  </si>
  <si>
    <t>J01DH02</t>
  </si>
  <si>
    <t>J01FA09</t>
  </si>
  <si>
    <t>J01FF01</t>
  </si>
  <si>
    <t>CLINDAMYCIN KABI 150 MG/ML</t>
  </si>
  <si>
    <t>INJ SOL 10X2MLX150MG/ML</t>
  </si>
  <si>
    <t>INJ SOL 10X4MLX150MG/ML</t>
  </si>
  <si>
    <t>J01GB03</t>
  </si>
  <si>
    <t>GENTAMICIN B.BRAUN 3 MG/ML INFUZNÍ ROZTOK</t>
  </si>
  <si>
    <t>INF SOL 20X80MLX3MG/ML</t>
  </si>
  <si>
    <t>INJ+INF SOL 10X2MLX40MG/ML</t>
  </si>
  <si>
    <t>J01GB06</t>
  </si>
  <si>
    <t>INJ+INF SOL 10X2MLX250MG/ML</t>
  </si>
  <si>
    <t>AMIKIN 500 MG</t>
  </si>
  <si>
    <t>INJ SOL 1X2MLX250MG/ML</t>
  </si>
  <si>
    <t>J01XA01</t>
  </si>
  <si>
    <t>J01XB01</t>
  </si>
  <si>
    <t>COLOMYCIN INJEKCE 1 000 000 MEZINÁRODNÍCH JEDNOTEK</t>
  </si>
  <si>
    <t>INJ PLV SOL+SOL NEB 10X1MUX1MU</t>
  </si>
  <si>
    <t>J01XD01</t>
  </si>
  <si>
    <t>METRONIDAZOLE 0,5%-POLPHARMA</t>
  </si>
  <si>
    <t>INF SOL 1X100MLX5MG/ML</t>
  </si>
  <si>
    <t>J02AC01</t>
  </si>
  <si>
    <t>INF SOL 10X100MLX2MG/ML</t>
  </si>
  <si>
    <t>INF SOL 10X200MLX2MG/ML</t>
  </si>
  <si>
    <t>CPS DUR 28X100MG I</t>
  </si>
  <si>
    <t>J02AC03</t>
  </si>
  <si>
    <t>M01AX17</t>
  </si>
  <si>
    <t>TBL NOB 30X100MG</t>
  </si>
  <si>
    <t>N01AH03</t>
  </si>
  <si>
    <t>SUFENTANIL TORREX 50 MIKROGRAMŮ/ML</t>
  </si>
  <si>
    <t>INJ SOL 5X5MLX50RG/ML</t>
  </si>
  <si>
    <t>SUFENTA FORTE</t>
  </si>
  <si>
    <t>INJ SOL 5X1MLX50RG/ML</t>
  </si>
  <si>
    <t>N03AG01</t>
  </si>
  <si>
    <t>INJ PSO LQF 4+4X4MLX100MG/ML</t>
  </si>
  <si>
    <t>N03AX09</t>
  </si>
  <si>
    <t>TBL NOB 42X100MG</t>
  </si>
  <si>
    <t>TBL NOB 42X25MG</t>
  </si>
  <si>
    <t>N03AX12</t>
  </si>
  <si>
    <t>NEURONTIN 100 MG</t>
  </si>
  <si>
    <t>CPS DUR 20X100MG</t>
  </si>
  <si>
    <t>CPS DUR 100X100MG</t>
  </si>
  <si>
    <t>NEURONTIN 300 MG</t>
  </si>
  <si>
    <t>CPS DUR 50X300MG</t>
  </si>
  <si>
    <t>N04BC04</t>
  </si>
  <si>
    <t>TBL PRO 28X4MG II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</si>
  <si>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</si>
  <si>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</si>
  <si>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</si>
  <si>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</si>
  <si>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</si>
  <si>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</si>
  <si>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</si>
  <si>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N05CD08</t>
  </si>
  <si>
    <t>INJ+INF+RCT SOL 10X50MLX1MG/ML</t>
  </si>
  <si>
    <t>N06AB04</t>
  </si>
  <si>
    <t>TBL FLM 60X20MG</t>
  </si>
  <si>
    <t>TBL FLM 30X20MG</t>
  </si>
  <si>
    <t>N06AB06</t>
  </si>
  <si>
    <t>ZOLOFT 100 MG</t>
  </si>
  <si>
    <t>TBL FLM 28X100MG</t>
  </si>
  <si>
    <t>N06AB10</t>
  </si>
  <si>
    <t>R01AA07</t>
  </si>
  <si>
    <t>OLYNTH 0,05%</t>
  </si>
  <si>
    <t>NAS SPR SOL 1X10MLX0,5MG/ML</t>
  </si>
  <si>
    <t>R03AC02</t>
  </si>
  <si>
    <t>INH SOL 1X20MLX5MG/ML</t>
  </si>
  <si>
    <t>R06AE07</t>
  </si>
  <si>
    <t>R06AE09</t>
  </si>
  <si>
    <t>TBL FLM 90X5MG I</t>
  </si>
  <si>
    <t>V06XX</t>
  </si>
  <si>
    <t>NUTRISON PROTEIN PLUS MULTI FIBRE</t>
  </si>
  <si>
    <t>POR SOL 1X500ML</t>
  </si>
  <si>
    <t>CUBITAN S PŘÍCHUTÍ VANILKOVOU</t>
  </si>
  <si>
    <t>CUBITAN S PŘÍCHUTÍ JAHODOVOU</t>
  </si>
  <si>
    <t>CALOGEN NEUTRAL</t>
  </si>
  <si>
    <t>POR EML 1X200ML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</si>
  <si>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</si>
  <si>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</si>
  <si>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</si>
  <si>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</si>
  <si>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</si>
  <si>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</si>
  <si>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</si>
  <si>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</si>
  <si>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</si>
  <si>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</si>
  <si>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</si>
  <si>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</si>
  <si>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</si>
  <si>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</si>
  <si>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</si>
  <si>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</si>
  <si>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</si>
  <si>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</si>
  <si>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</si>
  <si>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</si>
  <si>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</si>
  <si>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</si>
  <si>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</si>
  <si>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</si>
  <si>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</si>
  <si>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</si>
  <si>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</si>
  <si>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</si>
  <si>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</si>
  <si>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</si>
  <si>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</si>
  <si>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</si>
  <si>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</si>
  <si>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</si>
  <si>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</si>
  <si>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</si>
  <si>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</si>
  <si>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</si>
  <si>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</si>
  <si>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</si>
  <si>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</si>
  <si>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</si>
  <si>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ZA478</t>
  </si>
  <si>
    <t>Krytí actisorb plus 10,5 x 10,5 cm bal. á 10 ks s aktivním uhlím SYSMAP105_1/5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</si>
  <si>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</si>
  <si>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</si>
  <si>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</si>
  <si>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</si>
  <si>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</si>
  <si>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</si>
  <si>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</si>
  <si>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</si>
  <si>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</si>
  <si>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</si>
  <si>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</si>
  <si>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</si>
  <si>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</si>
  <si>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</si>
  <si>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</si>
  <si>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</si>
  <si>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</si>
  <si>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</si>
  <si>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</si>
  <si>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ZA563</t>
  </si>
  <si>
    <t>Kompresa AB 20 x 20 cm/1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</si>
  <si>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</si>
  <si>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</si>
  <si>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</si>
  <si>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</si>
  <si>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</si>
  <si>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</si>
  <si>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</si>
  <si>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</si>
  <si>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</si>
  <si>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</si>
  <si>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</si>
  <si>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</si>
  <si>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</si>
  <si>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</si>
  <si>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</si>
  <si>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</si>
  <si>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</si>
  <si>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</si>
  <si>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</si>
  <si>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</si>
  <si>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</si>
  <si>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</si>
  <si>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</si>
  <si>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</si>
  <si>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</si>
  <si>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</si>
  <si>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</si>
  <si>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</si>
  <si>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</si>
  <si>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</si>
  <si>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</si>
  <si>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</si>
  <si>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</si>
  <si>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</si>
  <si>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</si>
  <si>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</si>
  <si>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</si>
  <si>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</si>
  <si>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</si>
  <si>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</si>
  <si>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</si>
  <si>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</si>
  <si>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</si>
  <si>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</si>
  <si>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</si>
  <si>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</si>
  <si>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</si>
  <si>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</si>
  <si>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</si>
  <si>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</si>
  <si>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</si>
  <si>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</si>
  <si>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</si>
  <si>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</si>
  <si>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</si>
  <si>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</si>
  <si>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</si>
  <si>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</si>
  <si>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</si>
  <si>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</si>
  <si>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</si>
  <si>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</si>
  <si>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</si>
  <si>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</si>
  <si>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</si>
  <si>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</si>
  <si>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</si>
  <si>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</si>
  <si>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</si>
  <si>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</si>
  <si>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</si>
  <si>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</si>
  <si>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ZN478</t>
  </si>
  <si>
    <t>Obinadlo elastické universal 10 cm x 5 m 1323100313</t>
  </si>
  <si>
    <t>ZA564</t>
  </si>
  <si>
    <t>Náplast curagard SP 7,5 cm x 6 cm á 100 ks 30117</t>
  </si>
  <si>
    <t>ZA543</t>
  </si>
  <si>
    <t>Krytí tielle pěnové   7 x  9 cm bal. á 10 ks SYS MTL100 EE</t>
  </si>
  <si>
    <t>ZA479</t>
  </si>
  <si>
    <t>Krytí tielle pěnové 11 x 11 cm bal. á 10 ks SYS MTL101 EE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</si>
  <si>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</si>
  <si>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</si>
  <si>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</si>
  <si>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</si>
  <si>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</si>
  <si>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</si>
  <si>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</si>
  <si>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</si>
  <si>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</si>
  <si>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</si>
  <si>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</si>
  <si>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</si>
  <si>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</si>
  <si>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</si>
  <si>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</si>
  <si>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</si>
  <si>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</si>
  <si>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</si>
  <si>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</si>
  <si>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</si>
  <si>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</si>
  <si>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</si>
  <si>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</si>
  <si>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</si>
  <si>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</si>
  <si>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</si>
  <si>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</si>
  <si>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</si>
  <si>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</si>
  <si>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</si>
  <si>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</si>
  <si>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</si>
  <si>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</si>
  <si>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</si>
  <si>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</si>
  <si>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</si>
  <si>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</si>
  <si>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</si>
  <si>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</si>
  <si>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</si>
  <si>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</si>
  <si>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</si>
  <si>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</si>
  <si>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</si>
  <si>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</si>
  <si>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</si>
  <si>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</si>
  <si>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</si>
  <si>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</si>
  <si>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</si>
  <si>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</si>
  <si>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</si>
  <si>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</si>
  <si>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</si>
  <si>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</si>
  <si>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</si>
  <si>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</si>
  <si>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</si>
  <si>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</si>
  <si>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</si>
  <si>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</si>
  <si>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</si>
  <si>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</si>
  <si>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</si>
  <si>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</si>
  <si>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</si>
  <si>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</si>
  <si>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</si>
  <si>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</si>
  <si>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</si>
  <si>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</si>
  <si>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</si>
  <si>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</si>
  <si>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</si>
  <si>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</si>
  <si>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</si>
  <si>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</si>
  <si>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</si>
  <si>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</si>
  <si>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</si>
  <si>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</si>
  <si>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</si>
  <si>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</si>
  <si>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</si>
  <si>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</si>
  <si>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</si>
  <si>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</si>
  <si>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</si>
  <si>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</si>
  <si>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</si>
  <si>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</si>
  <si>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</si>
  <si>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</si>
  <si>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</si>
  <si>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</si>
  <si>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</si>
  <si>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</si>
  <si>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</si>
  <si>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</si>
  <si>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</si>
  <si>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</si>
  <si>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</si>
  <si>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</si>
  <si>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</si>
  <si>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</si>
  <si>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</si>
  <si>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</si>
  <si>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</si>
  <si>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</si>
  <si>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</si>
  <si>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</si>
  <si>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</si>
  <si>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</si>
  <si>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</si>
  <si>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</si>
  <si>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</si>
  <si>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</si>
  <si>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</si>
  <si>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</si>
  <si>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</si>
  <si>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</si>
  <si>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</si>
  <si>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</si>
  <si>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</si>
  <si>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</si>
  <si>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</si>
  <si>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</si>
  <si>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</si>
  <si>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</si>
  <si>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</si>
  <si>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</si>
  <si>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</si>
  <si>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</si>
  <si>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</si>
  <si>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</si>
  <si>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</si>
  <si>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</si>
  <si>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</si>
  <si>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</si>
  <si>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</si>
  <si>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</si>
  <si>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</si>
  <si>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</si>
  <si>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</si>
  <si>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</si>
  <si>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</si>
  <si>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</si>
  <si>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</si>
  <si>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</si>
  <si>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</si>
  <si>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</si>
  <si>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</si>
  <si>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</si>
  <si>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</si>
  <si>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</si>
  <si>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</si>
  <si>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</si>
  <si>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</si>
  <si>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</si>
  <si>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</si>
  <si>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</si>
  <si>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</si>
  <si>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</si>
  <si>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</si>
  <si>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</si>
  <si>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</si>
  <si>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</si>
  <si>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</si>
  <si>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</si>
  <si>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</si>
  <si>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ZB557</t>
  </si>
  <si>
    <t>Přechodka adapter combifix rekord - luer 4090306</t>
  </si>
  <si>
    <t>ZB632</t>
  </si>
  <si>
    <t>Ventil expirační jednorázový á 10 ks 8414776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</si>
  <si>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</si>
  <si>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</si>
  <si>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</si>
  <si>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</si>
  <si>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</si>
  <si>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</si>
  <si>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</si>
  <si>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</si>
  <si>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</si>
  <si>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</si>
  <si>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</si>
  <si>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</si>
  <si>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</si>
  <si>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</si>
  <si>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</si>
  <si>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</si>
  <si>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</si>
  <si>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</si>
  <si>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</si>
  <si>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</si>
  <si>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</si>
  <si>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</si>
  <si>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</si>
  <si>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</si>
  <si>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</si>
  <si>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</si>
  <si>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</si>
  <si>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</si>
  <si>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</si>
  <si>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</si>
  <si>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</si>
  <si>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</si>
  <si>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</si>
  <si>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</si>
  <si>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</si>
  <si>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</si>
  <si>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</si>
  <si>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</si>
  <si>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</si>
  <si>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</si>
  <si>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</si>
  <si>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</si>
  <si>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</si>
  <si>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</si>
  <si>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</si>
  <si>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</si>
  <si>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</si>
  <si>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</si>
  <si>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</si>
  <si>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</si>
  <si>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</si>
  <si>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</si>
  <si>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</si>
  <si>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</si>
  <si>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</si>
  <si>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</si>
  <si>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</si>
  <si>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</si>
  <si>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</si>
  <si>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</si>
  <si>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</si>
  <si>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</si>
  <si>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</si>
  <si>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</si>
  <si>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</si>
  <si>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</si>
  <si>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</si>
  <si>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</si>
  <si>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</si>
  <si>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</si>
  <si>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</si>
  <si>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</si>
  <si>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ZB963</t>
  </si>
  <si>
    <t>Pinzeta anatomická úzká 145 mm B397114920019</t>
  </si>
  <si>
    <t>ZF442</t>
  </si>
  <si>
    <t>Vak dýchací 2000 ml 2820</t>
  </si>
  <si>
    <t>ZN598</t>
  </si>
  <si>
    <t>Set odsávací jednorázový starset vak 2000 ml odsávací hadice 180 cm přerušovač sání ZMF 160 203 PS</t>
  </si>
  <si>
    <t>Set odsávací jednorázový starset vak 2000 ml odsávací hadice 180 cm přerušovač sání bal. á 25 ks ZMF 160 203 PS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</si>
  <si>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</si>
  <si>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</si>
  <si>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</si>
  <si>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</si>
  <si>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</si>
  <si>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</si>
  <si>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</si>
  <si>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</si>
  <si>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</si>
  <si>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</si>
  <si>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</si>
  <si>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</si>
  <si>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</si>
  <si>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</si>
  <si>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</si>
  <si>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</si>
  <si>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</si>
  <si>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</si>
  <si>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</si>
  <si>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</si>
  <si>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</si>
  <si>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B397115910082</t>
  </si>
  <si>
    <t>ZF283</t>
  </si>
  <si>
    <t>Držák pro zásobník katetrů N077.1030</t>
  </si>
  <si>
    <t>ZO010</t>
  </si>
  <si>
    <t>Pinzeta chirurgická Standard rovná 1 x 2 zuby 140 mm 1141113014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</si>
  <si>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</si>
  <si>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</si>
  <si>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</si>
  <si>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</si>
  <si>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</si>
  <si>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</si>
  <si>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</si>
  <si>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</si>
  <si>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</si>
  <si>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</si>
  <si>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</si>
  <si>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</si>
  <si>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</si>
  <si>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</si>
  <si>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</si>
  <si>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</si>
  <si>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ZB582</t>
  </si>
  <si>
    <t>Rampa 5 kohoutů discofix proset - 5 x konektor,bal. 50 ks,  4085450SF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</si>
  <si>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</si>
  <si>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</si>
  <si>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</si>
  <si>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</si>
  <si>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</si>
  <si>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</si>
  <si>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</si>
  <si>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</si>
  <si>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</si>
  <si>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</si>
  <si>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</si>
  <si>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</si>
  <si>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</si>
  <si>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</si>
  <si>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</si>
  <si>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</si>
  <si>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</si>
  <si>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</si>
  <si>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</si>
  <si>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</si>
  <si>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</si>
  <si>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</si>
  <si>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ZF937</t>
  </si>
  <si>
    <t>Šití premicron zelený 3/0 (2) bal. á 36 ks C0026553</t>
  </si>
  <si>
    <t>ZA963</t>
  </si>
  <si>
    <t>Šití merslen gr 3 bal. á 36 ks EH6418H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</si>
  <si>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</si>
  <si>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</si>
  <si>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</si>
  <si>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</si>
  <si>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</si>
  <si>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</si>
  <si>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</si>
  <si>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</si>
  <si>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</si>
  <si>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</si>
  <si>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ZB481</t>
  </si>
  <si>
    <t>Jehla chirurgická 0,7 x 25 B13</t>
  </si>
  <si>
    <t>ZB556</t>
  </si>
  <si>
    <t>Jehla injekční 1,2 x 40 mm růžová 4665120</t>
  </si>
  <si>
    <t>ZB769</t>
  </si>
  <si>
    <t>Jehla vakuová 206/38 mm žlutá 450077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</si>
  <si>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</si>
  <si>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</si>
  <si>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</si>
  <si>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</si>
  <si>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</si>
  <si>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</si>
  <si>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</si>
  <si>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</si>
  <si>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</si>
  <si>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</si>
  <si>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</si>
  <si>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</si>
  <si>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</si>
  <si>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</si>
  <si>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</si>
  <si>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</si>
  <si>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ZN125</t>
  </si>
  <si>
    <t>Rukavice operační gammex ansell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</si>
  <si>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</si>
  <si>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</si>
  <si>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</si>
  <si>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</si>
  <si>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</si>
  <si>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</si>
  <si>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</si>
  <si>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</si>
  <si>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</si>
  <si>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</si>
  <si>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</si>
  <si>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</si>
  <si>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</si>
  <si>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</si>
  <si>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</si>
  <si>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</si>
  <si>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</si>
  <si>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</si>
  <si>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</si>
  <si>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</si>
  <si>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</si>
  <si>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</si>
  <si>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</si>
  <si>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</si>
  <si>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</si>
  <si>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</si>
  <si>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</si>
  <si>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</si>
  <si>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</si>
  <si>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</si>
  <si>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</si>
  <si>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</si>
  <si>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</si>
  <si>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</si>
  <si>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</si>
  <si>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</si>
  <si>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</si>
  <si>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</si>
  <si>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</si>
  <si>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</si>
  <si>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</si>
  <si>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</si>
  <si>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</si>
  <si>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</si>
  <si>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</si>
  <si>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</si>
  <si>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</si>
  <si>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</si>
  <si>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</si>
  <si>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</si>
  <si>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</si>
  <si>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</si>
  <si>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</si>
  <si>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</si>
  <si>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</si>
  <si>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</si>
  <si>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</si>
  <si>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</si>
  <si>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ZB233</t>
  </si>
  <si>
    <t>Maska anesteziologická č.5 EcoMask ( s proužky ) 7095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</si>
  <si>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</si>
  <si>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</si>
  <si>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</si>
  <si>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</si>
  <si>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</si>
  <si>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</si>
  <si>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</si>
  <si>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</si>
  <si>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</si>
  <si>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</si>
  <si>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</si>
  <si>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</si>
  <si>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</si>
  <si>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</si>
  <si>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</si>
  <si>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</si>
  <si>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</si>
  <si>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</si>
  <si>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</si>
  <si>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</si>
  <si>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</si>
  <si>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</si>
  <si>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</si>
  <si>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</si>
  <si>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</si>
  <si>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</si>
  <si>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</si>
  <si>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</si>
  <si>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</si>
  <si>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</si>
  <si>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</si>
  <si>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</si>
  <si>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</si>
  <si>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</si>
  <si>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</si>
  <si>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</si>
  <si>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</si>
  <si>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</si>
  <si>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</si>
  <si>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</si>
  <si>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</si>
  <si>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</si>
  <si>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</si>
  <si>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</si>
  <si>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</si>
  <si>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</si>
  <si>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</si>
  <si>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</si>
  <si>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</si>
  <si>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</si>
  <si>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</si>
  <si>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</si>
  <si>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</si>
  <si>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</si>
  <si>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</si>
  <si>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</si>
  <si>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</si>
  <si>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</si>
  <si>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</si>
  <si>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</si>
  <si>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</si>
  <si>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</si>
  <si>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</si>
  <si>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</si>
  <si>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</si>
  <si>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</si>
  <si>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</si>
  <si>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</si>
  <si>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</si>
  <si>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</si>
  <si>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</si>
  <si>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</si>
  <si>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</si>
  <si>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</si>
  <si>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</si>
  <si>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</si>
  <si>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</si>
  <si>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</si>
  <si>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</si>
  <si>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</si>
  <si>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</si>
  <si>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</si>
  <si>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</si>
  <si>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</si>
  <si>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</si>
  <si>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</si>
  <si>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</si>
  <si>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</si>
  <si>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</si>
  <si>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</si>
  <si>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</si>
  <si>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07565</t>
  </si>
  <si>
    <t>(DRG) KATASTROFICKÁ OPERACE KVCH</t>
  </si>
  <si>
    <t>07351</t>
  </si>
  <si>
    <t>(VZP) TROMBECTOMIE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</si>
  <si>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</si>
  <si>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</si>
  <si>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</si>
  <si>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</si>
  <si>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</si>
  <si>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</si>
  <si>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09567</t>
  </si>
  <si>
    <t>(VZP) ZÁKROK NA LEVÉ STRANĚ</t>
  </si>
  <si>
    <t>07420</t>
  </si>
  <si>
    <t>(VZP) ČÁSTEČNÉ ODSTRANĚNÍ PROTETICKÉHO MATERIÁLU V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</si>
  <si>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</si>
  <si>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</si>
  <si>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</si>
  <si>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</si>
  <si>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</si>
  <si>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</si>
  <si>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</si>
  <si>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</si>
  <si>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</si>
  <si>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</si>
  <si>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</si>
  <si>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</si>
  <si>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</si>
  <si>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</si>
  <si>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</si>
  <si>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</si>
  <si>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</si>
  <si>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</si>
  <si>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</si>
  <si>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</si>
  <si>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</si>
  <si>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</si>
  <si>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</si>
  <si>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</si>
  <si>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</si>
  <si>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</si>
  <si>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</si>
  <si>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</si>
  <si>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</si>
  <si>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</si>
  <si>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</si>
  <si>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</si>
  <si>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</si>
  <si>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</si>
  <si>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</si>
  <si>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</si>
  <si>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</si>
  <si>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</si>
  <si>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</si>
  <si>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</si>
  <si>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</si>
  <si>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</si>
  <si>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</si>
  <si>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</si>
  <si>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</si>
  <si>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</si>
  <si>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</si>
  <si>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</si>
  <si>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</si>
  <si>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</si>
  <si>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</si>
  <si>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</si>
  <si>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</si>
  <si>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</si>
  <si>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</si>
  <si>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</si>
  <si>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</si>
  <si>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</si>
  <si>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</si>
  <si>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</si>
  <si>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</si>
  <si>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</si>
  <si>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</si>
  <si>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</si>
  <si>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</si>
  <si>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</si>
  <si>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</si>
  <si>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</si>
  <si>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</si>
  <si>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</si>
  <si>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</si>
  <si>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</si>
  <si>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</si>
  <si>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</si>
  <si>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</si>
  <si>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</si>
  <si>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</si>
  <si>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</si>
  <si>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</si>
  <si>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</si>
  <si>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</si>
  <si>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</si>
  <si>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</si>
  <si>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</si>
  <si>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</si>
  <si>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</si>
  <si>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</si>
  <si>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</si>
  <si>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</si>
  <si>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</si>
  <si>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</si>
  <si>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</si>
  <si>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</si>
  <si>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</si>
  <si>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</si>
  <si>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</si>
  <si>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</si>
  <si>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</si>
  <si>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</si>
  <si>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</si>
  <si>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</si>
  <si>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</si>
  <si>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</si>
  <si>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</si>
  <si>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</si>
  <si>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</si>
  <si>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</si>
  <si>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</si>
  <si>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</si>
  <si>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</si>
  <si>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</si>
  <si>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</si>
  <si>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</si>
  <si>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51117</t>
  </si>
  <si>
    <t>KRČNÍ EZOFAGOSTOMIE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</si>
  <si>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</si>
  <si>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</si>
  <si>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</si>
  <si>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</si>
  <si>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</si>
  <si>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</si>
  <si>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</si>
  <si>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</si>
  <si>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</si>
  <si>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</si>
  <si>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</si>
  <si>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</si>
  <si>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</si>
  <si>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</si>
  <si>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</si>
  <si>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</si>
  <si>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</si>
  <si>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</si>
  <si>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</si>
  <si>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</si>
  <si>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</si>
  <si>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</si>
  <si>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</si>
  <si>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</si>
  <si>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</si>
  <si>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</si>
  <si>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</si>
  <si>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</si>
  <si>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</si>
  <si>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</si>
  <si>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</si>
  <si>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</si>
  <si>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</si>
  <si>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</si>
  <si>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</si>
  <si>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</si>
  <si>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</si>
  <si>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</si>
  <si>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</si>
  <si>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</si>
  <si>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</si>
  <si>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</si>
  <si>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</si>
  <si>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</si>
  <si>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</si>
  <si>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</si>
  <si>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</si>
  <si>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</si>
  <si>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</si>
  <si>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</si>
  <si>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</si>
  <si>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</si>
  <si>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</si>
  <si>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</si>
  <si>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</si>
  <si>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</si>
  <si>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</si>
  <si>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66825</t>
  </si>
  <si>
    <t>UPRAVENÍ ZEVNÍHO FIXATÉRU</t>
  </si>
  <si>
    <t>53451</t>
  </si>
  <si>
    <t>OTEVŘENÁ REPOZICE ZLOMENINY NEBO LUXACE JEDNOHO ME</t>
  </si>
  <si>
    <t>62440</t>
  </si>
  <si>
    <t>ŠTĚP PŘI POPÁLENÍ (A OSTATNÍCH KOŽNÍCH ZTRÁTÁCH) D</t>
  </si>
  <si>
    <t>66921</t>
  </si>
  <si>
    <t>EXKOCHLEACE A SPONGIOPLASTIKA</t>
  </si>
  <si>
    <t>53417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</si>
  <si>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</si>
  <si>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</si>
  <si>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</si>
  <si>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</si>
  <si>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</si>
  <si>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</si>
  <si>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</si>
  <si>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</si>
  <si>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</si>
  <si>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</si>
  <si>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</si>
  <si>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</si>
  <si>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</si>
  <si>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</si>
  <si>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</si>
  <si>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</si>
  <si>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</si>
  <si>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</si>
  <si>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</si>
  <si>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</si>
  <si>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</si>
  <si>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</si>
  <si>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</si>
  <si>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</si>
  <si>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</si>
  <si>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</si>
  <si>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</si>
  <si>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</si>
  <si>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</si>
  <si>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</si>
  <si>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</si>
  <si>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</si>
  <si>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</si>
  <si>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</si>
  <si>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</si>
  <si>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</si>
  <si>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</si>
  <si>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</si>
  <si>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</si>
  <si>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</si>
  <si>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</si>
  <si>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</si>
  <si>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</si>
  <si>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</si>
  <si>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</si>
  <si>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</si>
  <si>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</si>
  <si>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</si>
  <si>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</si>
  <si>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</si>
  <si>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</si>
  <si>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</si>
  <si>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</si>
  <si>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0026042</t>
  </si>
  <si>
    <t>KIOVIG 100 MG/ML</t>
  </si>
  <si>
    <t>0026127</t>
  </si>
  <si>
    <t>0026902</t>
  </si>
  <si>
    <t>0029980</t>
  </si>
  <si>
    <t>FLEBOGAMMA DIF 50 MG/ML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</si>
  <si>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</si>
  <si>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</si>
  <si>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</si>
  <si>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</si>
  <si>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</si>
  <si>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</si>
  <si>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0062465</t>
  </si>
  <si>
    <t>0065989</t>
  </si>
  <si>
    <t>MYCOMAX INF</t>
  </si>
  <si>
    <t>0066137</t>
  </si>
  <si>
    <t>OFLOXIN INF</t>
  </si>
  <si>
    <t>0072972</t>
  </si>
  <si>
    <t>0072973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</si>
  <si>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</si>
  <si>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</si>
  <si>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</si>
  <si>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</si>
  <si>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</si>
  <si>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</si>
  <si>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</si>
  <si>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</si>
  <si>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</si>
  <si>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</si>
  <si>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</si>
  <si>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</si>
  <si>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</si>
  <si>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</si>
  <si>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</si>
  <si>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</si>
  <si>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</si>
  <si>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</si>
  <si>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</si>
  <si>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</si>
  <si>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</si>
  <si>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</si>
  <si>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</si>
  <si>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</si>
  <si>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</si>
  <si>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</si>
  <si>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</si>
  <si>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</si>
  <si>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</si>
  <si>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</si>
  <si>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</si>
  <si>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</si>
  <si>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</si>
  <si>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</si>
  <si>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</si>
  <si>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</si>
  <si>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</si>
  <si>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</si>
  <si>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</si>
  <si>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</si>
  <si>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</si>
  <si>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</si>
  <si>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</si>
  <si>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</si>
  <si>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</si>
  <si>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</si>
  <si>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</si>
  <si>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</si>
  <si>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</si>
  <si>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</si>
  <si>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</si>
  <si>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</si>
  <si>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</si>
  <si>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</si>
  <si>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</si>
  <si>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</si>
  <si>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</si>
  <si>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</si>
  <si>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</si>
  <si>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</si>
  <si>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</si>
  <si>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</si>
  <si>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</si>
  <si>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</si>
  <si>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</si>
  <si>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</si>
  <si>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</si>
  <si>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</si>
  <si>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</si>
  <si>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</si>
  <si>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</si>
  <si>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</si>
  <si>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</si>
  <si>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</si>
  <si>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</si>
  <si>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</si>
  <si>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</si>
  <si>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</si>
  <si>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</si>
  <si>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</si>
  <si>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</si>
  <si>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</si>
  <si>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</si>
  <si>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</si>
  <si>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</si>
  <si>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</si>
  <si>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</si>
  <si>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0064630</t>
  </si>
  <si>
    <t>KLIMICIN</t>
  </si>
  <si>
    <t>0195147</t>
  </si>
  <si>
    <t>0183817</t>
  </si>
  <si>
    <t>2</t>
  </si>
  <si>
    <t>0007905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</si>
  <si>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</si>
  <si>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</si>
  <si>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</si>
  <si>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</si>
  <si>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</si>
  <si>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</si>
  <si>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</si>
  <si>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</si>
  <si>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</si>
  <si>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</si>
  <si>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</si>
  <si>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</si>
  <si>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</si>
  <si>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</si>
  <si>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0001699</t>
  </si>
  <si>
    <t>DRÁT CERKLÁŽNÍ OCEL</t>
  </si>
  <si>
    <t>0001739</t>
  </si>
  <si>
    <t>DRÁT KIRSCHNERŮV OCEL</t>
  </si>
  <si>
    <t>0001740</t>
  </si>
  <si>
    <t>0002264</t>
  </si>
  <si>
    <t>0002425</t>
  </si>
  <si>
    <t>FIXÁTOR ZEVNÍ TRUBKOVÝ, SYNTHES</t>
  </si>
  <si>
    <t>0003008</t>
  </si>
  <si>
    <t>DLAHA ROVNÁ REKONSTRUKČNÍ PÁNEV MALÝ FRAGMENT OCEL</t>
  </si>
  <si>
    <t>0004073</t>
  </si>
  <si>
    <t>ŠROUB LCP A VA-LCP SAMOŘEZNÝ MALÝ FRAGMENT OCEL</t>
  </si>
  <si>
    <t>0004077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</si>
  <si>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</si>
  <si>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</si>
  <si>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</si>
  <si>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</si>
  <si>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</si>
  <si>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</si>
  <si>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</si>
  <si>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</si>
  <si>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</si>
  <si>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</si>
  <si>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</si>
  <si>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</si>
  <si>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</si>
  <si>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</si>
  <si>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</si>
  <si>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</si>
  <si>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</si>
  <si>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</si>
  <si>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</si>
  <si>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</si>
  <si>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</si>
  <si>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</si>
  <si>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</si>
  <si>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</si>
  <si>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</si>
  <si>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</si>
  <si>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</si>
  <si>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</si>
  <si>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</si>
  <si>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</si>
  <si>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</si>
  <si>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</si>
  <si>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</si>
  <si>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</si>
  <si>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</si>
  <si>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</si>
  <si>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0017745</t>
  </si>
  <si>
    <t>0017751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</si>
  <si>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</si>
  <si>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</si>
  <si>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</si>
  <si>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</si>
  <si>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</si>
  <si>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</si>
  <si>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</si>
  <si>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</si>
  <si>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</si>
  <si>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</si>
  <si>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</si>
  <si>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</si>
  <si>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</si>
  <si>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</si>
  <si>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</si>
  <si>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</si>
  <si>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</si>
  <si>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</si>
  <si>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</si>
  <si>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</si>
  <si>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</si>
  <si>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</si>
  <si>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</si>
  <si>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0030617</t>
  </si>
  <si>
    <t>STAPLER KOŽNÍ ROYAL - 35W</t>
  </si>
  <si>
    <t>0030705</t>
  </si>
  <si>
    <t>0030724</t>
  </si>
  <si>
    <t>DLAHA LCP PATNÍ OCEL MALÝ FRAGMENT TITAN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</si>
  <si>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</si>
  <si>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</si>
  <si>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</si>
  <si>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</si>
  <si>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</si>
  <si>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</si>
  <si>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0037174</t>
  </si>
  <si>
    <t>PROTÉZA GORE-TEX CÉVNÍ - PRUŽNÁ TENK.S ODSTR.KROUŽ</t>
  </si>
  <si>
    <t>0037180</t>
  </si>
  <si>
    <t>0046612</t>
  </si>
  <si>
    <t>DRÁT VODÍCÍ LUNDERQUIST RE-420780..180..380</t>
  </si>
  <si>
    <t>0046892</t>
  </si>
  <si>
    <t>PROTÉZA CÉVNÍ GELSOFT PLUS DÉLKA 40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</si>
  <si>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</si>
  <si>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</si>
  <si>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</si>
  <si>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</si>
  <si>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</si>
  <si>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</si>
  <si>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</si>
  <si>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</si>
  <si>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</si>
  <si>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</si>
  <si>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</si>
  <si>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</t>
  </si>
  <si>
    <t>0053774</t>
  </si>
  <si>
    <t>ZÁSOBNÍK PRO STAPLER LINEÁRNÍ S NOŽEM - TRT10,TCR1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</si>
  <si>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</si>
  <si>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</si>
  <si>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</si>
  <si>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</si>
  <si>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</si>
  <si>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</si>
  <si>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</si>
  <si>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</si>
  <si>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</si>
  <si>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</si>
  <si>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</si>
  <si>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</si>
  <si>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</si>
  <si>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</si>
  <si>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</si>
  <si>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</si>
  <si>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0057937</t>
  </si>
  <si>
    <t>ZÁPLATA KARDIOVASKULÁRNÍ GORE-TEX 0,5MM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</si>
  <si>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</si>
  <si>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</si>
  <si>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</si>
  <si>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</si>
  <si>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</si>
  <si>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</si>
  <si>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</si>
  <si>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</si>
  <si>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</si>
  <si>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</si>
  <si>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</si>
  <si>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</si>
  <si>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</si>
  <si>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</si>
  <si>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</si>
  <si>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</si>
  <si>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</si>
  <si>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</si>
  <si>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</si>
  <si>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</si>
  <si>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</si>
  <si>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</si>
  <si>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</si>
  <si>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</si>
  <si>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</si>
  <si>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</si>
  <si>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</si>
  <si>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</si>
  <si>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</si>
  <si>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</si>
  <si>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</si>
  <si>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</si>
  <si>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</si>
  <si>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</si>
  <si>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</si>
  <si>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</si>
  <si>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</si>
  <si>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</si>
  <si>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</si>
  <si>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</si>
  <si>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</si>
  <si>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</si>
  <si>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</si>
  <si>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</si>
  <si>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</si>
  <si>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</si>
  <si>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</si>
  <si>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</si>
  <si>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</si>
  <si>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</si>
  <si>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</si>
  <si>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</si>
  <si>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</si>
  <si>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</si>
  <si>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</si>
  <si>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</si>
  <si>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</si>
  <si>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</si>
  <si>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</si>
  <si>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</si>
  <si>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</si>
  <si>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</si>
  <si>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</si>
  <si>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</si>
  <si>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</si>
  <si>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</si>
  <si>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</si>
  <si>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</si>
  <si>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</si>
  <si>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</si>
  <si>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</si>
  <si>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</si>
  <si>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</si>
  <si>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</si>
  <si>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</si>
  <si>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</si>
  <si>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</si>
  <si>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</si>
  <si>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</si>
  <si>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</si>
  <si>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</si>
  <si>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</si>
  <si>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</si>
  <si>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</si>
  <si>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</si>
  <si>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</si>
  <si>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</si>
  <si>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</si>
  <si>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</si>
  <si>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</si>
  <si>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</si>
  <si>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</si>
  <si>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</si>
  <si>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</si>
  <si>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</si>
  <si>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</si>
  <si>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0097835</t>
  </si>
  <si>
    <t>0099483</t>
  </si>
  <si>
    <t>ŠROUB KONDYLÁRNÍ PR. 5MM, TI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</si>
  <si>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</si>
  <si>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</si>
  <si>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</si>
  <si>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</si>
  <si>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</si>
  <si>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</si>
  <si>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</si>
  <si>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</si>
  <si>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</si>
  <si>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</si>
  <si>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</si>
  <si>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</si>
  <si>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</si>
  <si>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</si>
  <si>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</si>
  <si>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</si>
  <si>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</si>
  <si>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</si>
  <si>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</si>
  <si>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</si>
  <si>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</si>
  <si>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</si>
  <si>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</si>
  <si>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</si>
  <si>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</si>
  <si>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</si>
  <si>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</si>
  <si>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</si>
  <si>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</si>
  <si>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</si>
  <si>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</si>
  <si>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</si>
  <si>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</si>
  <si>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</si>
  <si>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0002263</t>
  </si>
  <si>
    <t>FIXÁTOR ZEVNÍ TUBULÁRNÍ,SYNTHES</t>
  </si>
  <si>
    <t>0152127</t>
  </si>
  <si>
    <t>STAPLER LINEÁRNÍ S NOŽEM - LC6045 (PRO PZT 0152133</t>
  </si>
  <si>
    <t>0049483</t>
  </si>
  <si>
    <t>SPO2 SENSOR PRO NEDONOŠENÉ NOVOROZENCE&lt;1KG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</si>
  <si>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</si>
  <si>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</si>
  <si>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</si>
  <si>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</si>
  <si>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</si>
  <si>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</si>
  <si>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</si>
  <si>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</si>
  <si>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</si>
  <si>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</si>
  <si>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</si>
  <si>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</si>
  <si>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</si>
  <si>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</si>
  <si>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</si>
  <si>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</si>
  <si>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</si>
  <si>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</si>
  <si>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</si>
  <si>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</si>
  <si>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</si>
  <si>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</si>
  <si>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</si>
  <si>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</si>
  <si>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</si>
  <si>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</si>
  <si>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</si>
  <si>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</si>
  <si>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</si>
  <si>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</si>
  <si>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</si>
  <si>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</si>
  <si>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</si>
  <si>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</si>
  <si>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</si>
  <si>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</si>
  <si>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</si>
  <si>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</si>
  <si>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</si>
  <si>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</si>
  <si>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</si>
  <si>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</si>
  <si>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</si>
  <si>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</si>
  <si>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</si>
  <si>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</si>
  <si>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</si>
  <si>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</si>
  <si>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</si>
  <si>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</si>
  <si>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</si>
  <si>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</si>
  <si>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71823</t>
  </si>
  <si>
    <t>POUŽITÍ MIKROSKOPU PŘI OPERAČNÍM VÝKONU Á 10 MINUT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</si>
  <si>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</si>
  <si>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</si>
  <si>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</si>
  <si>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</si>
  <si>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</si>
  <si>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</si>
  <si>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</si>
  <si>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</si>
  <si>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</si>
  <si>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</si>
  <si>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</si>
  <si>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</si>
  <si>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</si>
  <si>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</si>
  <si>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61169</t>
  </si>
  <si>
    <t>TRANSPOZICE MUSKULÁRNÍHO LALOKU</t>
  </si>
  <si>
    <t>6F3</t>
  </si>
  <si>
    <t>6F5</t>
  </si>
  <si>
    <t>04700</t>
  </si>
  <si>
    <t>KONZERVATIVNÍ OŠETŘENÍ V DENTOALVEOLÁRNÍ CHIRURGII</t>
  </si>
  <si>
    <t>04825</t>
  </si>
  <si>
    <t>REPOZICE SUBLUX. ZUBU ČI FRAKTURY ALVEOLU, SEXT.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</si>
  <si>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</si>
  <si>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</si>
  <si>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</si>
  <si>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</si>
  <si>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</si>
  <si>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</si>
  <si>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</si>
  <si>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</si>
  <si>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</si>
  <si>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</si>
  <si>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</si>
  <si>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</si>
  <si>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</si>
  <si>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</si>
  <si>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</si>
  <si>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</si>
  <si>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</si>
  <si>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</si>
  <si>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</si>
  <si>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</si>
  <si>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</si>
  <si>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</si>
  <si>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</si>
  <si>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</si>
  <si>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</si>
  <si>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</si>
  <si>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</si>
  <si>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</si>
  <si>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</si>
  <si>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</si>
  <si>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</si>
  <si>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</si>
  <si>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</si>
  <si>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</si>
  <si>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</si>
  <si>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</si>
  <si>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71751</t>
  </si>
  <si>
    <t>EXENTERACE KRČNÍCH UZLIN JEDNOSTRANNÁ</t>
  </si>
  <si>
    <t>71811</t>
  </si>
  <si>
    <t>LIGATURA A. CAROTIS EXT.</t>
  </si>
  <si>
    <t>71315</t>
  </si>
  <si>
    <t>LARYNGOSKOPIE NEBO EPIFARYNGOSKOPIE FLEXIBILNÍ OPT</t>
  </si>
  <si>
    <t>71559</t>
  </si>
  <si>
    <t>DEKOMPRESE LÍCNÍHO NERVU</t>
  </si>
  <si>
    <t>7F6</t>
  </si>
  <si>
    <t>76439</t>
  </si>
  <si>
    <t>ORCHIECTOMIE JEDNOSTRANNÁ</t>
  </si>
  <si>
    <t>76459</t>
  </si>
  <si>
    <t>LIGATURA VAS DEFERENS (VAZEKTOMIE) JEDNOSTRANNÁ</t>
  </si>
  <si>
    <t>76483</t>
  </si>
  <si>
    <t>RESEKCE LEDVINY NEBO HEMINEFREKTOMIE JEDNOSTRANNÁ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</si>
  <si>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</si>
  <si>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</si>
  <si>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</si>
  <si>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</si>
  <si>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</si>
  <si>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</si>
  <si>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</si>
  <si>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</si>
  <si>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</si>
  <si>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</si>
  <si>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</si>
  <si>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</si>
  <si>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</si>
  <si>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</si>
  <si>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</si>
  <si>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</si>
  <si>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</si>
  <si>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</si>
  <si>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</si>
  <si>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</si>
  <si>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</si>
  <si>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</si>
  <si>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</si>
  <si>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</si>
  <si>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</si>
  <si>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</si>
  <si>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</si>
  <si>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</si>
  <si>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</si>
  <si>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</si>
  <si>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</si>
  <si>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00123</t>
  </si>
  <si>
    <t>00133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</si>
  <si>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</si>
  <si>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</si>
  <si>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</si>
  <si>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</si>
  <si>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</si>
  <si>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</si>
  <si>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</si>
  <si>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</si>
  <si>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</si>
  <si>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</si>
  <si>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</si>
  <si>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</si>
  <si>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</si>
  <si>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</si>
  <si>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</si>
  <si>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</si>
  <si>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</si>
  <si>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</si>
  <si>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</si>
  <si>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</si>
  <si>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</si>
  <si>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</si>
  <si>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</si>
  <si>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</si>
  <si>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</si>
  <si>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</si>
  <si>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</si>
  <si>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</si>
  <si>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</si>
  <si>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</si>
  <si>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</si>
  <si>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</si>
  <si>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</si>
  <si>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</si>
  <si>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</si>
  <si>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</si>
  <si>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</si>
  <si>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</si>
  <si>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</si>
  <si>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</si>
  <si>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</si>
  <si>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</si>
  <si>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</si>
  <si>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</si>
  <si>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</si>
  <si>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</si>
  <si>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</si>
  <si>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</si>
  <si>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</si>
  <si>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</si>
  <si>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</si>
  <si>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</si>
  <si>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</si>
  <si>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</si>
  <si>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</si>
  <si>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</si>
  <si>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</si>
  <si>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</si>
  <si>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</si>
  <si>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</si>
  <si>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</si>
  <si>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</si>
  <si>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</si>
  <si>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</si>
  <si>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</si>
  <si>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</si>
  <si>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</si>
  <si>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</si>
  <si>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                                             </t>
  </si>
  <si>
    <t>08043</t>
  </si>
  <si>
    <t xml:space="preserve">TOTÁLNÍ ENDOPROTÉZU KYČLE, LOKTE, ZÁPĚSTÍ, TOTÁLNÍ A RE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</si>
  <si>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</si>
  <si>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</si>
  <si>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</si>
  <si>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</si>
  <si>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</si>
  <si>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</si>
  <si>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</si>
  <si>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</si>
  <si>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</si>
  <si>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</si>
  <si>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</si>
  <si>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</si>
  <si>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</si>
  <si>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</si>
  <si>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</si>
  <si>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</si>
  <si>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</si>
  <si>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</si>
  <si>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</si>
  <si>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</si>
  <si>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</si>
  <si>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</si>
  <si>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11302</t>
  </si>
  <si>
    <t xml:space="preserve">MALIGNÍ ONEMOCNĚNÍ LEDVIN A MOČOVÝCH CEST A LEDVINOVÉ S                                             </t>
  </si>
  <si>
    <t>11303</t>
  </si>
  <si>
    <t>16023</t>
  </si>
  <si>
    <t xml:space="preserve">JINÉ VÝKONY PRO KREVNÍ ONEMOCNĚNÍ A NA KRVETVORNÝCH ORG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</si>
  <si>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</si>
  <si>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</si>
  <si>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</si>
  <si>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</si>
  <si>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</si>
  <si>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</si>
  <si>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</si>
  <si>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</si>
  <si>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</si>
  <si>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</si>
  <si>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</si>
  <si>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</si>
  <si>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</si>
  <si>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</si>
  <si>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</si>
  <si>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                                            </t>
  </si>
  <si>
    <t>21303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</si>
  <si>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</si>
  <si>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</si>
  <si>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</si>
  <si>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</si>
  <si>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</si>
  <si>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</si>
  <si>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</si>
  <si>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</si>
  <si>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25303</t>
  </si>
  <si>
    <t xml:space="preserve">DIAGNÓZY TÝKAJÍCÍ SE HLAVY, HRUDNÍKU A DOLNÍCH KONČETIN                                        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</si>
  <si>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</si>
  <si>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</si>
  <si>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</si>
  <si>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</si>
  <si>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</si>
  <si>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</si>
  <si>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</si>
  <si>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</si>
  <si>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</si>
  <si>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</si>
  <si>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</si>
  <si>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</si>
  <si>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</si>
  <si>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</si>
  <si>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</si>
  <si>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</si>
  <si>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</si>
  <si>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</si>
  <si>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</si>
  <si>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</si>
  <si>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</si>
  <si>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</si>
  <si>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</si>
  <si>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</si>
  <si>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</si>
  <si>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</si>
  <si>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</si>
  <si>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</si>
  <si>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</si>
  <si>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</si>
  <si>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</si>
  <si>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</si>
  <si>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</si>
  <si>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</si>
  <si>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</si>
  <si>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</si>
  <si>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</si>
  <si>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</si>
  <si>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</si>
  <si>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</si>
  <si>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</si>
  <si>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</si>
  <si>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</si>
  <si>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</si>
  <si>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</si>
  <si>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</si>
  <si>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</si>
  <si>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</si>
  <si>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</si>
  <si>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</si>
  <si>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</si>
  <si>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</si>
  <si>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</si>
  <si>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</si>
  <si>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</si>
  <si>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</si>
  <si>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</si>
  <si>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</si>
  <si>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</si>
  <si>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</si>
  <si>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</si>
  <si>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</si>
  <si>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</si>
  <si>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</si>
  <si>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</si>
  <si>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</si>
  <si>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</si>
  <si>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</si>
  <si>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</si>
  <si>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</si>
  <si>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</si>
  <si>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</si>
  <si>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</si>
  <si>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</si>
  <si>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</si>
  <si>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</si>
  <si>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</si>
  <si>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</si>
  <si>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</si>
  <si>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</si>
  <si>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</si>
  <si>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</si>
  <si>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</si>
  <si>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</si>
  <si>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</si>
  <si>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</si>
  <si>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</si>
  <si>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</si>
  <si>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</si>
  <si>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</si>
  <si>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</si>
  <si>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</si>
  <si>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</si>
  <si>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</si>
  <si>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</si>
  <si>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</si>
  <si>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</si>
  <si>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</si>
  <si>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</si>
  <si>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</si>
  <si>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</si>
  <si>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</si>
  <si>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</si>
  <si>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</si>
  <si>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</si>
  <si>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</si>
  <si>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</si>
  <si>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</si>
  <si>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</si>
  <si>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</si>
  <si>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</si>
  <si>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</si>
  <si>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</si>
  <si>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</si>
  <si>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</si>
  <si>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</si>
  <si>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</si>
  <si>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</si>
  <si>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</si>
  <si>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</si>
  <si>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</si>
  <si>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</si>
  <si>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</si>
  <si>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</si>
  <si>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</si>
  <si>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</si>
  <si>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</si>
  <si>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</si>
  <si>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</si>
  <si>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</si>
  <si>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</si>
  <si>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</si>
  <si>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</si>
  <si>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</si>
  <si>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</si>
  <si>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</si>
  <si>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</si>
  <si>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</si>
  <si>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</si>
  <si>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</si>
  <si>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</si>
  <si>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</si>
  <si>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</si>
  <si>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</si>
  <si>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</si>
  <si>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</si>
  <si>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</si>
  <si>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</si>
  <si>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</si>
  <si>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</si>
  <si>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</si>
  <si>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</si>
  <si>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</si>
  <si>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</si>
  <si>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</si>
  <si>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</si>
  <si>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</si>
  <si>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</si>
  <si>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</si>
  <si>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</si>
  <si>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</si>
  <si>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</si>
  <si>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</si>
  <si>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</si>
  <si>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</si>
  <si>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</si>
  <si>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</si>
  <si>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</si>
  <si>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</si>
  <si>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</si>
  <si>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</si>
  <si>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</si>
  <si>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</si>
  <si>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</si>
  <si>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</si>
  <si>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</si>
  <si>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</si>
  <si>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</si>
  <si>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</si>
  <si>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</si>
  <si>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</si>
  <si>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</si>
  <si>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</si>
  <si>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</si>
  <si>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</si>
  <si>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</si>
  <si>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</si>
  <si>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</si>
  <si>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</si>
  <si>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</si>
  <si>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</si>
  <si>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</si>
  <si>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</si>
  <si>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</si>
  <si>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</si>
  <si>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</si>
  <si>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</si>
  <si>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</si>
  <si>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</si>
  <si>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</si>
  <si>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</si>
  <si>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</si>
  <si>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</si>
  <si>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</si>
  <si>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</si>
  <si>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</si>
  <si>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</si>
  <si>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</si>
  <si>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</si>
  <si>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</si>
  <si>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</si>
  <si>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</si>
  <si>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</si>
  <si>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</si>
  <si>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</si>
  <si>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</si>
  <si>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</si>
  <si>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</si>
  <si>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</si>
  <si>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</si>
  <si>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</si>
  <si>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</si>
  <si>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</si>
  <si>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</si>
  <si>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</si>
  <si>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</si>
  <si>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</si>
  <si>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</si>
  <si>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</si>
  <si>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</si>
  <si>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</si>
  <si>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</si>
  <si>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</si>
  <si>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</si>
  <si>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</si>
  <si>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</si>
  <si>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</si>
  <si>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</si>
  <si>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</si>
  <si>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</si>
  <si>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</si>
  <si>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</si>
  <si>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</si>
  <si>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</si>
  <si>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</si>
  <si>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</si>
  <si>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</si>
  <si>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</si>
  <si>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</si>
  <si>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</si>
  <si>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</si>
  <si>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</si>
  <si>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</si>
  <si>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</si>
  <si>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</si>
  <si>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</si>
  <si>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</si>
  <si>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</si>
  <si>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</si>
  <si>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</si>
  <si>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</si>
  <si>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</si>
  <si>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</si>
  <si>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</si>
  <si>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</si>
  <si>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</si>
  <si>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</si>
  <si>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</si>
  <si>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</si>
  <si>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</si>
  <si>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</si>
  <si>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</si>
  <si>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</si>
  <si>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</si>
  <si>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</si>
  <si>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</si>
  <si>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</si>
  <si>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</si>
  <si>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</si>
  <si>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</si>
  <si>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</si>
  <si>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</si>
  <si>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</si>
  <si>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</si>
  <si>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</si>
  <si>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</si>
  <si>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</si>
  <si>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</si>
  <si>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</si>
  <si>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</si>
  <si>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</si>
  <si>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</si>
  <si>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</si>
  <si>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</si>
  <si>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</si>
  <si>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</si>
  <si>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</si>
  <si>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</si>
  <si>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</si>
  <si>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</si>
  <si>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</si>
  <si>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</si>
  <si>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</si>
  <si>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</si>
  <si>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</si>
  <si>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</si>
  <si>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</si>
  <si>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</si>
  <si>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</si>
  <si>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</si>
  <si>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</si>
  <si>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</si>
  <si>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</si>
  <si>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</si>
  <si>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</si>
  <si>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</si>
  <si>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</si>
  <si>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</si>
  <si>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</si>
  <si>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</si>
  <si>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</si>
  <si>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</si>
  <si>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</si>
  <si>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</si>
  <si>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</si>
  <si>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</si>
  <si>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</si>
  <si>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</si>
  <si>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</si>
  <si>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</si>
  <si>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</si>
  <si>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</si>
  <si>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</si>
  <si>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</si>
  <si>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</si>
  <si>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</si>
  <si>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</si>
  <si>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</si>
  <si>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</si>
  <si>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</si>
  <si>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</si>
  <si>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</si>
  <si>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</si>
  <si>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</si>
  <si>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</si>
  <si>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</si>
  <si>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</si>
  <si>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</si>
  <si>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</si>
  <si>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</si>
  <si>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</si>
  <si>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</si>
  <si>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</si>
  <si>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</si>
  <si>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</si>
  <si>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</si>
  <si>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</si>
  <si>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</si>
  <si>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</si>
  <si>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</si>
  <si>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</si>
  <si>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</si>
  <si>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</si>
  <si>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</si>
  <si>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0141695</t>
  </si>
  <si>
    <t>STENT JÍCNOVÝ FERX-ELLA-BOUBELLA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</si>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</sst>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 style="thin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64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39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56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3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39" xfId="0" applyFont="1" applyFill="1" applyBorder="1"/>
    <xf numFmtId="0" fontId="34" fillId="5" borderId="4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59" xfId="53" applyFont="1" applyFill="1" applyBorder="1" applyAlignment="1">
      <alignment horizontal="right"/>
    </xf>
    <xf numFmtId="164" fontId="33" fillId="0" borderId="64" xfId="53" applyNumberFormat="1" applyFont="1" applyFill="1" applyBorder="1"/>
    <xf numFmtId="164" fontId="33" fillId="0" borderId="65" xfId="53" applyNumberFormat="1" applyFont="1" applyFill="1" applyBorder="1"/>
    <xf numFmtId="9" fontId="33" fillId="0" borderId="66" xfId="83" applyNumberFormat="1" applyFont="1" applyFill="1" applyBorder="1"/>
    <xf numFmtId="3" fontId="33" fillId="0" borderId="66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5" xfId="26" applyFont="1" applyFill="1" applyBorder="1" applyAlignment="1">
      <alignment horizontal="right"/>
    </xf>
    <xf numFmtId="170" fontId="31" fillId="0" borderId="4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3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1" xfId="74" applyFont="1" applyFill="1" applyBorder="1" applyAlignment="1">
      <alignment horizontal="center"/>
    </xf>
    <xf numFmtId="0" fontId="29" fillId="5" borderId="39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70" xfId="26" applyNumberFormat="1" applyFont="1" applyFill="1" applyBorder="1"/>
    <xf numFmtId="3" fontId="31" fillId="7" borderId="53" xfId="26" applyNumberFormat="1" applyFont="1" applyFill="1" applyBorder="1"/>
    <xf numFmtId="167" fontId="33" fillId="7" borderId="58" xfId="86" applyNumberFormat="1" applyFont="1" applyFill="1" applyBorder="1" applyAlignment="1">
      <alignment horizontal="right"/>
    </xf>
    <xf numFmtId="3" fontId="31" fillId="7" borderId="71" xfId="26" applyNumberFormat="1" applyFont="1" applyFill="1" applyBorder="1"/>
    <xf numFmtId="167" fontId="33" fillId="7" borderId="58" xfId="86" applyNumberFormat="1" applyFont="1" applyFill="1" applyBorder="1"/>
    <xf numFmtId="3" fontId="31" fillId="0" borderId="70" xfId="26" applyNumberFormat="1" applyFont="1" applyFill="1" applyBorder="1" applyAlignment="1">
      <alignment horizontal="center"/>
    </xf>
    <xf numFmtId="3" fontId="31" fillId="0" borderId="58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3" fontId="31" fillId="7" borderId="58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5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54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48" xfId="0" applyNumberFormat="1" applyFont="1" applyFill="1" applyBorder="1"/>
    <xf numFmtId="3" fontId="41" fillId="2" borderId="50" xfId="0" applyNumberFormat="1" applyFont="1" applyFill="1" applyBorder="1"/>
    <xf numFmtId="9" fontId="41" fillId="2" borderId="55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52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39" xfId="0" applyFont="1" applyFill="1" applyBorder="1" applyAlignment="1">
      <alignment horizontal="left" indent="2"/>
    </xf>
    <xf numFmtId="0" fontId="34" fillId="0" borderId="39" xfId="0" applyFont="1" applyBorder="1" applyAlignment="1"/>
    <xf numFmtId="3" fontId="34" fillId="0" borderId="39" xfId="0" applyNumberFormat="1" applyFont="1" applyBorder="1" applyAlignment="1"/>
    <xf numFmtId="9" fontId="34" fillId="0" borderId="39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52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5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39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4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5" xfId="0" applyNumberFormat="1" applyFont="1" applyFill="1" applyBorder="1" applyAlignment="1"/>
    <xf numFmtId="9" fontId="34" fillId="0" borderId="4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8" fillId="9" borderId="73" xfId="0" applyNumberFormat="1" applyFont="1" applyFill="1" applyBorder="1"/>
    <xf numFmtId="3" fontId="58" fillId="9" borderId="72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76" xfId="0" applyNumberFormat="1" applyFont="1" applyFill="1" applyBorder="1" applyAlignment="1">
      <alignment horizontal="center" vertical="center"/>
    </xf>
    <xf numFmtId="0" fontId="41" fillId="2" borderId="77" xfId="0" applyFont="1" applyFill="1" applyBorder="1" applyAlignment="1">
      <alignment horizontal="center" vertical="center"/>
    </xf>
    <xf numFmtId="3" fontId="60" fillId="2" borderId="79" xfId="0" applyNumberFormat="1" applyFont="1" applyFill="1" applyBorder="1" applyAlignment="1">
      <alignment horizontal="center" vertical="center" wrapText="1"/>
    </xf>
    <xf numFmtId="0" fontId="60" fillId="2" borderId="80" xfId="0" applyFont="1" applyFill="1" applyBorder="1" applyAlignment="1">
      <alignment horizontal="center" vertical="center" wrapText="1"/>
    </xf>
    <xf numFmtId="0" fontId="41" fillId="2" borderId="82" xfId="0" applyFont="1" applyFill="1" applyBorder="1" applyAlignment="1"/>
    <xf numFmtId="0" fontId="41" fillId="2" borderId="84" xfId="0" applyFont="1" applyFill="1" applyBorder="1" applyAlignment="1">
      <alignment horizontal="left" indent="1"/>
    </xf>
    <xf numFmtId="0" fontId="41" fillId="2" borderId="90" xfId="0" applyFont="1" applyFill="1" applyBorder="1" applyAlignment="1">
      <alignment horizontal="left" indent="1"/>
    </xf>
    <xf numFmtId="0" fontId="41" fillId="4" borderId="82" xfId="0" applyFont="1" applyFill="1" applyBorder="1" applyAlignment="1"/>
    <xf numFmtId="0" fontId="41" fillId="4" borderId="84" xfId="0" applyFont="1" applyFill="1" applyBorder="1" applyAlignment="1">
      <alignment horizontal="left" indent="1"/>
    </xf>
    <xf numFmtId="0" fontId="41" fillId="4" borderId="95" xfId="0" applyFont="1" applyFill="1" applyBorder="1" applyAlignment="1">
      <alignment horizontal="left" indent="1"/>
    </xf>
    <xf numFmtId="0" fontId="34" fillId="2" borderId="84" xfId="0" quotePrefix="1" applyFont="1" applyFill="1" applyBorder="1" applyAlignment="1">
      <alignment horizontal="left" indent="2"/>
    </xf>
    <xf numFmtId="0" fontId="34" fillId="2" borderId="90" xfId="0" quotePrefix="1" applyFont="1" applyFill="1" applyBorder="1" applyAlignment="1">
      <alignment horizontal="left" indent="2"/>
    </xf>
    <xf numFmtId="0" fontId="41" fillId="2" borderId="82" xfId="0" applyFont="1" applyFill="1" applyBorder="1" applyAlignment="1">
      <alignment horizontal="left" indent="1"/>
    </xf>
    <xf numFmtId="0" fontId="41" fillId="2" borderId="95" xfId="0" applyFont="1" applyFill="1" applyBorder="1" applyAlignment="1">
      <alignment horizontal="left" indent="1"/>
    </xf>
    <xf numFmtId="0" fontId="41" fillId="4" borderId="90" xfId="0" applyFont="1" applyFill="1" applyBorder="1" applyAlignment="1">
      <alignment horizontal="left" indent="1"/>
    </xf>
    <xf numFmtId="0" fontId="34" fillId="0" borderId="100" xfId="0" applyFont="1" applyBorder="1"/>
    <xf numFmtId="3" fontId="34" fillId="0" borderId="100" xfId="0" applyNumberFormat="1" applyFont="1" applyBorder="1"/>
    <xf numFmtId="0" fontId="41" fillId="4" borderId="74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99" xfId="0" applyNumberFormat="1" applyFont="1" applyFill="1" applyBorder="1" applyAlignment="1">
      <alignment horizontal="center" vertical="center"/>
    </xf>
    <xf numFmtId="3" fontId="60" fillId="2" borderId="97" xfId="0" applyNumberFormat="1" applyFont="1" applyFill="1" applyBorder="1" applyAlignment="1">
      <alignment horizontal="center" vertical="center" wrapText="1"/>
    </xf>
    <xf numFmtId="173" fontId="41" fillId="4" borderId="83" xfId="0" applyNumberFormat="1" applyFont="1" applyFill="1" applyBorder="1" applyAlignment="1"/>
    <xf numFmtId="173" fontId="41" fillId="4" borderId="76" xfId="0" applyNumberFormat="1" applyFont="1" applyFill="1" applyBorder="1" applyAlignment="1"/>
    <xf numFmtId="173" fontId="41" fillId="4" borderId="77" xfId="0" applyNumberFormat="1" applyFont="1" applyFill="1" applyBorder="1" applyAlignment="1"/>
    <xf numFmtId="173" fontId="41" fillId="0" borderId="85" xfId="0" applyNumberFormat="1" applyFont="1" applyBorder="1"/>
    <xf numFmtId="173" fontId="34" fillId="0" borderId="89" xfId="0" applyNumberFormat="1" applyFont="1" applyBorder="1"/>
    <xf numFmtId="173" fontId="34" fillId="0" borderId="87" xfId="0" applyNumberFormat="1" applyFont="1" applyBorder="1"/>
    <xf numFmtId="173" fontId="34" fillId="0" borderId="88" xfId="0" applyNumberFormat="1" applyFont="1" applyBorder="1"/>
    <xf numFmtId="173" fontId="41" fillId="0" borderId="96" xfId="0" applyNumberFormat="1" applyFont="1" applyBorder="1"/>
    <xf numFmtId="173" fontId="34" fillId="0" borderId="97" xfId="0" applyNumberFormat="1" applyFont="1" applyBorder="1"/>
    <xf numFmtId="173" fontId="34" fillId="0" borderId="80" xfId="0" applyNumberFormat="1" applyFont="1" applyBorder="1"/>
    <xf numFmtId="173" fontId="34" fillId="0" borderId="81" xfId="0" applyNumberFormat="1" applyFont="1" applyBorder="1"/>
    <xf numFmtId="173" fontId="41" fillId="2" borderId="98" xfId="0" applyNumberFormat="1" applyFont="1" applyFill="1" applyBorder="1" applyAlignment="1"/>
    <xf numFmtId="173" fontId="41" fillId="2" borderId="76" xfId="0" applyNumberFormat="1" applyFont="1" applyFill="1" applyBorder="1" applyAlignment="1"/>
    <xf numFmtId="173" fontId="41" fillId="2" borderId="77" xfId="0" applyNumberFormat="1" applyFont="1" applyFill="1" applyBorder="1" applyAlignment="1"/>
    <xf numFmtId="173" fontId="41" fillId="0" borderId="91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0" borderId="83" xfId="0" applyNumberFormat="1" applyFont="1" applyBorder="1"/>
    <xf numFmtId="173" fontId="34" fillId="0" borderId="99" xfId="0" applyNumberFormat="1" applyFont="1" applyBorder="1"/>
    <xf numFmtId="173" fontId="34" fillId="0" borderId="77" xfId="0" applyNumberFormat="1" applyFont="1" applyBorder="1"/>
    <xf numFmtId="174" fontId="41" fillId="2" borderId="83" xfId="0" applyNumberFormat="1" applyFont="1" applyFill="1" applyBorder="1" applyAlignment="1"/>
    <xf numFmtId="174" fontId="34" fillId="2" borderId="76" xfId="0" applyNumberFormat="1" applyFont="1" applyFill="1" applyBorder="1" applyAlignment="1"/>
    <xf numFmtId="174" fontId="34" fillId="2" borderId="77" xfId="0" applyNumberFormat="1" applyFont="1" applyFill="1" applyBorder="1" applyAlignment="1"/>
    <xf numFmtId="174" fontId="41" fillId="0" borderId="85" xfId="0" applyNumberFormat="1" applyFont="1" applyBorder="1"/>
    <xf numFmtId="174" fontId="34" fillId="0" borderId="86" xfId="0" applyNumberFormat="1" applyFont="1" applyBorder="1"/>
    <xf numFmtId="174" fontId="34" fillId="0" borderId="87" xfId="0" applyNumberFormat="1" applyFont="1" applyBorder="1"/>
    <xf numFmtId="174" fontId="34" fillId="0" borderId="89" xfId="0" applyNumberFormat="1" applyFont="1" applyBorder="1"/>
    <xf numFmtId="174" fontId="41" fillId="0" borderId="91" xfId="0" applyNumberFormat="1" applyFont="1" applyBorder="1"/>
    <xf numFmtId="174" fontId="34" fillId="0" borderId="92" xfId="0" applyNumberFormat="1" applyFont="1" applyBorder="1"/>
    <xf numFmtId="174" fontId="34" fillId="0" borderId="93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3" fontId="41" fillId="4" borderId="83" xfId="0" applyNumberFormat="1" applyFont="1" applyFill="1" applyBorder="1" applyAlignment="1">
      <alignment horizontal="center"/>
    </xf>
    <xf numFmtId="175" fontId="41" fillId="0" borderId="91" xfId="0" applyNumberFormat="1" applyFont="1" applyBorder="1"/>
    <xf numFmtId="0" fontId="33" fillId="2" borderId="106" xfId="74" applyFont="1" applyFill="1" applyBorder="1" applyAlignment="1">
      <alignment horizontal="center"/>
    </xf>
    <xf numFmtId="0" fontId="33" fillId="2" borderId="78" xfId="81" applyFont="1" applyFill="1" applyBorder="1" applyAlignment="1">
      <alignment horizontal="center"/>
    </xf>
    <xf numFmtId="0" fontId="33" fillId="2" borderId="79" xfId="81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4" xfId="53" applyNumberFormat="1" applyFont="1" applyFill="1" applyBorder="1"/>
    <xf numFmtId="3" fontId="33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9" fontId="41" fillId="0" borderId="85" xfId="0" applyNumberFormat="1" applyFont="1" applyBorder="1"/>
    <xf numFmtId="9" fontId="34" fillId="0" borderId="89" xfId="0" applyNumberFormat="1" applyFont="1" applyBorder="1"/>
    <xf numFmtId="9" fontId="34" fillId="0" borderId="87" xfId="0" applyNumberFormat="1" applyFont="1" applyBorder="1"/>
    <xf numFmtId="9" fontId="34" fillId="0" borderId="88" xfId="0" applyNumberFormat="1" applyFont="1" applyBorder="1"/>
    <xf numFmtId="0" fontId="41" fillId="3" borderId="28" xfId="0" applyFont="1" applyFill="1" applyBorder="1" applyAlignment="1"/>
    <xf numFmtId="0" fontId="34" fillId="0" borderId="40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43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41" xfId="81" applyFont="1" applyFill="1" applyBorder="1" applyAlignment="1">
      <alignment horizontal="center"/>
    </xf>
    <xf numFmtId="0" fontId="33" fillId="2" borderId="69" xfId="81" applyFont="1" applyFill="1" applyBorder="1" applyAlignment="1">
      <alignment horizontal="center"/>
    </xf>
    <xf numFmtId="0" fontId="33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06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57" xfId="78" applyNumberFormat="1" applyFont="1" applyFill="1" applyBorder="1" applyAlignment="1">
      <alignment horizontal="left"/>
    </xf>
    <xf numFmtId="0" fontId="34" fillId="2" borderId="49" xfId="0" applyFont="1" applyFill="1" applyBorder="1" applyAlignment="1"/>
    <xf numFmtId="3" fontId="30" fillId="2" borderId="51" xfId="78" applyNumberFormat="1" applyFont="1" applyFill="1" applyBorder="1" applyAlignment="1"/>
    <xf numFmtId="0" fontId="41" fillId="2" borderId="57" xfId="0" applyFont="1" applyFill="1" applyBorder="1" applyAlignment="1">
      <alignment horizontal="left"/>
    </xf>
    <xf numFmtId="0" fontId="34" fillId="2" borderId="45" xfId="0" applyFont="1" applyFill="1" applyBorder="1" applyAlignment="1">
      <alignment horizontal="left"/>
    </xf>
    <xf numFmtId="0" fontId="34" fillId="2" borderId="49" xfId="0" applyFont="1" applyFill="1" applyBorder="1" applyAlignment="1">
      <alignment horizontal="left"/>
    </xf>
    <xf numFmtId="0" fontId="41" fillId="2" borderId="51" xfId="0" applyFont="1" applyFill="1" applyBorder="1" applyAlignment="1">
      <alignment horizontal="left"/>
    </xf>
    <xf numFmtId="3" fontId="41" fillId="2" borderId="51" xfId="0" applyNumberFormat="1" applyFont="1" applyFill="1" applyBorder="1" applyAlignment="1">
      <alignment horizontal="left"/>
    </xf>
    <xf numFmtId="3" fontId="34" fillId="2" borderId="46" xfId="0" applyNumberFormat="1" applyFont="1" applyFill="1" applyBorder="1" applyAlignment="1">
      <alignment horizontal="left"/>
    </xf>
    <xf numFmtId="9" fontId="3" fillId="2" borderId="10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1" fillId="2" borderId="75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5" fillId="0" borderId="2" xfId="26" applyFont="1" applyFill="1" applyBorder="1" applyAlignment="1"/>
    <xf numFmtId="0" fontId="41" fillId="2" borderId="55" xfId="0" applyFont="1" applyFill="1" applyBorder="1" applyAlignment="1">
      <alignment vertical="center"/>
    </xf>
    <xf numFmtId="3" fontId="33" fillId="2" borderId="57" xfId="26" applyNumberFormat="1" applyFont="1" applyFill="1" applyBorder="1" applyAlignment="1">
      <alignment horizontal="center"/>
    </xf>
    <xf numFmtId="3" fontId="33" fillId="2" borderId="45" xfId="26" applyNumberFormat="1" applyFont="1" applyFill="1" applyBorder="1" applyAlignment="1">
      <alignment horizontal="center"/>
    </xf>
    <xf numFmtId="3" fontId="33" fillId="2" borderId="46" xfId="26" applyNumberFormat="1" applyFont="1" applyFill="1" applyBorder="1" applyAlignment="1">
      <alignment horizontal="center"/>
    </xf>
    <xf numFmtId="3" fontId="33" fillId="2" borderId="46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57" xfId="0" quotePrefix="1" applyNumberFormat="1" applyFont="1" applyFill="1" applyBorder="1" applyAlignment="1">
      <alignment horizontal="center"/>
    </xf>
    <xf numFmtId="0" fontId="33" fillId="2" borderId="46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5" fillId="2" borderId="46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57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57" xfId="26" applyNumberFormat="1" applyFont="1" applyFill="1" applyBorder="1" applyAlignment="1">
      <alignment horizontal="center"/>
    </xf>
    <xf numFmtId="3" fontId="33" fillId="4" borderId="45" xfId="26" applyNumberFormat="1" applyFont="1" applyFill="1" applyBorder="1" applyAlignment="1">
      <alignment horizontal="center"/>
    </xf>
    <xf numFmtId="3" fontId="33" fillId="4" borderId="46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56" xfId="26" applyNumberFormat="1" applyFont="1" applyFill="1" applyBorder="1" applyAlignment="1">
      <alignment horizontal="center" vertical="center" wrapText="1"/>
    </xf>
    <xf numFmtId="3" fontId="33" fillId="3" borderId="57" xfId="26" applyNumberFormat="1" applyFont="1" applyFill="1" applyBorder="1" applyAlignment="1">
      <alignment horizontal="center"/>
    </xf>
    <xf numFmtId="3" fontId="33" fillId="3" borderId="45" xfId="26" applyNumberFormat="1" applyFont="1" applyFill="1" applyBorder="1" applyAlignment="1">
      <alignment horizontal="center"/>
    </xf>
    <xf numFmtId="3" fontId="33" fillId="3" borderId="46" xfId="26" applyNumberFormat="1" applyFont="1" applyFill="1" applyBorder="1" applyAlignment="1">
      <alignment horizontal="center"/>
    </xf>
    <xf numFmtId="3" fontId="33" fillId="0" borderId="45" xfId="26" applyNumberFormat="1" applyFont="1" applyFill="1" applyBorder="1" applyAlignment="1">
      <alignment horizontal="right" vertical="top"/>
    </xf>
    <xf numFmtId="0" fontId="34" fillId="0" borderId="45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4" fillId="2" borderId="45" xfId="14" applyFont="1" applyFill="1" applyBorder="1" applyAlignment="1">
      <alignment horizontal="center"/>
    </xf>
    <xf numFmtId="0" fontId="34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48" xfId="76" applyNumberFormat="1" applyFont="1" applyFill="1" applyBorder="1" applyAlignment="1">
      <alignment horizontal="center" vertical="center"/>
    </xf>
    <xf numFmtId="3" fontId="33" fillId="2" borderId="5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67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176" fontId="35" fillId="10" borderId="112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6" fontId="35" fillId="10" borderId="113" xfId="0" applyNumberFormat="1" applyFont="1" applyFill="1" applyBorder="1" applyAlignment="1">
      <alignment horizontal="right" vertical="top"/>
    </xf>
    <xf numFmtId="3" fontId="37" fillId="10" borderId="115" xfId="0" applyNumberFormat="1" applyFont="1" applyFill="1" applyBorder="1" applyAlignment="1">
      <alignment horizontal="right" vertical="top"/>
    </xf>
    <xf numFmtId="3" fontId="37" fillId="10" borderId="116" xfId="0" applyNumberFormat="1" applyFont="1" applyFill="1" applyBorder="1" applyAlignment="1">
      <alignment horizontal="right" vertical="top"/>
    </xf>
    <xf numFmtId="0" fontId="37" fillId="10" borderId="117" xfId="0" applyFont="1" applyFill="1" applyBorder="1" applyAlignment="1">
      <alignment horizontal="right" vertical="top"/>
    </xf>
    <xf numFmtId="3" fontId="37" fillId="0" borderId="115" xfId="0" applyNumberFormat="1" applyFont="1" applyBorder="1" applyAlignment="1">
      <alignment horizontal="right" vertical="top"/>
    </xf>
    <xf numFmtId="0" fontId="37" fillId="10" borderId="118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176" fontId="37" fillId="10" borderId="117" xfId="0" applyNumberFormat="1" applyFont="1" applyFill="1" applyBorder="1" applyAlignment="1">
      <alignment horizontal="right" vertical="top"/>
    </xf>
    <xf numFmtId="176" fontId="37" fillId="10" borderId="118" xfId="0" applyNumberFormat="1" applyFont="1" applyFill="1" applyBorder="1" applyAlignment="1">
      <alignment horizontal="right" vertical="top"/>
    </xf>
    <xf numFmtId="3" fontId="37" fillId="0" borderId="119" xfId="0" applyNumberFormat="1" applyFont="1" applyBorder="1" applyAlignment="1">
      <alignment horizontal="right" vertical="top"/>
    </xf>
    <xf numFmtId="3" fontId="37" fillId="0" borderId="120" xfId="0" applyNumberFormat="1" applyFont="1" applyBorder="1" applyAlignment="1">
      <alignment horizontal="right" vertical="top"/>
    </xf>
    <xf numFmtId="0" fontId="37" fillId="0" borderId="121" xfId="0" applyFont="1" applyBorder="1" applyAlignment="1">
      <alignment horizontal="right" vertical="top"/>
    </xf>
    <xf numFmtId="176" fontId="37" fillId="10" borderId="122" xfId="0" applyNumberFormat="1" applyFont="1" applyFill="1" applyBorder="1" applyAlignment="1">
      <alignment horizontal="right" vertical="top"/>
    </xf>
    <xf numFmtId="0" fontId="39" fillId="11" borderId="109" xfId="0" applyFont="1" applyFill="1" applyBorder="1" applyAlignment="1">
      <alignment vertical="top"/>
    </xf>
    <xf numFmtId="0" fontId="39" fillId="11" borderId="109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 indent="6"/>
    </xf>
    <xf numFmtId="0" fontId="39" fillId="11" borderId="109" xfId="0" applyFont="1" applyFill="1" applyBorder="1" applyAlignment="1">
      <alignment vertical="top" indent="8"/>
    </xf>
    <xf numFmtId="0" fontId="40" fillId="11" borderId="114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6"/>
    </xf>
    <xf numFmtId="0" fontId="40" fillId="11" borderId="114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/>
    </xf>
    <xf numFmtId="0" fontId="34" fillId="11" borderId="109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3" xfId="53" applyNumberFormat="1" applyFont="1" applyFill="1" applyBorder="1" applyAlignment="1">
      <alignment horizontal="left"/>
    </xf>
    <xf numFmtId="164" fontId="33" fillId="2" borderId="124" xfId="53" applyNumberFormat="1" applyFont="1" applyFill="1" applyBorder="1" applyAlignment="1">
      <alignment horizontal="left"/>
    </xf>
    <xf numFmtId="164" fontId="33" fillId="2" borderId="53" xfId="53" applyNumberFormat="1" applyFont="1" applyFill="1" applyBorder="1" applyAlignment="1">
      <alignment horizontal="left"/>
    </xf>
    <xf numFmtId="3" fontId="33" fillId="2" borderId="53" xfId="53" applyNumberFormat="1" applyFont="1" applyFill="1" applyBorder="1" applyAlignment="1">
      <alignment horizontal="left"/>
    </xf>
    <xf numFmtId="3" fontId="33" fillId="2" borderId="58" xfId="53" applyNumberFormat="1" applyFont="1" applyFill="1" applyBorder="1" applyAlignment="1">
      <alignment horizontal="left"/>
    </xf>
    <xf numFmtId="3" fontId="34" fillId="0" borderId="124" xfId="0" applyNumberFormat="1" applyFont="1" applyFill="1" applyBorder="1"/>
    <xf numFmtId="3" fontId="34" fillId="0" borderId="126" xfId="0" applyNumberFormat="1" applyFont="1" applyFill="1" applyBorder="1"/>
    <xf numFmtId="0" fontId="34" fillId="0" borderId="76" xfId="0" applyFont="1" applyFill="1" applyBorder="1"/>
    <xf numFmtId="0" fontId="34" fillId="0" borderId="77" xfId="0" applyFont="1" applyFill="1" applyBorder="1"/>
    <xf numFmtId="164" fontId="34" fillId="0" borderId="77" xfId="0" applyNumberFormat="1" applyFont="1" applyFill="1" applyBorder="1"/>
    <xf numFmtId="164" fontId="34" fillId="0" borderId="77" xfId="0" applyNumberFormat="1" applyFont="1" applyFill="1" applyBorder="1" applyAlignment="1">
      <alignment horizontal="right"/>
    </xf>
    <xf numFmtId="3" fontId="34" fillId="0" borderId="77" xfId="0" applyNumberFormat="1" applyFont="1" applyFill="1" applyBorder="1"/>
    <xf numFmtId="3" fontId="34" fillId="0" borderId="78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79" xfId="0" applyFont="1" applyFill="1" applyBorder="1"/>
    <xf numFmtId="0" fontId="34" fillId="0" borderId="80" xfId="0" applyFont="1" applyFill="1" applyBorder="1"/>
    <xf numFmtId="164" fontId="34" fillId="0" borderId="80" xfId="0" applyNumberFormat="1" applyFont="1" applyFill="1" applyBorder="1"/>
    <xf numFmtId="164" fontId="34" fillId="0" borderId="80" xfId="0" applyNumberFormat="1" applyFont="1" applyFill="1" applyBorder="1" applyAlignment="1">
      <alignment horizontal="right"/>
    </xf>
    <xf numFmtId="3" fontId="34" fillId="0" borderId="80" xfId="0" applyNumberFormat="1" applyFont="1" applyFill="1" applyBorder="1"/>
    <xf numFmtId="3" fontId="34" fillId="0" borderId="81" xfId="0" applyNumberFormat="1" applyFont="1" applyFill="1" applyBorder="1"/>
    <xf numFmtId="0" fontId="41" fillId="2" borderId="123" xfId="0" applyFont="1" applyFill="1" applyBorder="1"/>
    <xf numFmtId="3" fontId="41" fillId="2" borderId="125" xfId="0" applyNumberFormat="1" applyFont="1" applyFill="1" applyBorder="1"/>
    <xf numFmtId="9" fontId="41" fillId="2" borderId="71" xfId="0" applyNumberFormat="1" applyFont="1" applyFill="1" applyBorder="1"/>
    <xf numFmtId="3" fontId="41" fillId="2" borderId="58" xfId="0" applyNumberFormat="1" applyFont="1" applyFill="1" applyBorder="1"/>
    <xf numFmtId="9" fontId="34" fillId="0" borderId="124" xfId="0" applyNumberFormat="1" applyFont="1" applyFill="1" applyBorder="1"/>
    <xf numFmtId="9" fontId="34" fillId="0" borderId="77" xfId="0" applyNumberFormat="1" applyFont="1" applyFill="1" applyBorder="1"/>
    <xf numFmtId="9" fontId="34" fillId="0" borderId="80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23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3" xfId="0" applyNumberFormat="1" applyFont="1" applyFill="1" applyBorder="1"/>
    <xf numFmtId="9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0" borderId="76" xfId="0" applyFont="1" applyFill="1" applyBorder="1"/>
    <xf numFmtId="0" fontId="41" fillId="0" borderId="86" xfId="0" applyFont="1" applyFill="1" applyBorder="1"/>
    <xf numFmtId="0" fontId="41" fillId="0" borderId="127" xfId="0" applyFont="1" applyFill="1" applyBorder="1"/>
    <xf numFmtId="0" fontId="41" fillId="2" borderId="124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23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4" fillId="0" borderId="78" xfId="0" applyNumberFormat="1" applyFont="1" applyFill="1" applyBorder="1"/>
    <xf numFmtId="9" fontId="34" fillId="0" borderId="81" xfId="0" applyNumberFormat="1" applyFont="1" applyFill="1" applyBorder="1"/>
    <xf numFmtId="0" fontId="41" fillId="0" borderId="106" xfId="0" applyFont="1" applyFill="1" applyBorder="1"/>
    <xf numFmtId="0" fontId="41" fillId="0" borderId="105" xfId="0" applyFont="1" applyFill="1" applyBorder="1" applyAlignment="1">
      <alignment horizontal="left" indent="1"/>
    </xf>
    <xf numFmtId="9" fontId="34" fillId="0" borderId="99" xfId="0" applyNumberFormat="1" applyFont="1" applyFill="1" applyBorder="1"/>
    <xf numFmtId="9" fontId="34" fillId="0" borderId="97" xfId="0" applyNumberFormat="1" applyFont="1" applyFill="1" applyBorder="1"/>
    <xf numFmtId="3" fontId="34" fillId="0" borderId="76" xfId="0" applyNumberFormat="1" applyFont="1" applyFill="1" applyBorder="1"/>
    <xf numFmtId="3" fontId="34" fillId="0" borderId="79" xfId="0" applyNumberFormat="1" applyFont="1" applyFill="1" applyBorder="1"/>
    <xf numFmtId="9" fontId="34" fillId="0" borderId="103" xfId="0" applyNumberFormat="1" applyFont="1" applyFill="1" applyBorder="1"/>
    <xf numFmtId="9" fontId="34" fillId="0" borderId="102" xfId="0" applyNumberFormat="1" applyFont="1" applyFill="1" applyBorder="1"/>
    <xf numFmtId="173" fontId="41" fillId="4" borderId="128" xfId="0" applyNumberFormat="1" applyFont="1" applyFill="1" applyBorder="1" applyAlignment="1">
      <alignment horizontal="center"/>
    </xf>
    <xf numFmtId="0" fontId="0" fillId="0" borderId="129" xfId="0" applyBorder="1" applyAlignment="1"/>
    <xf numFmtId="173" fontId="41" fillId="4" borderId="129" xfId="0" applyNumberFormat="1" applyFont="1" applyFill="1" applyBorder="1" applyAlignment="1">
      <alignment horizontal="center"/>
    </xf>
    <xf numFmtId="0" fontId="0" fillId="0" borderId="129" xfId="0" applyBorder="1" applyAlignment="1">
      <alignment horizontal="center"/>
    </xf>
    <xf numFmtId="173" fontId="34" fillId="0" borderId="130" xfId="0" applyNumberFormat="1" applyFont="1" applyBorder="1" applyAlignment="1">
      <alignment horizontal="right"/>
    </xf>
    <xf numFmtId="0" fontId="0" fillId="0" borderId="131" xfId="0" applyBorder="1" applyAlignment="1">
      <alignment horizontal="right"/>
    </xf>
    <xf numFmtId="173" fontId="34" fillId="0" borderId="131" xfId="0" applyNumberFormat="1" applyFont="1" applyBorder="1" applyAlignment="1">
      <alignment horizontal="right"/>
    </xf>
    <xf numFmtId="173" fontId="34" fillId="0" borderId="131" xfId="0" applyNumberFormat="1" applyFont="1" applyBorder="1" applyAlignment="1">
      <alignment horizontal="right" wrapText="1"/>
    </xf>
    <xf numFmtId="0" fontId="0" fillId="0" borderId="131" xfId="0" applyBorder="1" applyAlignment="1">
      <alignment horizontal="right" wrapText="1"/>
    </xf>
    <xf numFmtId="175" fontId="34" fillId="0" borderId="130" xfId="0" applyNumberFormat="1" applyFont="1" applyBorder="1" applyAlignment="1">
      <alignment horizontal="right"/>
    </xf>
    <xf numFmtId="175" fontId="34" fillId="0" borderId="131" xfId="0" applyNumberFormat="1" applyFont="1" applyBorder="1" applyAlignment="1">
      <alignment horizontal="right"/>
    </xf>
    <xf numFmtId="173" fontId="34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4" fillId="0" borderId="133" xfId="0" applyNumberFormat="1" applyFont="1" applyBorder="1" applyAlignment="1">
      <alignment horizontal="right"/>
    </xf>
    <xf numFmtId="0" fontId="41" fillId="2" borderId="103" xfId="0" applyFont="1" applyFill="1" applyBorder="1" applyAlignment="1">
      <alignment horizontal="center" vertical="center"/>
    </xf>
    <xf numFmtId="0" fontId="60" fillId="2" borderId="102" xfId="0" applyFont="1" applyFill="1" applyBorder="1" applyAlignment="1">
      <alignment horizontal="center" vertical="center" wrapText="1"/>
    </xf>
    <xf numFmtId="174" fontId="34" fillId="2" borderId="103" xfId="0" applyNumberFormat="1" applyFont="1" applyFill="1" applyBorder="1" applyAlignment="1"/>
    <xf numFmtId="174" fontId="34" fillId="0" borderId="101" xfId="0" applyNumberFormat="1" applyFont="1" applyBorder="1"/>
    <xf numFmtId="174" fontId="34" fillId="0" borderId="135" xfId="0" applyNumberFormat="1" applyFont="1" applyBorder="1"/>
    <xf numFmtId="173" fontId="41" fillId="4" borderId="103" xfId="0" applyNumberFormat="1" applyFont="1" applyFill="1" applyBorder="1" applyAlignment="1"/>
    <xf numFmtId="173" fontId="34" fillId="0" borderId="101" xfId="0" applyNumberFormat="1" applyFont="1" applyBorder="1"/>
    <xf numFmtId="173" fontId="34" fillId="0" borderId="102" xfId="0" applyNumberFormat="1" applyFont="1" applyBorder="1"/>
    <xf numFmtId="173" fontId="41" fillId="2" borderId="103" xfId="0" applyNumberFormat="1" applyFont="1" applyFill="1" applyBorder="1" applyAlignment="1"/>
    <xf numFmtId="173" fontId="34" fillId="0" borderId="135" xfId="0" applyNumberFormat="1" applyFont="1" applyBorder="1"/>
    <xf numFmtId="173" fontId="34" fillId="0" borderId="103" xfId="0" applyNumberFormat="1" applyFont="1" applyBorder="1"/>
    <xf numFmtId="173" fontId="41" fillId="4" borderId="136" xfId="0" applyNumberFormat="1" applyFont="1" applyFill="1" applyBorder="1" applyAlignment="1">
      <alignment horizontal="center"/>
    </xf>
    <xf numFmtId="173" fontId="34" fillId="0" borderId="137" xfId="0" applyNumberFormat="1" applyFont="1" applyBorder="1" applyAlignment="1">
      <alignment horizontal="right"/>
    </xf>
    <xf numFmtId="175" fontId="34" fillId="0" borderId="137" xfId="0" applyNumberFormat="1" applyFont="1" applyBorder="1" applyAlignment="1">
      <alignment horizontal="right"/>
    </xf>
    <xf numFmtId="173" fontId="34" fillId="0" borderId="138" xfId="0" applyNumberFormat="1" applyFont="1" applyBorder="1" applyAlignment="1">
      <alignment horizontal="right"/>
    </xf>
    <xf numFmtId="0" fontId="0" fillId="0" borderId="134" xfId="0" applyBorder="1"/>
    <xf numFmtId="173" fontId="41" fillId="4" borderId="82" xfId="0" applyNumberFormat="1" applyFont="1" applyFill="1" applyBorder="1" applyAlignment="1">
      <alignment horizontal="center"/>
    </xf>
    <xf numFmtId="173" fontId="34" fillId="0" borderId="84" xfId="0" applyNumberFormat="1" applyFont="1" applyBorder="1" applyAlignment="1">
      <alignment horizontal="right"/>
    </xf>
    <xf numFmtId="175" fontId="34" fillId="0" borderId="84" xfId="0" applyNumberFormat="1" applyFont="1" applyBorder="1" applyAlignment="1">
      <alignment horizontal="right"/>
    </xf>
    <xf numFmtId="173" fontId="34" fillId="0" borderId="95" xfId="0" applyNumberFormat="1" applyFont="1" applyBorder="1" applyAlignment="1">
      <alignment horizontal="right"/>
    </xf>
    <xf numFmtId="0" fontId="34" fillId="2" borderId="58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77" xfId="0" applyNumberFormat="1" applyFont="1" applyFill="1" applyBorder="1"/>
    <xf numFmtId="169" fontId="34" fillId="0" borderId="80" xfId="0" applyNumberFormat="1" applyFont="1" applyFill="1" applyBorder="1"/>
    <xf numFmtId="0" fontId="41" fillId="0" borderId="79" xfId="0" applyFont="1" applyFill="1" applyBorder="1"/>
    <xf numFmtId="0" fontId="33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3" fontId="65" fillId="0" borderId="140" xfId="0" applyNumberFormat="1" applyFont="1" applyBorder="1"/>
    <xf numFmtId="166" fontId="65" fillId="0" borderId="140" xfId="0" applyNumberFormat="1" applyFont="1" applyBorder="1"/>
    <xf numFmtId="166" fontId="65" fillId="0" borderId="139" xfId="0" applyNumberFormat="1" applyFont="1" applyBorder="1"/>
    <xf numFmtId="166" fontId="5" fillId="0" borderId="140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77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41" xfId="0" applyNumberFormat="1" applyFont="1" applyBorder="1" applyAlignment="1">
      <alignment horizontal="center"/>
    </xf>
    <xf numFmtId="3" fontId="65" fillId="0" borderId="140" xfId="0" applyNumberFormat="1" applyFont="1" applyBorder="1" applyAlignment="1">
      <alignment horizontal="right"/>
    </xf>
    <xf numFmtId="166" fontId="65" fillId="0" borderId="140" xfId="0" applyNumberFormat="1" applyFont="1" applyBorder="1" applyAlignment="1">
      <alignment horizontal="right"/>
    </xf>
    <xf numFmtId="166" fontId="65" fillId="0" borderId="139" xfId="0" applyNumberFormat="1" applyFont="1" applyBorder="1" applyAlignment="1">
      <alignment horizontal="right"/>
    </xf>
    <xf numFmtId="166" fontId="5" fillId="0" borderId="143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3" fontId="65" fillId="0" borderId="143" xfId="0" applyNumberFormat="1" applyFont="1" applyBorder="1" applyAlignment="1">
      <alignment horizontal="right"/>
    </xf>
    <xf numFmtId="166" fontId="65" fillId="0" borderId="143" xfId="0" applyNumberFormat="1" applyFont="1" applyBorder="1" applyAlignment="1">
      <alignment horizontal="right"/>
    </xf>
    <xf numFmtId="166" fontId="66" fillId="0" borderId="142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3" fontId="11" fillId="0" borderId="144" xfId="0" applyNumberFormat="1" applyFont="1" applyBorder="1" applyAlignment="1">
      <alignment horizontal="center"/>
    </xf>
    <xf numFmtId="166" fontId="65" fillId="0" borderId="142" xfId="0" applyNumberFormat="1" applyFont="1" applyBorder="1" applyAlignment="1">
      <alignment horizontal="right"/>
    </xf>
    <xf numFmtId="166" fontId="66" fillId="0" borderId="139" xfId="0" applyNumberFormat="1" applyFont="1" applyBorder="1" applyAlignment="1">
      <alignment horizontal="right"/>
    </xf>
    <xf numFmtId="3" fontId="65" fillId="0" borderId="143" xfId="0" applyNumberFormat="1" applyFont="1" applyBorder="1"/>
    <xf numFmtId="166" fontId="65" fillId="0" borderId="143" xfId="0" applyNumberFormat="1" applyFont="1" applyBorder="1"/>
    <xf numFmtId="166" fontId="65" fillId="0" borderId="142" xfId="0" applyNumberFormat="1" applyFont="1" applyBorder="1"/>
    <xf numFmtId="166" fontId="65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5" fillId="0" borderId="18" xfId="0" applyNumberFormat="1" applyFont="1" applyBorder="1" applyAlignment="1">
      <alignment horizontal="right"/>
    </xf>
    <xf numFmtId="3" fontId="34" fillId="0" borderId="140" xfId="0" applyNumberFormat="1" applyFont="1" applyBorder="1" applyAlignment="1">
      <alignment horizontal="right"/>
    </xf>
    <xf numFmtId="0" fontId="5" fillId="0" borderId="140" xfId="0" applyFont="1" applyBorder="1"/>
    <xf numFmtId="3" fontId="34" fillId="0" borderId="140" xfId="0" applyNumberFormat="1" applyFont="1" applyBorder="1"/>
    <xf numFmtId="9" fontId="34" fillId="0" borderId="140" xfId="0" applyNumberFormat="1" applyFont="1" applyBorder="1"/>
    <xf numFmtId="166" fontId="34" fillId="0" borderId="140" xfId="0" applyNumberFormat="1" applyFont="1" applyBorder="1"/>
    <xf numFmtId="166" fontId="34" fillId="0" borderId="139" xfId="0" applyNumberFormat="1" applyFont="1" applyBorder="1"/>
    <xf numFmtId="3" fontId="34" fillId="0" borderId="143" xfId="0" applyNumberFormat="1" applyFont="1" applyBorder="1"/>
    <xf numFmtId="166" fontId="34" fillId="0" borderId="143" xfId="0" applyNumberFormat="1" applyFont="1" applyBorder="1"/>
    <xf numFmtId="166" fontId="34" fillId="0" borderId="142" xfId="0" applyNumberFormat="1" applyFont="1" applyBorder="1"/>
    <xf numFmtId="3" fontId="34" fillId="0" borderId="143" xfId="0" applyNumberFormat="1" applyFont="1" applyBorder="1" applyAlignment="1">
      <alignment horizontal="right"/>
    </xf>
    <xf numFmtId="0" fontId="5" fillId="0" borderId="143" xfId="0" applyFont="1" applyBorder="1"/>
    <xf numFmtId="9" fontId="34" fillId="0" borderId="143" xfId="0" applyNumberFormat="1" applyFont="1" applyBorder="1"/>
    <xf numFmtId="166" fontId="34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65" fillId="0" borderId="100" xfId="0" applyNumberFormat="1" applyFont="1" applyBorder="1"/>
    <xf numFmtId="166" fontId="65" fillId="0" borderId="100" xfId="0" applyNumberFormat="1" applyFont="1" applyBorder="1"/>
    <xf numFmtId="166" fontId="65" fillId="0" borderId="75" xfId="0" applyNumberFormat="1" applyFont="1" applyBorder="1"/>
    <xf numFmtId="3" fontId="34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4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65" fillId="0" borderId="0" xfId="0" applyNumberFormat="1" applyFont="1" applyBorder="1"/>
    <xf numFmtId="166" fontId="6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9" fontId="34" fillId="0" borderId="0" xfId="0" applyNumberFormat="1" applyFont="1" applyBorder="1"/>
    <xf numFmtId="166" fontId="34" fillId="0" borderId="0" xfId="0" applyNumberFormat="1" applyFont="1" applyBorder="1"/>
    <xf numFmtId="3" fontId="65" fillId="0" borderId="0" xfId="0" applyNumberFormat="1" applyFont="1" applyBorder="1" applyAlignment="1">
      <alignment horizontal="right"/>
    </xf>
    <xf numFmtId="166" fontId="65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141" xfId="0" applyNumberFormat="1" applyFont="1" applyBorder="1" applyAlignment="1">
      <alignment horizontal="center"/>
    </xf>
    <xf numFmtId="49" fontId="3" fillId="0" borderId="14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45" xfId="0" applyNumberFormat="1" applyFont="1" applyBorder="1" applyAlignment="1">
      <alignment horizontal="center"/>
    </xf>
    <xf numFmtId="3" fontId="34" fillId="0" borderId="146" xfId="0" applyNumberFormat="1" applyFont="1" applyBorder="1"/>
    <xf numFmtId="166" fontId="34" fillId="0" borderId="146" xfId="0" applyNumberFormat="1" applyFont="1" applyBorder="1"/>
    <xf numFmtId="166" fontId="34" fillId="0" borderId="147" xfId="0" applyNumberFormat="1" applyFont="1" applyBorder="1"/>
    <xf numFmtId="3" fontId="65" fillId="0" borderId="146" xfId="0" applyNumberFormat="1" applyFont="1" applyBorder="1" applyAlignment="1">
      <alignment horizontal="right"/>
    </xf>
    <xf numFmtId="166" fontId="65" fillId="0" borderId="146" xfId="0" applyNumberFormat="1" applyFont="1" applyBorder="1" applyAlignment="1">
      <alignment horizontal="right"/>
    </xf>
    <xf numFmtId="166" fontId="65" fillId="0" borderId="147" xfId="0" applyNumberFormat="1" applyFont="1" applyBorder="1" applyAlignment="1">
      <alignment horizontal="right"/>
    </xf>
    <xf numFmtId="3" fontId="5" fillId="0" borderId="146" xfId="0" applyNumberFormat="1" applyFont="1" applyBorder="1" applyAlignment="1">
      <alignment horizontal="right"/>
    </xf>
    <xf numFmtId="166" fontId="5" fillId="0" borderId="146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177" fontId="5" fillId="0" borderId="146" xfId="0" applyNumberFormat="1" applyFont="1" applyBorder="1" applyAlignment="1">
      <alignment horizontal="right"/>
    </xf>
    <xf numFmtId="4" fontId="5" fillId="0" borderId="146" xfId="0" applyNumberFormat="1" applyFont="1" applyBorder="1" applyAlignment="1">
      <alignment horizontal="right"/>
    </xf>
    <xf numFmtId="0" fontId="5" fillId="0" borderId="146" xfId="0" applyFont="1" applyBorder="1"/>
    <xf numFmtId="3" fontId="5" fillId="0" borderId="146" xfId="0" applyNumberFormat="1" applyFont="1" applyBorder="1"/>
    <xf numFmtId="9" fontId="34" fillId="0" borderId="146" xfId="0" applyNumberFormat="1" applyFont="1" applyBorder="1"/>
    <xf numFmtId="3" fontId="11" fillId="0" borderId="14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48" xfId="0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169" fontId="34" fillId="0" borderId="151" xfId="0" applyNumberFormat="1" applyFont="1" applyFill="1" applyBorder="1"/>
    <xf numFmtId="0" fontId="34" fillId="0" borderId="151" xfId="0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169" fontId="34" fillId="0" borderId="153" xfId="0" applyNumberFormat="1" applyFont="1" applyFill="1" applyBorder="1"/>
    <xf numFmtId="0" fontId="34" fillId="0" borderId="153" xfId="0" applyFont="1" applyFill="1" applyBorder="1"/>
    <xf numFmtId="9" fontId="34" fillId="0" borderId="153" xfId="0" applyNumberFormat="1" applyFont="1" applyFill="1" applyBorder="1"/>
    <xf numFmtId="0" fontId="41" fillId="0" borderId="150" xfId="0" applyFont="1" applyFill="1" applyBorder="1"/>
    <xf numFmtId="0" fontId="41" fillId="0" borderId="148" xfId="0" applyFont="1" applyFill="1" applyBorder="1"/>
    <xf numFmtId="3" fontId="34" fillId="0" borderId="152" xfId="0" applyNumberFormat="1" applyFont="1" applyFill="1" applyBorder="1"/>
    <xf numFmtId="3" fontId="34" fillId="0" borderId="153" xfId="0" applyNumberFormat="1" applyFont="1" applyFill="1" applyBorder="1"/>
    <xf numFmtId="3" fontId="34" fillId="0" borderId="149" xfId="0" applyNumberFormat="1" applyFont="1" applyFill="1" applyBorder="1"/>
    <xf numFmtId="3" fontId="33" fillId="2" borderId="70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0" fontId="31" fillId="0" borderId="76" xfId="76" applyFont="1" applyFill="1" applyBorder="1"/>
    <xf numFmtId="0" fontId="31" fillId="0" borderId="150" xfId="76" applyFont="1" applyFill="1" applyBorder="1"/>
    <xf numFmtId="0" fontId="31" fillId="0" borderId="148" xfId="76" applyFont="1" applyFill="1" applyBorder="1"/>
    <xf numFmtId="0" fontId="31" fillId="0" borderId="103" xfId="76" applyFont="1" applyFill="1" applyBorder="1"/>
    <xf numFmtId="0" fontId="31" fillId="0" borderId="101" xfId="76" applyFont="1" applyFill="1" applyBorder="1"/>
    <xf numFmtId="0" fontId="31" fillId="0" borderId="154" xfId="76" applyFont="1" applyFill="1" applyBorder="1"/>
    <xf numFmtId="0" fontId="33" fillId="2" borderId="93" xfId="76" applyNumberFormat="1" applyFont="1" applyFill="1" applyBorder="1" applyAlignment="1">
      <alignment horizontal="left"/>
    </xf>
    <xf numFmtId="0" fontId="33" fillId="2" borderId="155" xfId="76" applyNumberFormat="1" applyFont="1" applyFill="1" applyBorder="1" applyAlignment="1">
      <alignment horizontal="left"/>
    </xf>
    <xf numFmtId="3" fontId="31" fillId="0" borderId="76" xfId="76" applyNumberFormat="1" applyFont="1" applyFill="1" applyBorder="1"/>
    <xf numFmtId="3" fontId="31" fillId="0" borderId="77" xfId="76" applyNumberFormat="1" applyFont="1" applyFill="1" applyBorder="1"/>
    <xf numFmtId="3" fontId="31" fillId="0" borderId="150" xfId="76" applyNumberFormat="1" applyFont="1" applyFill="1" applyBorder="1"/>
    <xf numFmtId="3" fontId="31" fillId="0" borderId="87" xfId="76" applyNumberFormat="1" applyFont="1" applyFill="1" applyBorder="1"/>
    <xf numFmtId="3" fontId="31" fillId="0" borderId="148" xfId="76" applyNumberFormat="1" applyFont="1" applyFill="1" applyBorder="1"/>
    <xf numFmtId="3" fontId="31" fillId="0" borderId="153" xfId="76" applyNumberFormat="1" applyFont="1" applyFill="1" applyBorder="1"/>
    <xf numFmtId="9" fontId="31" fillId="0" borderId="103" xfId="76" applyNumberFormat="1" applyFont="1" applyFill="1" applyBorder="1"/>
    <xf numFmtId="9" fontId="31" fillId="0" borderId="101" xfId="76" applyNumberFormat="1" applyFont="1" applyFill="1" applyBorder="1"/>
    <xf numFmtId="9" fontId="31" fillId="0" borderId="154" xfId="76" applyNumberFormat="1" applyFont="1" applyFill="1" applyBorder="1"/>
    <xf numFmtId="0" fontId="33" fillId="2" borderId="92" xfId="76" applyNumberFormat="1" applyFont="1" applyFill="1" applyBorder="1" applyAlignment="1">
      <alignment horizontal="left"/>
    </xf>
    <xf numFmtId="0" fontId="33" fillId="2" borderId="9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  <c:pt idx="5">
                  <c:v>0.27064182102909462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5637584"/>
        <c:axId val="-16369036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0.38694687542327783</c:v>
                </c:pt>
                <c:pt idx="1">
                  <c:v>0.38694687542327783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36901968"/>
        <c:axId val="-1636907952"/>
      </c:scatterChart>
      <c:catAx>
        <c:axId val="-177563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3690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36903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75637584"/>
        <c:crosses val="autoZero"/>
        <c:crossBetween val="between"/>
      </c:valAx>
      <c:valAx>
        <c:axId val="-1636901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36907952"/>
        <c:crosses val="max"/>
        <c:crossBetween val="midCat"/>
      </c:valAx>
      <c:valAx>
        <c:axId val="-163690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36901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  <c:pt idx="5">
                  <c:v>0.84534270650263621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36906320"/>
        <c:axId val="-163690686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36904144"/>
        <c:axId val="-1636901424"/>
      </c:scatterChart>
      <c:catAx>
        <c:axId val="-163690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3690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369068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636906320"/>
        <c:crosses val="autoZero"/>
        <c:crossBetween val="between"/>
      </c:valAx>
      <c:valAx>
        <c:axId val="-1636904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36901424"/>
        <c:crosses val="max"/>
        <c:crossBetween val="midCat"/>
      </c:valAx>
      <c:valAx>
        <c:axId val="-16369014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6369041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2310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2899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3747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3890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4546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2310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112.63339999999999</v>
      </c>
      <c r="G3" s="47">
        <f>SUBTOTAL(9,G6:G1048576)</f>
        <v>31264.215585999995</v>
      </c>
      <c r="H3" s="48">
        <f>IF(M3=0,0,G3/M3)</f>
        <v>2.4088201282263598E-2</v>
      </c>
      <c r="I3" s="47">
        <f>SUBTOTAL(9,I6:I1048576)</f>
        <v>3912.2</v>
      </c>
      <c r="J3" s="47">
        <f>SUBTOTAL(9,J6:J1048576)</f>
        <v>1266641.5607585444</v>
      </c>
      <c r="K3" s="48">
        <f>IF(M3=0,0,J3/M3)</f>
        <v>0.97591179871773615</v>
      </c>
      <c r="L3" s="47">
        <f>SUBTOTAL(9,L6:L1048576)</f>
        <v>4024.8333999999995</v>
      </c>
      <c r="M3" s="49">
        <f>SUBTOTAL(9,M6:M1048576)</f>
        <v>1297905.7763445447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476</v>
      </c>
      <c r="B6" s="610" t="s">
        <v>2145</v>
      </c>
      <c r="C6" s="610" t="s">
        <v>1718</v>
      </c>
      <c r="D6" s="610" t="s">
        <v>1719</v>
      </c>
      <c r="E6" s="610" t="s">
        <v>1720</v>
      </c>
      <c r="F6" s="613"/>
      <c r="G6" s="613"/>
      <c r="H6" s="632">
        <v>0</v>
      </c>
      <c r="I6" s="613">
        <v>1500</v>
      </c>
      <c r="J6" s="613">
        <v>101719.46233690549</v>
      </c>
      <c r="K6" s="632">
        <v>1</v>
      </c>
      <c r="L6" s="613">
        <v>1500</v>
      </c>
      <c r="M6" s="614">
        <v>101719.46233690549</v>
      </c>
    </row>
    <row r="7" spans="1:13" ht="14.4" customHeight="1" x14ac:dyDescent="0.3">
      <c r="A7" s="615" t="s">
        <v>476</v>
      </c>
      <c r="B7" s="616" t="s">
        <v>2145</v>
      </c>
      <c r="C7" s="616" t="s">
        <v>502</v>
      </c>
      <c r="D7" s="616" t="s">
        <v>503</v>
      </c>
      <c r="E7" s="616" t="s">
        <v>2146</v>
      </c>
      <c r="F7" s="619">
        <v>1</v>
      </c>
      <c r="G7" s="619">
        <v>154.30999999999997</v>
      </c>
      <c r="H7" s="640">
        <v>1</v>
      </c>
      <c r="I7" s="619"/>
      <c r="J7" s="619"/>
      <c r="K7" s="640">
        <v>0</v>
      </c>
      <c r="L7" s="619">
        <v>1</v>
      </c>
      <c r="M7" s="620">
        <v>154.30999999999997</v>
      </c>
    </row>
    <row r="8" spans="1:13" ht="14.4" customHeight="1" x14ac:dyDescent="0.3">
      <c r="A8" s="615" t="s">
        <v>476</v>
      </c>
      <c r="B8" s="616" t="s">
        <v>2147</v>
      </c>
      <c r="C8" s="616" t="s">
        <v>1671</v>
      </c>
      <c r="D8" s="616" t="s">
        <v>1672</v>
      </c>
      <c r="E8" s="616" t="s">
        <v>2148</v>
      </c>
      <c r="F8" s="619"/>
      <c r="G8" s="619"/>
      <c r="H8" s="640">
        <v>0</v>
      </c>
      <c r="I8" s="619">
        <v>1</v>
      </c>
      <c r="J8" s="619">
        <v>123.64950582597947</v>
      </c>
      <c r="K8" s="640">
        <v>1</v>
      </c>
      <c r="L8" s="619">
        <v>1</v>
      </c>
      <c r="M8" s="620">
        <v>123.64950582597947</v>
      </c>
    </row>
    <row r="9" spans="1:13" ht="14.4" customHeight="1" x14ac:dyDescent="0.3">
      <c r="A9" s="615" t="s">
        <v>476</v>
      </c>
      <c r="B9" s="616" t="s">
        <v>2149</v>
      </c>
      <c r="C9" s="616" t="s">
        <v>1711</v>
      </c>
      <c r="D9" s="616" t="s">
        <v>2150</v>
      </c>
      <c r="E9" s="616" t="s">
        <v>2151</v>
      </c>
      <c r="F9" s="619"/>
      <c r="G9" s="619"/>
      <c r="H9" s="640">
        <v>0</v>
      </c>
      <c r="I9" s="619">
        <v>1</v>
      </c>
      <c r="J9" s="619">
        <v>273.89999999999998</v>
      </c>
      <c r="K9" s="640">
        <v>1</v>
      </c>
      <c r="L9" s="619">
        <v>1</v>
      </c>
      <c r="M9" s="620">
        <v>273.89999999999998</v>
      </c>
    </row>
    <row r="10" spans="1:13" ht="14.4" customHeight="1" x14ac:dyDescent="0.3">
      <c r="A10" s="615" t="s">
        <v>476</v>
      </c>
      <c r="B10" s="616" t="s">
        <v>2152</v>
      </c>
      <c r="C10" s="616" t="s">
        <v>1624</v>
      </c>
      <c r="D10" s="616" t="s">
        <v>1553</v>
      </c>
      <c r="E10" s="616" t="s">
        <v>2153</v>
      </c>
      <c r="F10" s="619"/>
      <c r="G10" s="619"/>
      <c r="H10" s="640">
        <v>0</v>
      </c>
      <c r="I10" s="619">
        <v>2</v>
      </c>
      <c r="J10" s="619">
        <v>147.88</v>
      </c>
      <c r="K10" s="640">
        <v>1</v>
      </c>
      <c r="L10" s="619">
        <v>2</v>
      </c>
      <c r="M10" s="620">
        <v>147.88</v>
      </c>
    </row>
    <row r="11" spans="1:13" ht="14.4" customHeight="1" x14ac:dyDescent="0.3">
      <c r="A11" s="615" t="s">
        <v>476</v>
      </c>
      <c r="B11" s="616" t="s">
        <v>2152</v>
      </c>
      <c r="C11" s="616" t="s">
        <v>1552</v>
      </c>
      <c r="D11" s="616" t="s">
        <v>1553</v>
      </c>
      <c r="E11" s="616" t="s">
        <v>2154</v>
      </c>
      <c r="F11" s="619"/>
      <c r="G11" s="619"/>
      <c r="H11" s="640">
        <v>0</v>
      </c>
      <c r="I11" s="619">
        <v>3</v>
      </c>
      <c r="J11" s="619">
        <v>338.91000000000008</v>
      </c>
      <c r="K11" s="640">
        <v>1</v>
      </c>
      <c r="L11" s="619">
        <v>3</v>
      </c>
      <c r="M11" s="620">
        <v>338.91000000000008</v>
      </c>
    </row>
    <row r="12" spans="1:13" ht="14.4" customHeight="1" x14ac:dyDescent="0.3">
      <c r="A12" s="615" t="s">
        <v>476</v>
      </c>
      <c r="B12" s="616" t="s">
        <v>2155</v>
      </c>
      <c r="C12" s="616" t="s">
        <v>1621</v>
      </c>
      <c r="D12" s="616" t="s">
        <v>2156</v>
      </c>
      <c r="E12" s="616" t="s">
        <v>2157</v>
      </c>
      <c r="F12" s="619"/>
      <c r="G12" s="619"/>
      <c r="H12" s="640">
        <v>0</v>
      </c>
      <c r="I12" s="619">
        <v>27</v>
      </c>
      <c r="J12" s="619">
        <v>12575.175227280057</v>
      </c>
      <c r="K12" s="640">
        <v>1</v>
      </c>
      <c r="L12" s="619">
        <v>27</v>
      </c>
      <c r="M12" s="620">
        <v>12575.175227280057</v>
      </c>
    </row>
    <row r="13" spans="1:13" ht="14.4" customHeight="1" x14ac:dyDescent="0.3">
      <c r="A13" s="615" t="s">
        <v>476</v>
      </c>
      <c r="B13" s="616" t="s">
        <v>2155</v>
      </c>
      <c r="C13" s="616" t="s">
        <v>1642</v>
      </c>
      <c r="D13" s="616" t="s">
        <v>2158</v>
      </c>
      <c r="E13" s="616" t="s">
        <v>2159</v>
      </c>
      <c r="F13" s="619"/>
      <c r="G13" s="619"/>
      <c r="H13" s="640">
        <v>0</v>
      </c>
      <c r="I13" s="619">
        <v>0</v>
      </c>
      <c r="J13" s="619">
        <v>-2.2737367544323206E-13</v>
      </c>
      <c r="K13" s="640">
        <v>1</v>
      </c>
      <c r="L13" s="619">
        <v>0</v>
      </c>
      <c r="M13" s="620">
        <v>-2.2737367544323206E-13</v>
      </c>
    </row>
    <row r="14" spans="1:13" ht="14.4" customHeight="1" x14ac:dyDescent="0.3">
      <c r="A14" s="615" t="s">
        <v>476</v>
      </c>
      <c r="B14" s="616" t="s">
        <v>2160</v>
      </c>
      <c r="C14" s="616" t="s">
        <v>1572</v>
      </c>
      <c r="D14" s="616" t="s">
        <v>1573</v>
      </c>
      <c r="E14" s="616" t="s">
        <v>2161</v>
      </c>
      <c r="F14" s="619"/>
      <c r="G14" s="619"/>
      <c r="H14" s="640">
        <v>0</v>
      </c>
      <c r="I14" s="619">
        <v>1</v>
      </c>
      <c r="J14" s="619">
        <v>49.32</v>
      </c>
      <c r="K14" s="640">
        <v>1</v>
      </c>
      <c r="L14" s="619">
        <v>1</v>
      </c>
      <c r="M14" s="620">
        <v>49.32</v>
      </c>
    </row>
    <row r="15" spans="1:13" ht="14.4" customHeight="1" x14ac:dyDescent="0.3">
      <c r="A15" s="615" t="s">
        <v>476</v>
      </c>
      <c r="B15" s="616" t="s">
        <v>2162</v>
      </c>
      <c r="C15" s="616" t="s">
        <v>1717</v>
      </c>
      <c r="D15" s="616" t="s">
        <v>1569</v>
      </c>
      <c r="E15" s="616" t="s">
        <v>2163</v>
      </c>
      <c r="F15" s="619"/>
      <c r="G15" s="619"/>
      <c r="H15" s="640">
        <v>0</v>
      </c>
      <c r="I15" s="619">
        <v>17</v>
      </c>
      <c r="J15" s="619">
        <v>56099.992930813314</v>
      </c>
      <c r="K15" s="640">
        <v>1</v>
      </c>
      <c r="L15" s="619">
        <v>17</v>
      </c>
      <c r="M15" s="620">
        <v>56099.992930813314</v>
      </c>
    </row>
    <row r="16" spans="1:13" ht="14.4" customHeight="1" x14ac:dyDescent="0.3">
      <c r="A16" s="615" t="s">
        <v>476</v>
      </c>
      <c r="B16" s="616" t="s">
        <v>2162</v>
      </c>
      <c r="C16" s="616" t="s">
        <v>1714</v>
      </c>
      <c r="D16" s="616" t="s">
        <v>1715</v>
      </c>
      <c r="E16" s="616" t="s">
        <v>2164</v>
      </c>
      <c r="F16" s="619"/>
      <c r="G16" s="619"/>
      <c r="H16" s="640">
        <v>0</v>
      </c>
      <c r="I16" s="619">
        <v>1</v>
      </c>
      <c r="J16" s="619">
        <v>1106.26</v>
      </c>
      <c r="K16" s="640">
        <v>1</v>
      </c>
      <c r="L16" s="619">
        <v>1</v>
      </c>
      <c r="M16" s="620">
        <v>1106.26</v>
      </c>
    </row>
    <row r="17" spans="1:13" ht="14.4" customHeight="1" x14ac:dyDescent="0.3">
      <c r="A17" s="615" t="s">
        <v>476</v>
      </c>
      <c r="B17" s="616" t="s">
        <v>2162</v>
      </c>
      <c r="C17" s="616" t="s">
        <v>1568</v>
      </c>
      <c r="D17" s="616" t="s">
        <v>1569</v>
      </c>
      <c r="E17" s="616" t="s">
        <v>2163</v>
      </c>
      <c r="F17" s="619"/>
      <c r="G17" s="619"/>
      <c r="H17" s="640">
        <v>0</v>
      </c>
      <c r="I17" s="619">
        <v>3</v>
      </c>
      <c r="J17" s="619">
        <v>9900</v>
      </c>
      <c r="K17" s="640">
        <v>1</v>
      </c>
      <c r="L17" s="619">
        <v>3</v>
      </c>
      <c r="M17" s="620">
        <v>9900</v>
      </c>
    </row>
    <row r="18" spans="1:13" ht="14.4" customHeight="1" x14ac:dyDescent="0.3">
      <c r="A18" s="615" t="s">
        <v>476</v>
      </c>
      <c r="B18" s="616" t="s">
        <v>2165</v>
      </c>
      <c r="C18" s="616" t="s">
        <v>1696</v>
      </c>
      <c r="D18" s="616" t="s">
        <v>1697</v>
      </c>
      <c r="E18" s="616" t="s">
        <v>2166</v>
      </c>
      <c r="F18" s="619"/>
      <c r="G18" s="619"/>
      <c r="H18" s="640">
        <v>0</v>
      </c>
      <c r="I18" s="619">
        <v>1</v>
      </c>
      <c r="J18" s="619">
        <v>70.039999999999935</v>
      </c>
      <c r="K18" s="640">
        <v>1</v>
      </c>
      <c r="L18" s="619">
        <v>1</v>
      </c>
      <c r="M18" s="620">
        <v>70.039999999999935</v>
      </c>
    </row>
    <row r="19" spans="1:13" ht="14.4" customHeight="1" x14ac:dyDescent="0.3">
      <c r="A19" s="615" t="s">
        <v>476</v>
      </c>
      <c r="B19" s="616" t="s">
        <v>2165</v>
      </c>
      <c r="C19" s="616" t="s">
        <v>499</v>
      </c>
      <c r="D19" s="616" t="s">
        <v>500</v>
      </c>
      <c r="E19" s="616" t="s">
        <v>2167</v>
      </c>
      <c r="F19" s="619">
        <v>2</v>
      </c>
      <c r="G19" s="619">
        <v>150.08000000000007</v>
      </c>
      <c r="H19" s="640">
        <v>1</v>
      </c>
      <c r="I19" s="619"/>
      <c r="J19" s="619"/>
      <c r="K19" s="640">
        <v>0</v>
      </c>
      <c r="L19" s="619">
        <v>2</v>
      </c>
      <c r="M19" s="620">
        <v>150.08000000000007</v>
      </c>
    </row>
    <row r="20" spans="1:13" ht="14.4" customHeight="1" x14ac:dyDescent="0.3">
      <c r="A20" s="615" t="s">
        <v>476</v>
      </c>
      <c r="B20" s="616" t="s">
        <v>2168</v>
      </c>
      <c r="C20" s="616" t="s">
        <v>1607</v>
      </c>
      <c r="D20" s="616" t="s">
        <v>1534</v>
      </c>
      <c r="E20" s="616" t="s">
        <v>2169</v>
      </c>
      <c r="F20" s="619"/>
      <c r="G20" s="619"/>
      <c r="H20" s="640">
        <v>0</v>
      </c>
      <c r="I20" s="619">
        <v>73</v>
      </c>
      <c r="J20" s="619">
        <v>9441.0728745056822</v>
      </c>
      <c r="K20" s="640">
        <v>1</v>
      </c>
      <c r="L20" s="619">
        <v>73</v>
      </c>
      <c r="M20" s="620">
        <v>9441.0728745056822</v>
      </c>
    </row>
    <row r="21" spans="1:13" ht="14.4" customHeight="1" x14ac:dyDescent="0.3">
      <c r="A21" s="615" t="s">
        <v>476</v>
      </c>
      <c r="B21" s="616" t="s">
        <v>2168</v>
      </c>
      <c r="C21" s="616" t="s">
        <v>1533</v>
      </c>
      <c r="D21" s="616" t="s">
        <v>1534</v>
      </c>
      <c r="E21" s="616" t="s">
        <v>2170</v>
      </c>
      <c r="F21" s="619"/>
      <c r="G21" s="619"/>
      <c r="H21" s="640">
        <v>0</v>
      </c>
      <c r="I21" s="619">
        <v>1</v>
      </c>
      <c r="J21" s="619">
        <v>45.19</v>
      </c>
      <c r="K21" s="640">
        <v>1</v>
      </c>
      <c r="L21" s="619">
        <v>1</v>
      </c>
      <c r="M21" s="620">
        <v>45.19</v>
      </c>
    </row>
    <row r="22" spans="1:13" ht="14.4" customHeight="1" x14ac:dyDescent="0.3">
      <c r="A22" s="615" t="s">
        <v>476</v>
      </c>
      <c r="B22" s="616" t="s">
        <v>2171</v>
      </c>
      <c r="C22" s="616" t="s">
        <v>1613</v>
      </c>
      <c r="D22" s="616" t="s">
        <v>2172</v>
      </c>
      <c r="E22" s="616" t="s">
        <v>2173</v>
      </c>
      <c r="F22" s="619"/>
      <c r="G22" s="619"/>
      <c r="H22" s="640">
        <v>0</v>
      </c>
      <c r="I22" s="619">
        <v>2</v>
      </c>
      <c r="J22" s="619">
        <v>158.11999999999998</v>
      </c>
      <c r="K22" s="640">
        <v>1</v>
      </c>
      <c r="L22" s="619">
        <v>2</v>
      </c>
      <c r="M22" s="620">
        <v>158.11999999999998</v>
      </c>
    </row>
    <row r="23" spans="1:13" ht="14.4" customHeight="1" x14ac:dyDescent="0.3">
      <c r="A23" s="615" t="s">
        <v>476</v>
      </c>
      <c r="B23" s="616" t="s">
        <v>2174</v>
      </c>
      <c r="C23" s="616" t="s">
        <v>1627</v>
      </c>
      <c r="D23" s="616" t="s">
        <v>1628</v>
      </c>
      <c r="E23" s="616" t="s">
        <v>2175</v>
      </c>
      <c r="F23" s="619"/>
      <c r="G23" s="619"/>
      <c r="H23" s="640">
        <v>0</v>
      </c>
      <c r="I23" s="619">
        <v>1</v>
      </c>
      <c r="J23" s="619">
        <v>122.63999999999999</v>
      </c>
      <c r="K23" s="640">
        <v>1</v>
      </c>
      <c r="L23" s="619">
        <v>1</v>
      </c>
      <c r="M23" s="620">
        <v>122.63999999999999</v>
      </c>
    </row>
    <row r="24" spans="1:13" ht="14.4" customHeight="1" x14ac:dyDescent="0.3">
      <c r="A24" s="615" t="s">
        <v>476</v>
      </c>
      <c r="B24" s="616" t="s">
        <v>2176</v>
      </c>
      <c r="C24" s="616" t="s">
        <v>1564</v>
      </c>
      <c r="D24" s="616" t="s">
        <v>1565</v>
      </c>
      <c r="E24" s="616" t="s">
        <v>2177</v>
      </c>
      <c r="F24" s="619"/>
      <c r="G24" s="619"/>
      <c r="H24" s="640">
        <v>0</v>
      </c>
      <c r="I24" s="619">
        <v>1</v>
      </c>
      <c r="J24" s="619">
        <v>42.96</v>
      </c>
      <c r="K24" s="640">
        <v>1</v>
      </c>
      <c r="L24" s="619">
        <v>1</v>
      </c>
      <c r="M24" s="620">
        <v>42.96</v>
      </c>
    </row>
    <row r="25" spans="1:13" ht="14.4" customHeight="1" x14ac:dyDescent="0.3">
      <c r="A25" s="615" t="s">
        <v>476</v>
      </c>
      <c r="B25" s="616" t="s">
        <v>2178</v>
      </c>
      <c r="C25" s="616" t="s">
        <v>1556</v>
      </c>
      <c r="D25" s="616" t="s">
        <v>1557</v>
      </c>
      <c r="E25" s="616" t="s">
        <v>2179</v>
      </c>
      <c r="F25" s="619"/>
      <c r="G25" s="619"/>
      <c r="H25" s="640">
        <v>0</v>
      </c>
      <c r="I25" s="619">
        <v>2</v>
      </c>
      <c r="J25" s="619">
        <v>97.639998897453125</v>
      </c>
      <c r="K25" s="640">
        <v>1</v>
      </c>
      <c r="L25" s="619">
        <v>2</v>
      </c>
      <c r="M25" s="620">
        <v>97.639998897453125</v>
      </c>
    </row>
    <row r="26" spans="1:13" ht="14.4" customHeight="1" x14ac:dyDescent="0.3">
      <c r="A26" s="615" t="s">
        <v>476</v>
      </c>
      <c r="B26" s="616" t="s">
        <v>2178</v>
      </c>
      <c r="C26" s="616" t="s">
        <v>1560</v>
      </c>
      <c r="D26" s="616" t="s">
        <v>1561</v>
      </c>
      <c r="E26" s="616" t="s">
        <v>2180</v>
      </c>
      <c r="F26" s="619"/>
      <c r="G26" s="619"/>
      <c r="H26" s="640">
        <v>0</v>
      </c>
      <c r="I26" s="619">
        <v>1</v>
      </c>
      <c r="J26" s="619">
        <v>52.649999999999977</v>
      </c>
      <c r="K26" s="640">
        <v>1</v>
      </c>
      <c r="L26" s="619">
        <v>1</v>
      </c>
      <c r="M26" s="620">
        <v>52.649999999999977</v>
      </c>
    </row>
    <row r="27" spans="1:13" ht="14.4" customHeight="1" x14ac:dyDescent="0.3">
      <c r="A27" s="615" t="s">
        <v>476</v>
      </c>
      <c r="B27" s="616" t="s">
        <v>2181</v>
      </c>
      <c r="C27" s="616" t="s">
        <v>1598</v>
      </c>
      <c r="D27" s="616" t="s">
        <v>1599</v>
      </c>
      <c r="E27" s="616" t="s">
        <v>2179</v>
      </c>
      <c r="F27" s="619"/>
      <c r="G27" s="619"/>
      <c r="H27" s="640">
        <v>0</v>
      </c>
      <c r="I27" s="619">
        <v>2</v>
      </c>
      <c r="J27" s="619">
        <v>172.8600000000001</v>
      </c>
      <c r="K27" s="640">
        <v>1</v>
      </c>
      <c r="L27" s="619">
        <v>2</v>
      </c>
      <c r="M27" s="620">
        <v>172.8600000000001</v>
      </c>
    </row>
    <row r="28" spans="1:13" ht="14.4" customHeight="1" x14ac:dyDescent="0.3">
      <c r="A28" s="615" t="s">
        <v>476</v>
      </c>
      <c r="B28" s="616" t="s">
        <v>2181</v>
      </c>
      <c r="C28" s="616" t="s">
        <v>1604</v>
      </c>
      <c r="D28" s="616" t="s">
        <v>1599</v>
      </c>
      <c r="E28" s="616" t="s">
        <v>2182</v>
      </c>
      <c r="F28" s="619"/>
      <c r="G28" s="619"/>
      <c r="H28" s="640">
        <v>0</v>
      </c>
      <c r="I28" s="619">
        <v>1</v>
      </c>
      <c r="J28" s="619">
        <v>222.43</v>
      </c>
      <c r="K28" s="640">
        <v>1</v>
      </c>
      <c r="L28" s="619">
        <v>1</v>
      </c>
      <c r="M28" s="620">
        <v>222.43</v>
      </c>
    </row>
    <row r="29" spans="1:13" ht="14.4" customHeight="1" x14ac:dyDescent="0.3">
      <c r="A29" s="615" t="s">
        <v>476</v>
      </c>
      <c r="B29" s="616" t="s">
        <v>2181</v>
      </c>
      <c r="C29" s="616" t="s">
        <v>1601</v>
      </c>
      <c r="D29" s="616" t="s">
        <v>1602</v>
      </c>
      <c r="E29" s="616" t="s">
        <v>2180</v>
      </c>
      <c r="F29" s="619"/>
      <c r="G29" s="619"/>
      <c r="H29" s="640">
        <v>0</v>
      </c>
      <c r="I29" s="619">
        <v>3</v>
      </c>
      <c r="J29" s="619">
        <v>488.37</v>
      </c>
      <c r="K29" s="640">
        <v>1</v>
      </c>
      <c r="L29" s="619">
        <v>3</v>
      </c>
      <c r="M29" s="620">
        <v>488.37</v>
      </c>
    </row>
    <row r="30" spans="1:13" ht="14.4" customHeight="1" x14ac:dyDescent="0.3">
      <c r="A30" s="615" t="s">
        <v>476</v>
      </c>
      <c r="B30" s="616" t="s">
        <v>2183</v>
      </c>
      <c r="C30" s="616" t="s">
        <v>1523</v>
      </c>
      <c r="D30" s="616" t="s">
        <v>1524</v>
      </c>
      <c r="E30" s="616" t="s">
        <v>2184</v>
      </c>
      <c r="F30" s="619"/>
      <c r="G30" s="619"/>
      <c r="H30" s="640">
        <v>0</v>
      </c>
      <c r="I30" s="619">
        <v>1</v>
      </c>
      <c r="J30" s="619">
        <v>14.879999999999999</v>
      </c>
      <c r="K30" s="640">
        <v>1</v>
      </c>
      <c r="L30" s="619">
        <v>1</v>
      </c>
      <c r="M30" s="620">
        <v>14.879999999999999</v>
      </c>
    </row>
    <row r="31" spans="1:13" ht="14.4" customHeight="1" x14ac:dyDescent="0.3">
      <c r="A31" s="615" t="s">
        <v>476</v>
      </c>
      <c r="B31" s="616" t="s">
        <v>2183</v>
      </c>
      <c r="C31" s="616" t="s">
        <v>1576</v>
      </c>
      <c r="D31" s="616" t="s">
        <v>2185</v>
      </c>
      <c r="E31" s="616" t="s">
        <v>2186</v>
      </c>
      <c r="F31" s="619"/>
      <c r="G31" s="619"/>
      <c r="H31" s="640">
        <v>0</v>
      </c>
      <c r="I31" s="619">
        <v>1</v>
      </c>
      <c r="J31" s="619">
        <v>36.179999999999993</v>
      </c>
      <c r="K31" s="640">
        <v>1</v>
      </c>
      <c r="L31" s="619">
        <v>1</v>
      </c>
      <c r="M31" s="620">
        <v>36.179999999999993</v>
      </c>
    </row>
    <row r="32" spans="1:13" ht="14.4" customHeight="1" x14ac:dyDescent="0.3">
      <c r="A32" s="615" t="s">
        <v>476</v>
      </c>
      <c r="B32" s="616" t="s">
        <v>2187</v>
      </c>
      <c r="C32" s="616" t="s">
        <v>1610</v>
      </c>
      <c r="D32" s="616" t="s">
        <v>1611</v>
      </c>
      <c r="E32" s="616" t="s">
        <v>2188</v>
      </c>
      <c r="F32" s="619"/>
      <c r="G32" s="619"/>
      <c r="H32" s="640">
        <v>0</v>
      </c>
      <c r="I32" s="619">
        <v>1</v>
      </c>
      <c r="J32" s="619">
        <v>182.93000000000006</v>
      </c>
      <c r="K32" s="640">
        <v>1</v>
      </c>
      <c r="L32" s="619">
        <v>1</v>
      </c>
      <c r="M32" s="620">
        <v>182.93000000000006</v>
      </c>
    </row>
    <row r="33" spans="1:13" ht="14.4" customHeight="1" x14ac:dyDescent="0.3">
      <c r="A33" s="615" t="s">
        <v>476</v>
      </c>
      <c r="B33" s="616" t="s">
        <v>2189</v>
      </c>
      <c r="C33" s="616" t="s">
        <v>1541</v>
      </c>
      <c r="D33" s="616" t="s">
        <v>1542</v>
      </c>
      <c r="E33" s="616" t="s">
        <v>2190</v>
      </c>
      <c r="F33" s="619"/>
      <c r="G33" s="619"/>
      <c r="H33" s="640">
        <v>0</v>
      </c>
      <c r="I33" s="619">
        <v>1</v>
      </c>
      <c r="J33" s="619">
        <v>29.300162050858336</v>
      </c>
      <c r="K33" s="640">
        <v>1</v>
      </c>
      <c r="L33" s="619">
        <v>1</v>
      </c>
      <c r="M33" s="620">
        <v>29.300162050858336</v>
      </c>
    </row>
    <row r="34" spans="1:13" ht="14.4" customHeight="1" x14ac:dyDescent="0.3">
      <c r="A34" s="615" t="s">
        <v>476</v>
      </c>
      <c r="B34" s="616" t="s">
        <v>2191</v>
      </c>
      <c r="C34" s="616" t="s">
        <v>1635</v>
      </c>
      <c r="D34" s="616" t="s">
        <v>2192</v>
      </c>
      <c r="E34" s="616" t="s">
        <v>2193</v>
      </c>
      <c r="F34" s="619"/>
      <c r="G34" s="619"/>
      <c r="H34" s="640">
        <v>0</v>
      </c>
      <c r="I34" s="619">
        <v>1</v>
      </c>
      <c r="J34" s="619">
        <v>135.77999999999997</v>
      </c>
      <c r="K34" s="640">
        <v>1</v>
      </c>
      <c r="L34" s="619">
        <v>1</v>
      </c>
      <c r="M34" s="620">
        <v>135.77999999999997</v>
      </c>
    </row>
    <row r="35" spans="1:13" ht="14.4" customHeight="1" x14ac:dyDescent="0.3">
      <c r="A35" s="615" t="s">
        <v>476</v>
      </c>
      <c r="B35" s="616" t="s">
        <v>2194</v>
      </c>
      <c r="C35" s="616" t="s">
        <v>1537</v>
      </c>
      <c r="D35" s="616" t="s">
        <v>1538</v>
      </c>
      <c r="E35" s="616" t="s">
        <v>2195</v>
      </c>
      <c r="F35" s="619"/>
      <c r="G35" s="619"/>
      <c r="H35" s="640">
        <v>0</v>
      </c>
      <c r="I35" s="619">
        <v>1</v>
      </c>
      <c r="J35" s="619">
        <v>98.600000000000023</v>
      </c>
      <c r="K35" s="640">
        <v>1</v>
      </c>
      <c r="L35" s="619">
        <v>1</v>
      </c>
      <c r="M35" s="620">
        <v>98.600000000000023</v>
      </c>
    </row>
    <row r="36" spans="1:13" ht="14.4" customHeight="1" x14ac:dyDescent="0.3">
      <c r="A36" s="615" t="s">
        <v>476</v>
      </c>
      <c r="B36" s="616" t="s">
        <v>2196</v>
      </c>
      <c r="C36" s="616" t="s">
        <v>1674</v>
      </c>
      <c r="D36" s="616" t="s">
        <v>2197</v>
      </c>
      <c r="E36" s="616" t="s">
        <v>2198</v>
      </c>
      <c r="F36" s="619"/>
      <c r="G36" s="619"/>
      <c r="H36" s="640">
        <v>0</v>
      </c>
      <c r="I36" s="619">
        <v>49</v>
      </c>
      <c r="J36" s="619">
        <v>67375</v>
      </c>
      <c r="K36" s="640">
        <v>1</v>
      </c>
      <c r="L36" s="619">
        <v>49</v>
      </c>
      <c r="M36" s="620">
        <v>67375</v>
      </c>
    </row>
    <row r="37" spans="1:13" ht="14.4" customHeight="1" x14ac:dyDescent="0.3">
      <c r="A37" s="615" t="s">
        <v>476</v>
      </c>
      <c r="B37" s="616" t="s">
        <v>2199</v>
      </c>
      <c r="C37" s="616" t="s">
        <v>1548</v>
      </c>
      <c r="D37" s="616" t="s">
        <v>1549</v>
      </c>
      <c r="E37" s="616" t="s">
        <v>2200</v>
      </c>
      <c r="F37" s="619"/>
      <c r="G37" s="619"/>
      <c r="H37" s="640">
        <v>0</v>
      </c>
      <c r="I37" s="619">
        <v>1</v>
      </c>
      <c r="J37" s="619">
        <v>46.82</v>
      </c>
      <c r="K37" s="640">
        <v>1</v>
      </c>
      <c r="L37" s="619">
        <v>1</v>
      </c>
      <c r="M37" s="620">
        <v>46.82</v>
      </c>
    </row>
    <row r="38" spans="1:13" ht="14.4" customHeight="1" x14ac:dyDescent="0.3">
      <c r="A38" s="615" t="s">
        <v>476</v>
      </c>
      <c r="B38" s="616" t="s">
        <v>2199</v>
      </c>
      <c r="C38" s="616" t="s">
        <v>1527</v>
      </c>
      <c r="D38" s="616" t="s">
        <v>2201</v>
      </c>
      <c r="E38" s="616" t="s">
        <v>2202</v>
      </c>
      <c r="F38" s="619"/>
      <c r="G38" s="619"/>
      <c r="H38" s="640">
        <v>0</v>
      </c>
      <c r="I38" s="619">
        <v>31</v>
      </c>
      <c r="J38" s="619">
        <v>1077.2499999999998</v>
      </c>
      <c r="K38" s="640">
        <v>1</v>
      </c>
      <c r="L38" s="619">
        <v>31</v>
      </c>
      <c r="M38" s="620">
        <v>1077.2499999999998</v>
      </c>
    </row>
    <row r="39" spans="1:13" ht="14.4" customHeight="1" x14ac:dyDescent="0.3">
      <c r="A39" s="615" t="s">
        <v>476</v>
      </c>
      <c r="B39" s="616" t="s">
        <v>2203</v>
      </c>
      <c r="C39" s="616" t="s">
        <v>1677</v>
      </c>
      <c r="D39" s="616" t="s">
        <v>1678</v>
      </c>
      <c r="E39" s="616" t="s">
        <v>2204</v>
      </c>
      <c r="F39" s="619"/>
      <c r="G39" s="619"/>
      <c r="H39" s="640">
        <v>0</v>
      </c>
      <c r="I39" s="619">
        <v>1</v>
      </c>
      <c r="J39" s="619">
        <v>115.22999999999996</v>
      </c>
      <c r="K39" s="640">
        <v>1</v>
      </c>
      <c r="L39" s="619">
        <v>1</v>
      </c>
      <c r="M39" s="620">
        <v>115.22999999999996</v>
      </c>
    </row>
    <row r="40" spans="1:13" ht="14.4" customHeight="1" x14ac:dyDescent="0.3">
      <c r="A40" s="615" t="s">
        <v>476</v>
      </c>
      <c r="B40" s="616" t="s">
        <v>2203</v>
      </c>
      <c r="C40" s="616" t="s">
        <v>1708</v>
      </c>
      <c r="D40" s="616" t="s">
        <v>1709</v>
      </c>
      <c r="E40" s="616" t="s">
        <v>2205</v>
      </c>
      <c r="F40" s="619"/>
      <c r="G40" s="619"/>
      <c r="H40" s="640">
        <v>0</v>
      </c>
      <c r="I40" s="619">
        <v>1</v>
      </c>
      <c r="J40" s="619">
        <v>113.0500000000001</v>
      </c>
      <c r="K40" s="640">
        <v>1</v>
      </c>
      <c r="L40" s="619">
        <v>1</v>
      </c>
      <c r="M40" s="620">
        <v>113.0500000000001</v>
      </c>
    </row>
    <row r="41" spans="1:13" ht="14.4" customHeight="1" x14ac:dyDescent="0.3">
      <c r="A41" s="615" t="s">
        <v>476</v>
      </c>
      <c r="B41" s="616" t="s">
        <v>2203</v>
      </c>
      <c r="C41" s="616" t="s">
        <v>1705</v>
      </c>
      <c r="D41" s="616" t="s">
        <v>1706</v>
      </c>
      <c r="E41" s="616" t="s">
        <v>2206</v>
      </c>
      <c r="F41" s="619"/>
      <c r="G41" s="619"/>
      <c r="H41" s="640">
        <v>0</v>
      </c>
      <c r="I41" s="619">
        <v>1</v>
      </c>
      <c r="J41" s="619">
        <v>93.41</v>
      </c>
      <c r="K41" s="640">
        <v>1</v>
      </c>
      <c r="L41" s="619">
        <v>1</v>
      </c>
      <c r="M41" s="620">
        <v>93.41</v>
      </c>
    </row>
    <row r="42" spans="1:13" ht="14.4" customHeight="1" x14ac:dyDescent="0.3">
      <c r="A42" s="615" t="s">
        <v>476</v>
      </c>
      <c r="B42" s="616" t="s">
        <v>2203</v>
      </c>
      <c r="C42" s="616" t="s">
        <v>1702</v>
      </c>
      <c r="D42" s="616" t="s">
        <v>1703</v>
      </c>
      <c r="E42" s="616" t="s">
        <v>2207</v>
      </c>
      <c r="F42" s="619"/>
      <c r="G42" s="619"/>
      <c r="H42" s="640">
        <v>0</v>
      </c>
      <c r="I42" s="619">
        <v>1</v>
      </c>
      <c r="J42" s="619">
        <v>47.629662007635638</v>
      </c>
      <c r="K42" s="640">
        <v>1</v>
      </c>
      <c r="L42" s="619">
        <v>1</v>
      </c>
      <c r="M42" s="620">
        <v>47.629662007635638</v>
      </c>
    </row>
    <row r="43" spans="1:13" ht="14.4" customHeight="1" x14ac:dyDescent="0.3">
      <c r="A43" s="615" t="s">
        <v>476</v>
      </c>
      <c r="B43" s="616" t="s">
        <v>2203</v>
      </c>
      <c r="C43" s="616" t="s">
        <v>1722</v>
      </c>
      <c r="D43" s="616" t="s">
        <v>1723</v>
      </c>
      <c r="E43" s="616" t="s">
        <v>2208</v>
      </c>
      <c r="F43" s="619"/>
      <c r="G43" s="619"/>
      <c r="H43" s="640">
        <v>0</v>
      </c>
      <c r="I43" s="619">
        <v>6</v>
      </c>
      <c r="J43" s="619">
        <v>378.66047439885898</v>
      </c>
      <c r="K43" s="640">
        <v>1</v>
      </c>
      <c r="L43" s="619">
        <v>6</v>
      </c>
      <c r="M43" s="620">
        <v>378.66047439885898</v>
      </c>
    </row>
    <row r="44" spans="1:13" ht="14.4" customHeight="1" x14ac:dyDescent="0.3">
      <c r="A44" s="615" t="s">
        <v>476</v>
      </c>
      <c r="B44" s="616" t="s">
        <v>2203</v>
      </c>
      <c r="C44" s="616" t="s">
        <v>1655</v>
      </c>
      <c r="D44" s="616" t="s">
        <v>2209</v>
      </c>
      <c r="E44" s="616" t="s">
        <v>2210</v>
      </c>
      <c r="F44" s="619"/>
      <c r="G44" s="619"/>
      <c r="H44" s="640">
        <v>0</v>
      </c>
      <c r="I44" s="619">
        <v>1</v>
      </c>
      <c r="J44" s="619">
        <v>73.958656969829022</v>
      </c>
      <c r="K44" s="640">
        <v>1</v>
      </c>
      <c r="L44" s="619">
        <v>1</v>
      </c>
      <c r="M44" s="620">
        <v>73.958656969829022</v>
      </c>
    </row>
    <row r="45" spans="1:13" ht="14.4" customHeight="1" x14ac:dyDescent="0.3">
      <c r="A45" s="615" t="s">
        <v>476</v>
      </c>
      <c r="B45" s="616" t="s">
        <v>2211</v>
      </c>
      <c r="C45" s="616" t="s">
        <v>1960</v>
      </c>
      <c r="D45" s="616" t="s">
        <v>1961</v>
      </c>
      <c r="E45" s="616" t="s">
        <v>2212</v>
      </c>
      <c r="F45" s="619"/>
      <c r="G45" s="619"/>
      <c r="H45" s="640">
        <v>0</v>
      </c>
      <c r="I45" s="619">
        <v>26.2</v>
      </c>
      <c r="J45" s="619">
        <v>319893.35399999999</v>
      </c>
      <c r="K45" s="640">
        <v>1</v>
      </c>
      <c r="L45" s="619">
        <v>26.2</v>
      </c>
      <c r="M45" s="620">
        <v>319893.35399999999</v>
      </c>
    </row>
    <row r="46" spans="1:13" ht="14.4" customHeight="1" x14ac:dyDescent="0.3">
      <c r="A46" s="615" t="s">
        <v>476</v>
      </c>
      <c r="B46" s="616" t="s">
        <v>2213</v>
      </c>
      <c r="C46" s="616" t="s">
        <v>1878</v>
      </c>
      <c r="D46" s="616" t="s">
        <v>1879</v>
      </c>
      <c r="E46" s="616" t="s">
        <v>1880</v>
      </c>
      <c r="F46" s="619"/>
      <c r="G46" s="619"/>
      <c r="H46" s="640">
        <v>0</v>
      </c>
      <c r="I46" s="619">
        <v>1</v>
      </c>
      <c r="J46" s="619">
        <v>135.63</v>
      </c>
      <c r="K46" s="640">
        <v>1</v>
      </c>
      <c r="L46" s="619">
        <v>1</v>
      </c>
      <c r="M46" s="620">
        <v>135.63</v>
      </c>
    </row>
    <row r="47" spans="1:13" ht="14.4" customHeight="1" x14ac:dyDescent="0.3">
      <c r="A47" s="615" t="s">
        <v>476</v>
      </c>
      <c r="B47" s="616" t="s">
        <v>2214</v>
      </c>
      <c r="C47" s="616" t="s">
        <v>1914</v>
      </c>
      <c r="D47" s="616" t="s">
        <v>2215</v>
      </c>
      <c r="E47" s="616" t="s">
        <v>2216</v>
      </c>
      <c r="F47" s="619">
        <v>3.2</v>
      </c>
      <c r="G47" s="619">
        <v>1472.672</v>
      </c>
      <c r="H47" s="640">
        <v>1</v>
      </c>
      <c r="I47" s="619"/>
      <c r="J47" s="619"/>
      <c r="K47" s="640">
        <v>0</v>
      </c>
      <c r="L47" s="619">
        <v>3.2</v>
      </c>
      <c r="M47" s="620">
        <v>1472.672</v>
      </c>
    </row>
    <row r="48" spans="1:13" ht="14.4" customHeight="1" x14ac:dyDescent="0.3">
      <c r="A48" s="615" t="s">
        <v>476</v>
      </c>
      <c r="B48" s="616" t="s">
        <v>2214</v>
      </c>
      <c r="C48" s="616" t="s">
        <v>1831</v>
      </c>
      <c r="D48" s="616" t="s">
        <v>1832</v>
      </c>
      <c r="E48" s="616" t="s">
        <v>2217</v>
      </c>
      <c r="F48" s="619"/>
      <c r="G48" s="619"/>
      <c r="H48" s="640">
        <v>0</v>
      </c>
      <c r="I48" s="619">
        <v>45</v>
      </c>
      <c r="J48" s="619">
        <v>994.86052631578946</v>
      </c>
      <c r="K48" s="640">
        <v>1</v>
      </c>
      <c r="L48" s="619">
        <v>45</v>
      </c>
      <c r="M48" s="620">
        <v>994.86052631578946</v>
      </c>
    </row>
    <row r="49" spans="1:13" ht="14.4" customHeight="1" x14ac:dyDescent="0.3">
      <c r="A49" s="615" t="s">
        <v>476</v>
      </c>
      <c r="B49" s="616" t="s">
        <v>2218</v>
      </c>
      <c r="C49" s="616" t="s">
        <v>1952</v>
      </c>
      <c r="D49" s="616" t="s">
        <v>2219</v>
      </c>
      <c r="E49" s="616" t="s">
        <v>2220</v>
      </c>
      <c r="F49" s="619"/>
      <c r="G49" s="619"/>
      <c r="H49" s="640">
        <v>0</v>
      </c>
      <c r="I49" s="619">
        <v>1</v>
      </c>
      <c r="J49" s="619">
        <v>115.94000000000001</v>
      </c>
      <c r="K49" s="640">
        <v>1</v>
      </c>
      <c r="L49" s="619">
        <v>1</v>
      </c>
      <c r="M49" s="620">
        <v>115.94000000000001</v>
      </c>
    </row>
    <row r="50" spans="1:13" ht="14.4" customHeight="1" x14ac:dyDescent="0.3">
      <c r="A50" s="615" t="s">
        <v>476</v>
      </c>
      <c r="B50" s="616" t="s">
        <v>2218</v>
      </c>
      <c r="C50" s="616" t="s">
        <v>1846</v>
      </c>
      <c r="D50" s="616" t="s">
        <v>2221</v>
      </c>
      <c r="E50" s="616" t="s">
        <v>2222</v>
      </c>
      <c r="F50" s="619"/>
      <c r="G50" s="619"/>
      <c r="H50" s="640">
        <v>0</v>
      </c>
      <c r="I50" s="619">
        <v>142</v>
      </c>
      <c r="J50" s="619">
        <v>17432.82704109593</v>
      </c>
      <c r="K50" s="640">
        <v>1</v>
      </c>
      <c r="L50" s="619">
        <v>142</v>
      </c>
      <c r="M50" s="620">
        <v>17432.82704109593</v>
      </c>
    </row>
    <row r="51" spans="1:13" ht="14.4" customHeight="1" x14ac:dyDescent="0.3">
      <c r="A51" s="615" t="s">
        <v>476</v>
      </c>
      <c r="B51" s="616" t="s">
        <v>2223</v>
      </c>
      <c r="C51" s="616" t="s">
        <v>1900</v>
      </c>
      <c r="D51" s="616" t="s">
        <v>1901</v>
      </c>
      <c r="E51" s="616" t="s">
        <v>2224</v>
      </c>
      <c r="F51" s="619"/>
      <c r="G51" s="619"/>
      <c r="H51" s="640">
        <v>0</v>
      </c>
      <c r="I51" s="619">
        <v>47.2</v>
      </c>
      <c r="J51" s="619">
        <v>21806.400000000001</v>
      </c>
      <c r="K51" s="640">
        <v>1</v>
      </c>
      <c r="L51" s="619">
        <v>47.2</v>
      </c>
      <c r="M51" s="620">
        <v>21806.400000000001</v>
      </c>
    </row>
    <row r="52" spans="1:13" ht="14.4" customHeight="1" x14ac:dyDescent="0.3">
      <c r="A52" s="615" t="s">
        <v>476</v>
      </c>
      <c r="B52" s="616" t="s">
        <v>2225</v>
      </c>
      <c r="C52" s="616" t="s">
        <v>1905</v>
      </c>
      <c r="D52" s="616" t="s">
        <v>1906</v>
      </c>
      <c r="E52" s="616" t="s">
        <v>1907</v>
      </c>
      <c r="F52" s="619">
        <v>4.5999999999999996</v>
      </c>
      <c r="G52" s="619">
        <v>789.77999999999986</v>
      </c>
      <c r="H52" s="640">
        <v>1</v>
      </c>
      <c r="I52" s="619"/>
      <c r="J52" s="619"/>
      <c r="K52" s="640">
        <v>0</v>
      </c>
      <c r="L52" s="619">
        <v>4.5999999999999996</v>
      </c>
      <c r="M52" s="620">
        <v>789.77999999999986</v>
      </c>
    </row>
    <row r="53" spans="1:13" ht="14.4" customHeight="1" x14ac:dyDescent="0.3">
      <c r="A53" s="615" t="s">
        <v>476</v>
      </c>
      <c r="B53" s="616" t="s">
        <v>2225</v>
      </c>
      <c r="C53" s="616" t="s">
        <v>1936</v>
      </c>
      <c r="D53" s="616" t="s">
        <v>1937</v>
      </c>
      <c r="E53" s="616" t="s">
        <v>1840</v>
      </c>
      <c r="F53" s="619">
        <v>1</v>
      </c>
      <c r="G53" s="619">
        <v>264</v>
      </c>
      <c r="H53" s="640">
        <v>1</v>
      </c>
      <c r="I53" s="619"/>
      <c r="J53" s="619"/>
      <c r="K53" s="640">
        <v>0</v>
      </c>
      <c r="L53" s="619">
        <v>1</v>
      </c>
      <c r="M53" s="620">
        <v>264</v>
      </c>
    </row>
    <row r="54" spans="1:13" ht="14.4" customHeight="1" x14ac:dyDescent="0.3">
      <c r="A54" s="615" t="s">
        <v>476</v>
      </c>
      <c r="B54" s="616" t="s">
        <v>2226</v>
      </c>
      <c r="C54" s="616" t="s">
        <v>1917</v>
      </c>
      <c r="D54" s="616" t="s">
        <v>1918</v>
      </c>
      <c r="E54" s="616" t="s">
        <v>2227</v>
      </c>
      <c r="F54" s="619"/>
      <c r="G54" s="619"/>
      <c r="H54" s="640">
        <v>0</v>
      </c>
      <c r="I54" s="619">
        <v>3</v>
      </c>
      <c r="J54" s="619">
        <v>653.40000000000009</v>
      </c>
      <c r="K54" s="640">
        <v>1</v>
      </c>
      <c r="L54" s="619">
        <v>3</v>
      </c>
      <c r="M54" s="620">
        <v>653.40000000000009</v>
      </c>
    </row>
    <row r="55" spans="1:13" ht="14.4" customHeight="1" x14ac:dyDescent="0.3">
      <c r="A55" s="615" t="s">
        <v>476</v>
      </c>
      <c r="B55" s="616" t="s">
        <v>2228</v>
      </c>
      <c r="C55" s="616" t="s">
        <v>1949</v>
      </c>
      <c r="D55" s="616" t="s">
        <v>1904</v>
      </c>
      <c r="E55" s="616" t="s">
        <v>1840</v>
      </c>
      <c r="F55" s="619">
        <v>5</v>
      </c>
      <c r="G55" s="619">
        <v>1580.1</v>
      </c>
      <c r="H55" s="640">
        <v>1</v>
      </c>
      <c r="I55" s="619"/>
      <c r="J55" s="619"/>
      <c r="K55" s="640">
        <v>0</v>
      </c>
      <c r="L55" s="619">
        <v>5</v>
      </c>
      <c r="M55" s="620">
        <v>1580.1</v>
      </c>
    </row>
    <row r="56" spans="1:13" ht="14.4" customHeight="1" x14ac:dyDescent="0.3">
      <c r="A56" s="615" t="s">
        <v>476</v>
      </c>
      <c r="B56" s="616" t="s">
        <v>2228</v>
      </c>
      <c r="C56" s="616" t="s">
        <v>1903</v>
      </c>
      <c r="D56" s="616" t="s">
        <v>1904</v>
      </c>
      <c r="E56" s="616" t="s">
        <v>1297</v>
      </c>
      <c r="F56" s="619"/>
      <c r="G56" s="619"/>
      <c r="H56" s="640">
        <v>0</v>
      </c>
      <c r="I56" s="619">
        <v>120</v>
      </c>
      <c r="J56" s="619">
        <v>4469.6790797488311</v>
      </c>
      <c r="K56" s="640">
        <v>1</v>
      </c>
      <c r="L56" s="619">
        <v>120</v>
      </c>
      <c r="M56" s="620">
        <v>4469.6790797488311</v>
      </c>
    </row>
    <row r="57" spans="1:13" ht="14.4" customHeight="1" x14ac:dyDescent="0.3">
      <c r="A57" s="615" t="s">
        <v>476</v>
      </c>
      <c r="B57" s="616" t="s">
        <v>2229</v>
      </c>
      <c r="C57" s="616" t="s">
        <v>1838</v>
      </c>
      <c r="D57" s="616" t="s">
        <v>2230</v>
      </c>
      <c r="E57" s="616" t="s">
        <v>1840</v>
      </c>
      <c r="F57" s="619"/>
      <c r="G57" s="619"/>
      <c r="H57" s="640">
        <v>0</v>
      </c>
      <c r="I57" s="619">
        <v>0.4</v>
      </c>
      <c r="J57" s="619">
        <v>105.60000000000001</v>
      </c>
      <c r="K57" s="640">
        <v>1</v>
      </c>
      <c r="L57" s="619">
        <v>0.4</v>
      </c>
      <c r="M57" s="620">
        <v>105.60000000000001</v>
      </c>
    </row>
    <row r="58" spans="1:13" ht="14.4" customHeight="1" x14ac:dyDescent="0.3">
      <c r="A58" s="615" t="s">
        <v>476</v>
      </c>
      <c r="B58" s="616" t="s">
        <v>2229</v>
      </c>
      <c r="C58" s="616" t="s">
        <v>1861</v>
      </c>
      <c r="D58" s="616" t="s">
        <v>2231</v>
      </c>
      <c r="E58" s="616" t="s">
        <v>1863</v>
      </c>
      <c r="F58" s="619"/>
      <c r="G58" s="619"/>
      <c r="H58" s="640">
        <v>0</v>
      </c>
      <c r="I58" s="619">
        <v>2.2000000000000002</v>
      </c>
      <c r="J58" s="619">
        <v>1137.4000000000001</v>
      </c>
      <c r="K58" s="640">
        <v>1</v>
      </c>
      <c r="L58" s="619">
        <v>2.2000000000000002</v>
      </c>
      <c r="M58" s="620">
        <v>1137.4000000000001</v>
      </c>
    </row>
    <row r="59" spans="1:13" ht="14.4" customHeight="1" x14ac:dyDescent="0.3">
      <c r="A59" s="615" t="s">
        <v>476</v>
      </c>
      <c r="B59" s="616" t="s">
        <v>2232</v>
      </c>
      <c r="C59" s="616" t="s">
        <v>1968</v>
      </c>
      <c r="D59" s="616" t="s">
        <v>1969</v>
      </c>
      <c r="E59" s="616" t="s">
        <v>1907</v>
      </c>
      <c r="F59" s="619"/>
      <c r="G59" s="619"/>
      <c r="H59" s="640">
        <v>0</v>
      </c>
      <c r="I59" s="619">
        <v>58.199999999999996</v>
      </c>
      <c r="J59" s="619">
        <v>54222.409999999989</v>
      </c>
      <c r="K59" s="640">
        <v>1</v>
      </c>
      <c r="L59" s="619">
        <v>58.199999999999996</v>
      </c>
      <c r="M59" s="620">
        <v>54222.409999999989</v>
      </c>
    </row>
    <row r="60" spans="1:13" ht="14.4" customHeight="1" x14ac:dyDescent="0.3">
      <c r="A60" s="615" t="s">
        <v>476</v>
      </c>
      <c r="B60" s="616" t="s">
        <v>2233</v>
      </c>
      <c r="C60" s="616" t="s">
        <v>1911</v>
      </c>
      <c r="D60" s="616" t="s">
        <v>1912</v>
      </c>
      <c r="E60" s="616" t="s">
        <v>1913</v>
      </c>
      <c r="F60" s="619"/>
      <c r="G60" s="619"/>
      <c r="H60" s="640">
        <v>0</v>
      </c>
      <c r="I60" s="619">
        <v>85</v>
      </c>
      <c r="J60" s="619">
        <v>12370.3</v>
      </c>
      <c r="K60" s="640">
        <v>1</v>
      </c>
      <c r="L60" s="619">
        <v>85</v>
      </c>
      <c r="M60" s="620">
        <v>12370.3</v>
      </c>
    </row>
    <row r="61" spans="1:13" ht="14.4" customHeight="1" x14ac:dyDescent="0.3">
      <c r="A61" s="615" t="s">
        <v>476</v>
      </c>
      <c r="B61" s="616" t="s">
        <v>2234</v>
      </c>
      <c r="C61" s="616" t="s">
        <v>1931</v>
      </c>
      <c r="D61" s="616" t="s">
        <v>2235</v>
      </c>
      <c r="E61" s="616" t="s">
        <v>2236</v>
      </c>
      <c r="F61" s="619"/>
      <c r="G61" s="619"/>
      <c r="H61" s="640">
        <v>0</v>
      </c>
      <c r="I61" s="619">
        <v>3.4</v>
      </c>
      <c r="J61" s="619">
        <v>527.33999999999992</v>
      </c>
      <c r="K61" s="640">
        <v>1</v>
      </c>
      <c r="L61" s="619">
        <v>3.4</v>
      </c>
      <c r="M61" s="620">
        <v>527.33999999999992</v>
      </c>
    </row>
    <row r="62" spans="1:13" ht="14.4" customHeight="1" x14ac:dyDescent="0.3">
      <c r="A62" s="615" t="s">
        <v>476</v>
      </c>
      <c r="B62" s="616" t="s">
        <v>2234</v>
      </c>
      <c r="C62" s="616" t="s">
        <v>1927</v>
      </c>
      <c r="D62" s="616" t="s">
        <v>2235</v>
      </c>
      <c r="E62" s="616" t="s">
        <v>2237</v>
      </c>
      <c r="F62" s="619"/>
      <c r="G62" s="619"/>
      <c r="H62" s="640">
        <v>0</v>
      </c>
      <c r="I62" s="619">
        <v>8.4</v>
      </c>
      <c r="J62" s="619">
        <v>2217.6</v>
      </c>
      <c r="K62" s="640">
        <v>1</v>
      </c>
      <c r="L62" s="619">
        <v>8.4</v>
      </c>
      <c r="M62" s="620">
        <v>2217.6</v>
      </c>
    </row>
    <row r="63" spans="1:13" ht="14.4" customHeight="1" x14ac:dyDescent="0.3">
      <c r="A63" s="615" t="s">
        <v>476</v>
      </c>
      <c r="B63" s="616" t="s">
        <v>2238</v>
      </c>
      <c r="C63" s="616" t="s">
        <v>1850</v>
      </c>
      <c r="D63" s="616" t="s">
        <v>2239</v>
      </c>
      <c r="E63" s="616" t="s">
        <v>2240</v>
      </c>
      <c r="F63" s="619">
        <v>4.7</v>
      </c>
      <c r="G63" s="619">
        <v>3044.7773999999999</v>
      </c>
      <c r="H63" s="640">
        <v>1</v>
      </c>
      <c r="I63" s="619"/>
      <c r="J63" s="619"/>
      <c r="K63" s="640">
        <v>0</v>
      </c>
      <c r="L63" s="619">
        <v>4.7</v>
      </c>
      <c r="M63" s="620">
        <v>3044.7773999999999</v>
      </c>
    </row>
    <row r="64" spans="1:13" ht="14.4" customHeight="1" x14ac:dyDescent="0.3">
      <c r="A64" s="615" t="s">
        <v>476</v>
      </c>
      <c r="B64" s="616" t="s">
        <v>2238</v>
      </c>
      <c r="C64" s="616" t="s">
        <v>1816</v>
      </c>
      <c r="D64" s="616" t="s">
        <v>1817</v>
      </c>
      <c r="E64" s="616" t="s">
        <v>2241</v>
      </c>
      <c r="F64" s="619"/>
      <c r="G64" s="619"/>
      <c r="H64" s="640">
        <v>0</v>
      </c>
      <c r="I64" s="619">
        <v>6</v>
      </c>
      <c r="J64" s="619">
        <v>399.10615508520993</v>
      </c>
      <c r="K64" s="640">
        <v>1</v>
      </c>
      <c r="L64" s="619">
        <v>6</v>
      </c>
      <c r="M64" s="620">
        <v>399.10615508520993</v>
      </c>
    </row>
    <row r="65" spans="1:13" ht="14.4" customHeight="1" x14ac:dyDescent="0.3">
      <c r="A65" s="615" t="s">
        <v>476</v>
      </c>
      <c r="B65" s="616" t="s">
        <v>2242</v>
      </c>
      <c r="C65" s="616" t="s">
        <v>1944</v>
      </c>
      <c r="D65" s="616" t="s">
        <v>1945</v>
      </c>
      <c r="E65" s="616" t="s">
        <v>2243</v>
      </c>
      <c r="F65" s="619">
        <v>0.8</v>
      </c>
      <c r="G65" s="619">
        <v>450.29599999999999</v>
      </c>
      <c r="H65" s="640">
        <v>1</v>
      </c>
      <c r="I65" s="619"/>
      <c r="J65" s="619"/>
      <c r="K65" s="640">
        <v>0</v>
      </c>
      <c r="L65" s="619">
        <v>0.8</v>
      </c>
      <c r="M65" s="620">
        <v>450.29599999999999</v>
      </c>
    </row>
    <row r="66" spans="1:13" ht="14.4" customHeight="1" x14ac:dyDescent="0.3">
      <c r="A66" s="615" t="s">
        <v>476</v>
      </c>
      <c r="B66" s="616" t="s">
        <v>2242</v>
      </c>
      <c r="C66" s="616" t="s">
        <v>1868</v>
      </c>
      <c r="D66" s="616" t="s">
        <v>2244</v>
      </c>
      <c r="E66" s="616" t="s">
        <v>2245</v>
      </c>
      <c r="F66" s="619"/>
      <c r="G66" s="619"/>
      <c r="H66" s="640">
        <v>0</v>
      </c>
      <c r="I66" s="619">
        <v>2</v>
      </c>
      <c r="J66" s="619">
        <v>154.51999999999998</v>
      </c>
      <c r="K66" s="640">
        <v>1</v>
      </c>
      <c r="L66" s="619">
        <v>2</v>
      </c>
      <c r="M66" s="620">
        <v>154.51999999999998</v>
      </c>
    </row>
    <row r="67" spans="1:13" ht="14.4" customHeight="1" x14ac:dyDescent="0.3">
      <c r="A67" s="615" t="s">
        <v>476</v>
      </c>
      <c r="B67" s="616" t="s">
        <v>2246</v>
      </c>
      <c r="C67" s="616" t="s">
        <v>1963</v>
      </c>
      <c r="D67" s="616" t="s">
        <v>1964</v>
      </c>
      <c r="E67" s="616" t="s">
        <v>1913</v>
      </c>
      <c r="F67" s="619"/>
      <c r="G67" s="619"/>
      <c r="H67" s="640">
        <v>0</v>
      </c>
      <c r="I67" s="619">
        <v>16</v>
      </c>
      <c r="J67" s="619">
        <v>554.55999999999995</v>
      </c>
      <c r="K67" s="640">
        <v>1</v>
      </c>
      <c r="L67" s="619">
        <v>16</v>
      </c>
      <c r="M67" s="620">
        <v>554.55999999999995</v>
      </c>
    </row>
    <row r="68" spans="1:13" ht="14.4" customHeight="1" x14ac:dyDescent="0.3">
      <c r="A68" s="615" t="s">
        <v>476</v>
      </c>
      <c r="B68" s="616" t="s">
        <v>2246</v>
      </c>
      <c r="C68" s="616" t="s">
        <v>1965</v>
      </c>
      <c r="D68" s="616" t="s">
        <v>1966</v>
      </c>
      <c r="E68" s="616" t="s">
        <v>1967</v>
      </c>
      <c r="F68" s="619"/>
      <c r="G68" s="619"/>
      <c r="H68" s="640">
        <v>0</v>
      </c>
      <c r="I68" s="619">
        <v>172</v>
      </c>
      <c r="J68" s="619">
        <v>9495.4907968661428</v>
      </c>
      <c r="K68" s="640">
        <v>1</v>
      </c>
      <c r="L68" s="619">
        <v>172</v>
      </c>
      <c r="M68" s="620">
        <v>9495.4907968661428</v>
      </c>
    </row>
    <row r="69" spans="1:13" ht="14.4" customHeight="1" x14ac:dyDescent="0.3">
      <c r="A69" s="615" t="s">
        <v>476</v>
      </c>
      <c r="B69" s="616" t="s">
        <v>2247</v>
      </c>
      <c r="C69" s="616" t="s">
        <v>1835</v>
      </c>
      <c r="D69" s="616" t="s">
        <v>2248</v>
      </c>
      <c r="E69" s="616" t="s">
        <v>2249</v>
      </c>
      <c r="F69" s="619"/>
      <c r="G69" s="619"/>
      <c r="H69" s="640">
        <v>0</v>
      </c>
      <c r="I69" s="619">
        <v>8</v>
      </c>
      <c r="J69" s="619">
        <v>4790.72</v>
      </c>
      <c r="K69" s="640">
        <v>1</v>
      </c>
      <c r="L69" s="619">
        <v>8</v>
      </c>
      <c r="M69" s="620">
        <v>4790.72</v>
      </c>
    </row>
    <row r="70" spans="1:13" ht="14.4" customHeight="1" x14ac:dyDescent="0.3">
      <c r="A70" s="615" t="s">
        <v>476</v>
      </c>
      <c r="B70" s="616" t="s">
        <v>2250</v>
      </c>
      <c r="C70" s="616" t="s">
        <v>1956</v>
      </c>
      <c r="D70" s="616" t="s">
        <v>2251</v>
      </c>
      <c r="E70" s="616" t="s">
        <v>2252</v>
      </c>
      <c r="F70" s="619"/>
      <c r="G70" s="619"/>
      <c r="H70" s="640">
        <v>0</v>
      </c>
      <c r="I70" s="619">
        <v>580</v>
      </c>
      <c r="J70" s="619">
        <v>16755.87681818182</v>
      </c>
      <c r="K70" s="640">
        <v>1</v>
      </c>
      <c r="L70" s="619">
        <v>580</v>
      </c>
      <c r="M70" s="620">
        <v>16755.87681818182</v>
      </c>
    </row>
    <row r="71" spans="1:13" ht="14.4" customHeight="1" x14ac:dyDescent="0.3">
      <c r="A71" s="615" t="s">
        <v>476</v>
      </c>
      <c r="B71" s="616" t="s">
        <v>2253</v>
      </c>
      <c r="C71" s="616" t="s">
        <v>1994</v>
      </c>
      <c r="D71" s="616" t="s">
        <v>1995</v>
      </c>
      <c r="E71" s="616" t="s">
        <v>2254</v>
      </c>
      <c r="F71" s="619"/>
      <c r="G71" s="619"/>
      <c r="H71" s="640">
        <v>0</v>
      </c>
      <c r="I71" s="619">
        <v>41.699999999999996</v>
      </c>
      <c r="J71" s="619">
        <v>6651.15</v>
      </c>
      <c r="K71" s="640">
        <v>1</v>
      </c>
      <c r="L71" s="619">
        <v>41.699999999999996</v>
      </c>
      <c r="M71" s="620">
        <v>6651.15</v>
      </c>
    </row>
    <row r="72" spans="1:13" ht="14.4" customHeight="1" x14ac:dyDescent="0.3">
      <c r="A72" s="615" t="s">
        <v>476</v>
      </c>
      <c r="B72" s="616" t="s">
        <v>2253</v>
      </c>
      <c r="C72" s="616" t="s">
        <v>1997</v>
      </c>
      <c r="D72" s="616" t="s">
        <v>1995</v>
      </c>
      <c r="E72" s="616" t="s">
        <v>2255</v>
      </c>
      <c r="F72" s="619"/>
      <c r="G72" s="619"/>
      <c r="H72" s="640">
        <v>0</v>
      </c>
      <c r="I72" s="619">
        <v>12.5</v>
      </c>
      <c r="J72" s="619">
        <v>3850</v>
      </c>
      <c r="K72" s="640">
        <v>1</v>
      </c>
      <c r="L72" s="619">
        <v>12.5</v>
      </c>
      <c r="M72" s="620">
        <v>3850</v>
      </c>
    </row>
    <row r="73" spans="1:13" ht="14.4" customHeight="1" x14ac:dyDescent="0.3">
      <c r="A73" s="615" t="s">
        <v>476</v>
      </c>
      <c r="B73" s="616" t="s">
        <v>2253</v>
      </c>
      <c r="C73" s="616" t="s">
        <v>1999</v>
      </c>
      <c r="D73" s="616" t="s">
        <v>2000</v>
      </c>
      <c r="E73" s="616" t="s">
        <v>2256</v>
      </c>
      <c r="F73" s="619"/>
      <c r="G73" s="619"/>
      <c r="H73" s="640">
        <v>0</v>
      </c>
      <c r="I73" s="619">
        <v>2</v>
      </c>
      <c r="J73" s="619">
        <v>570.47950493244241</v>
      </c>
      <c r="K73" s="640">
        <v>1</v>
      </c>
      <c r="L73" s="619">
        <v>2</v>
      </c>
      <c r="M73" s="620">
        <v>570.47950493244241</v>
      </c>
    </row>
    <row r="74" spans="1:13" ht="14.4" customHeight="1" x14ac:dyDescent="0.3">
      <c r="A74" s="615" t="s">
        <v>476</v>
      </c>
      <c r="B74" s="616" t="s">
        <v>2257</v>
      </c>
      <c r="C74" s="616" t="s">
        <v>1988</v>
      </c>
      <c r="D74" s="616" t="s">
        <v>1989</v>
      </c>
      <c r="E74" s="616" t="s">
        <v>1990</v>
      </c>
      <c r="F74" s="619"/>
      <c r="G74" s="619"/>
      <c r="H74" s="640">
        <v>0</v>
      </c>
      <c r="I74" s="619">
        <v>145</v>
      </c>
      <c r="J74" s="619">
        <v>409662.73</v>
      </c>
      <c r="K74" s="640">
        <v>1</v>
      </c>
      <c r="L74" s="619">
        <v>145</v>
      </c>
      <c r="M74" s="620">
        <v>409662.73</v>
      </c>
    </row>
    <row r="75" spans="1:13" ht="14.4" customHeight="1" x14ac:dyDescent="0.3">
      <c r="A75" s="615" t="s">
        <v>476</v>
      </c>
      <c r="B75" s="616" t="s">
        <v>2258</v>
      </c>
      <c r="C75" s="616" t="s">
        <v>1531</v>
      </c>
      <c r="D75" s="616" t="s">
        <v>506</v>
      </c>
      <c r="E75" s="616" t="s">
        <v>2259</v>
      </c>
      <c r="F75" s="619"/>
      <c r="G75" s="619"/>
      <c r="H75" s="640">
        <v>0</v>
      </c>
      <c r="I75" s="619">
        <v>1</v>
      </c>
      <c r="J75" s="619">
        <v>105.05999999999999</v>
      </c>
      <c r="K75" s="640">
        <v>1</v>
      </c>
      <c r="L75" s="619">
        <v>1</v>
      </c>
      <c r="M75" s="620">
        <v>105.05999999999999</v>
      </c>
    </row>
    <row r="76" spans="1:13" ht="14.4" customHeight="1" x14ac:dyDescent="0.3">
      <c r="A76" s="615" t="s">
        <v>476</v>
      </c>
      <c r="B76" s="616" t="s">
        <v>2258</v>
      </c>
      <c r="C76" s="616" t="s">
        <v>505</v>
      </c>
      <c r="D76" s="616" t="s">
        <v>506</v>
      </c>
      <c r="E76" s="616" t="s">
        <v>2259</v>
      </c>
      <c r="F76" s="619">
        <v>1</v>
      </c>
      <c r="G76" s="619">
        <v>103.32000000000002</v>
      </c>
      <c r="H76" s="640">
        <v>1</v>
      </c>
      <c r="I76" s="619"/>
      <c r="J76" s="619"/>
      <c r="K76" s="640">
        <v>0</v>
      </c>
      <c r="L76" s="619">
        <v>1</v>
      </c>
      <c r="M76" s="620">
        <v>103.32000000000002</v>
      </c>
    </row>
    <row r="77" spans="1:13" ht="14.4" customHeight="1" x14ac:dyDescent="0.3">
      <c r="A77" s="615" t="s">
        <v>476</v>
      </c>
      <c r="B77" s="616" t="s">
        <v>2260</v>
      </c>
      <c r="C77" s="616" t="s">
        <v>1684</v>
      </c>
      <c r="D77" s="616" t="s">
        <v>2261</v>
      </c>
      <c r="E77" s="616" t="s">
        <v>2262</v>
      </c>
      <c r="F77" s="619"/>
      <c r="G77" s="619"/>
      <c r="H77" s="640">
        <v>0</v>
      </c>
      <c r="I77" s="619">
        <v>64</v>
      </c>
      <c r="J77" s="619">
        <v>44252.801372257985</v>
      </c>
      <c r="K77" s="640">
        <v>1</v>
      </c>
      <c r="L77" s="619">
        <v>64</v>
      </c>
      <c r="M77" s="620">
        <v>44252.801372257985</v>
      </c>
    </row>
    <row r="78" spans="1:13" ht="14.4" customHeight="1" x14ac:dyDescent="0.3">
      <c r="A78" s="615" t="s">
        <v>476</v>
      </c>
      <c r="B78" s="616" t="s">
        <v>2260</v>
      </c>
      <c r="C78" s="616" t="s">
        <v>487</v>
      </c>
      <c r="D78" s="616" t="s">
        <v>2263</v>
      </c>
      <c r="E78" s="616" t="s">
        <v>2264</v>
      </c>
      <c r="F78" s="619">
        <v>60</v>
      </c>
      <c r="G78" s="619">
        <v>10786.22</v>
      </c>
      <c r="H78" s="640">
        <v>1</v>
      </c>
      <c r="I78" s="619"/>
      <c r="J78" s="619"/>
      <c r="K78" s="640">
        <v>0</v>
      </c>
      <c r="L78" s="619">
        <v>60</v>
      </c>
      <c r="M78" s="620">
        <v>10786.22</v>
      </c>
    </row>
    <row r="79" spans="1:13" ht="14.4" customHeight="1" x14ac:dyDescent="0.3">
      <c r="A79" s="615" t="s">
        <v>476</v>
      </c>
      <c r="B79" s="616" t="s">
        <v>2265</v>
      </c>
      <c r="C79" s="616" t="s">
        <v>1688</v>
      </c>
      <c r="D79" s="616" t="s">
        <v>1689</v>
      </c>
      <c r="E79" s="616" t="s">
        <v>2266</v>
      </c>
      <c r="F79" s="619"/>
      <c r="G79" s="619"/>
      <c r="H79" s="640">
        <v>0</v>
      </c>
      <c r="I79" s="619">
        <v>5</v>
      </c>
      <c r="J79" s="619">
        <v>4801.25</v>
      </c>
      <c r="K79" s="640">
        <v>1</v>
      </c>
      <c r="L79" s="619">
        <v>5</v>
      </c>
      <c r="M79" s="620">
        <v>4801.25</v>
      </c>
    </row>
    <row r="80" spans="1:13" ht="14.4" customHeight="1" x14ac:dyDescent="0.3">
      <c r="A80" s="615" t="s">
        <v>476</v>
      </c>
      <c r="B80" s="616" t="s">
        <v>2267</v>
      </c>
      <c r="C80" s="616" t="s">
        <v>1662</v>
      </c>
      <c r="D80" s="616" t="s">
        <v>1663</v>
      </c>
      <c r="E80" s="616" t="s">
        <v>2268</v>
      </c>
      <c r="F80" s="619"/>
      <c r="G80" s="619"/>
      <c r="H80" s="640">
        <v>0</v>
      </c>
      <c r="I80" s="619">
        <v>1</v>
      </c>
      <c r="J80" s="619">
        <v>174.61</v>
      </c>
      <c r="K80" s="640">
        <v>1</v>
      </c>
      <c r="L80" s="619">
        <v>1</v>
      </c>
      <c r="M80" s="620">
        <v>174.61</v>
      </c>
    </row>
    <row r="81" spans="1:13" ht="14.4" customHeight="1" x14ac:dyDescent="0.3">
      <c r="A81" s="615" t="s">
        <v>476</v>
      </c>
      <c r="B81" s="616" t="s">
        <v>2267</v>
      </c>
      <c r="C81" s="616" t="s">
        <v>1692</v>
      </c>
      <c r="D81" s="616" t="s">
        <v>1693</v>
      </c>
      <c r="E81" s="616" t="s">
        <v>2269</v>
      </c>
      <c r="F81" s="619"/>
      <c r="G81" s="619"/>
      <c r="H81" s="640">
        <v>0</v>
      </c>
      <c r="I81" s="619">
        <v>1</v>
      </c>
      <c r="J81" s="619">
        <v>64.92</v>
      </c>
      <c r="K81" s="640">
        <v>1</v>
      </c>
      <c r="L81" s="619">
        <v>1</v>
      </c>
      <c r="M81" s="620">
        <v>64.92</v>
      </c>
    </row>
    <row r="82" spans="1:13" ht="14.4" customHeight="1" x14ac:dyDescent="0.3">
      <c r="A82" s="615" t="s">
        <v>476</v>
      </c>
      <c r="B82" s="616" t="s">
        <v>2270</v>
      </c>
      <c r="C82" s="616" t="s">
        <v>1669</v>
      </c>
      <c r="D82" s="616" t="s">
        <v>2271</v>
      </c>
      <c r="E82" s="616" t="s">
        <v>2272</v>
      </c>
      <c r="F82" s="619"/>
      <c r="G82" s="619"/>
      <c r="H82" s="640">
        <v>0</v>
      </c>
      <c r="I82" s="619">
        <v>1</v>
      </c>
      <c r="J82" s="619">
        <v>80.52</v>
      </c>
      <c r="K82" s="640">
        <v>1</v>
      </c>
      <c r="L82" s="619">
        <v>1</v>
      </c>
      <c r="M82" s="620">
        <v>80.52</v>
      </c>
    </row>
    <row r="83" spans="1:13" ht="14.4" customHeight="1" x14ac:dyDescent="0.3">
      <c r="A83" s="615" t="s">
        <v>476</v>
      </c>
      <c r="B83" s="616" t="s">
        <v>2270</v>
      </c>
      <c r="C83" s="616" t="s">
        <v>1587</v>
      </c>
      <c r="D83" s="616" t="s">
        <v>2271</v>
      </c>
      <c r="E83" s="616" t="s">
        <v>2273</v>
      </c>
      <c r="F83" s="619"/>
      <c r="G83" s="619"/>
      <c r="H83" s="640">
        <v>0</v>
      </c>
      <c r="I83" s="619">
        <v>1</v>
      </c>
      <c r="J83" s="619">
        <v>414.79</v>
      </c>
      <c r="K83" s="640">
        <v>1</v>
      </c>
      <c r="L83" s="619">
        <v>1</v>
      </c>
      <c r="M83" s="620">
        <v>414.79</v>
      </c>
    </row>
    <row r="84" spans="1:13" ht="14.4" customHeight="1" x14ac:dyDescent="0.3">
      <c r="A84" s="615" t="s">
        <v>476</v>
      </c>
      <c r="B84" s="616" t="s">
        <v>2270</v>
      </c>
      <c r="C84" s="616" t="s">
        <v>1591</v>
      </c>
      <c r="D84" s="616" t="s">
        <v>2274</v>
      </c>
      <c r="E84" s="616" t="s">
        <v>2275</v>
      </c>
      <c r="F84" s="619"/>
      <c r="G84" s="619"/>
      <c r="H84" s="640">
        <v>0</v>
      </c>
      <c r="I84" s="619">
        <v>2</v>
      </c>
      <c r="J84" s="619">
        <v>644.9799999999999</v>
      </c>
      <c r="K84" s="640">
        <v>1</v>
      </c>
      <c r="L84" s="619">
        <v>2</v>
      </c>
      <c r="M84" s="620">
        <v>644.9799999999999</v>
      </c>
    </row>
    <row r="85" spans="1:13" ht="14.4" customHeight="1" x14ac:dyDescent="0.3">
      <c r="A85" s="615" t="s">
        <v>476</v>
      </c>
      <c r="B85" s="616" t="s">
        <v>2276</v>
      </c>
      <c r="C85" s="616" t="s">
        <v>1680</v>
      </c>
      <c r="D85" s="616" t="s">
        <v>1681</v>
      </c>
      <c r="E85" s="616" t="s">
        <v>2277</v>
      </c>
      <c r="F85" s="619"/>
      <c r="G85" s="619"/>
      <c r="H85" s="640">
        <v>0</v>
      </c>
      <c r="I85" s="619">
        <v>3</v>
      </c>
      <c r="J85" s="619">
        <v>755.93999999999994</v>
      </c>
      <c r="K85" s="640">
        <v>1</v>
      </c>
      <c r="L85" s="619">
        <v>3</v>
      </c>
      <c r="M85" s="620">
        <v>755.93999999999994</v>
      </c>
    </row>
    <row r="86" spans="1:13" ht="14.4" customHeight="1" x14ac:dyDescent="0.3">
      <c r="A86" s="615" t="s">
        <v>476</v>
      </c>
      <c r="B86" s="616" t="s">
        <v>2278</v>
      </c>
      <c r="C86" s="616" t="s">
        <v>1631</v>
      </c>
      <c r="D86" s="616" t="s">
        <v>2279</v>
      </c>
      <c r="E86" s="616" t="s">
        <v>2280</v>
      </c>
      <c r="F86" s="619"/>
      <c r="G86" s="619"/>
      <c r="H86" s="640">
        <v>0</v>
      </c>
      <c r="I86" s="619">
        <v>1</v>
      </c>
      <c r="J86" s="619">
        <v>90.660204078227721</v>
      </c>
      <c r="K86" s="640">
        <v>1</v>
      </c>
      <c r="L86" s="619">
        <v>1</v>
      </c>
      <c r="M86" s="620">
        <v>90.660204078227721</v>
      </c>
    </row>
    <row r="87" spans="1:13" ht="14.4" customHeight="1" x14ac:dyDescent="0.3">
      <c r="A87" s="615" t="s">
        <v>476</v>
      </c>
      <c r="B87" s="616" t="s">
        <v>2278</v>
      </c>
      <c r="C87" s="616" t="s">
        <v>1595</v>
      </c>
      <c r="D87" s="616" t="s">
        <v>2281</v>
      </c>
      <c r="E87" s="616" t="s">
        <v>2282</v>
      </c>
      <c r="F87" s="619"/>
      <c r="G87" s="619"/>
      <c r="H87" s="640">
        <v>0</v>
      </c>
      <c r="I87" s="619">
        <v>1</v>
      </c>
      <c r="J87" s="619">
        <v>46.99000000000003</v>
      </c>
      <c r="K87" s="640">
        <v>1</v>
      </c>
      <c r="L87" s="619">
        <v>1</v>
      </c>
      <c r="M87" s="620">
        <v>46.99000000000003</v>
      </c>
    </row>
    <row r="88" spans="1:13" ht="14.4" customHeight="1" x14ac:dyDescent="0.3">
      <c r="A88" s="615" t="s">
        <v>476</v>
      </c>
      <c r="B88" s="616" t="s">
        <v>2278</v>
      </c>
      <c r="C88" s="616" t="s">
        <v>1659</v>
      </c>
      <c r="D88" s="616" t="s">
        <v>2283</v>
      </c>
      <c r="E88" s="616" t="s">
        <v>2284</v>
      </c>
      <c r="F88" s="619"/>
      <c r="G88" s="619"/>
      <c r="H88" s="640">
        <v>0</v>
      </c>
      <c r="I88" s="619">
        <v>1</v>
      </c>
      <c r="J88" s="619">
        <v>61.659999999999982</v>
      </c>
      <c r="K88" s="640">
        <v>1</v>
      </c>
      <c r="L88" s="619">
        <v>1</v>
      </c>
      <c r="M88" s="620">
        <v>61.659999999999982</v>
      </c>
    </row>
    <row r="89" spans="1:13" ht="14.4" customHeight="1" x14ac:dyDescent="0.3">
      <c r="A89" s="615" t="s">
        <v>476</v>
      </c>
      <c r="B89" s="616" t="s">
        <v>2285</v>
      </c>
      <c r="C89" s="616" t="s">
        <v>496</v>
      </c>
      <c r="D89" s="616" t="s">
        <v>497</v>
      </c>
      <c r="E89" s="616" t="s">
        <v>2286</v>
      </c>
      <c r="F89" s="619">
        <v>23</v>
      </c>
      <c r="G89" s="619">
        <v>11412.556</v>
      </c>
      <c r="H89" s="640">
        <v>1</v>
      </c>
      <c r="I89" s="619"/>
      <c r="J89" s="619"/>
      <c r="K89" s="640">
        <v>0</v>
      </c>
      <c r="L89" s="619">
        <v>23</v>
      </c>
      <c r="M89" s="620">
        <v>11412.556</v>
      </c>
    </row>
    <row r="90" spans="1:13" ht="14.4" customHeight="1" x14ac:dyDescent="0.3">
      <c r="A90" s="615" t="s">
        <v>476</v>
      </c>
      <c r="B90" s="616" t="s">
        <v>2287</v>
      </c>
      <c r="C90" s="616" t="s">
        <v>1721</v>
      </c>
      <c r="D90" s="616" t="s">
        <v>1545</v>
      </c>
      <c r="E90" s="616" t="s">
        <v>2288</v>
      </c>
      <c r="F90" s="619"/>
      <c r="G90" s="619"/>
      <c r="H90" s="640">
        <v>0</v>
      </c>
      <c r="I90" s="619">
        <v>1</v>
      </c>
      <c r="J90" s="619">
        <v>161.69</v>
      </c>
      <c r="K90" s="640">
        <v>1</v>
      </c>
      <c r="L90" s="619">
        <v>1</v>
      </c>
      <c r="M90" s="620">
        <v>161.69</v>
      </c>
    </row>
    <row r="91" spans="1:13" ht="14.4" customHeight="1" x14ac:dyDescent="0.3">
      <c r="A91" s="615" t="s">
        <v>476</v>
      </c>
      <c r="B91" s="616" t="s">
        <v>2287</v>
      </c>
      <c r="C91" s="616" t="s">
        <v>1617</v>
      </c>
      <c r="D91" s="616" t="s">
        <v>1618</v>
      </c>
      <c r="E91" s="616" t="s">
        <v>2180</v>
      </c>
      <c r="F91" s="619"/>
      <c r="G91" s="619"/>
      <c r="H91" s="640">
        <v>0</v>
      </c>
      <c r="I91" s="619">
        <v>2</v>
      </c>
      <c r="J91" s="619">
        <v>40.119999192045498</v>
      </c>
      <c r="K91" s="640">
        <v>1</v>
      </c>
      <c r="L91" s="619">
        <v>2</v>
      </c>
      <c r="M91" s="620">
        <v>40.119999192045498</v>
      </c>
    </row>
    <row r="92" spans="1:13" ht="14.4" customHeight="1" x14ac:dyDescent="0.3">
      <c r="A92" s="615" t="s">
        <v>476</v>
      </c>
      <c r="B92" s="616" t="s">
        <v>2287</v>
      </c>
      <c r="C92" s="616" t="s">
        <v>1666</v>
      </c>
      <c r="D92" s="616" t="s">
        <v>1545</v>
      </c>
      <c r="E92" s="616" t="s">
        <v>2289</v>
      </c>
      <c r="F92" s="619"/>
      <c r="G92" s="619"/>
      <c r="H92" s="640">
        <v>0</v>
      </c>
      <c r="I92" s="619">
        <v>2</v>
      </c>
      <c r="J92" s="619">
        <v>194.63818570342278</v>
      </c>
      <c r="K92" s="640">
        <v>1</v>
      </c>
      <c r="L92" s="619">
        <v>2</v>
      </c>
      <c r="M92" s="620">
        <v>194.63818570342278</v>
      </c>
    </row>
    <row r="93" spans="1:13" ht="14.4" customHeight="1" x14ac:dyDescent="0.3">
      <c r="A93" s="615" t="s">
        <v>476</v>
      </c>
      <c r="B93" s="616" t="s">
        <v>2290</v>
      </c>
      <c r="C93" s="616" t="s">
        <v>1725</v>
      </c>
      <c r="D93" s="616" t="s">
        <v>1726</v>
      </c>
      <c r="E93" s="616" t="s">
        <v>2148</v>
      </c>
      <c r="F93" s="619"/>
      <c r="G93" s="619"/>
      <c r="H93" s="640">
        <v>0</v>
      </c>
      <c r="I93" s="619">
        <v>1</v>
      </c>
      <c r="J93" s="619">
        <v>214.09053147016326</v>
      </c>
      <c r="K93" s="640">
        <v>1</v>
      </c>
      <c r="L93" s="619">
        <v>1</v>
      </c>
      <c r="M93" s="620">
        <v>214.09053147016326</v>
      </c>
    </row>
    <row r="94" spans="1:13" ht="14.4" customHeight="1" x14ac:dyDescent="0.3">
      <c r="A94" s="615" t="s">
        <v>476</v>
      </c>
      <c r="B94" s="616" t="s">
        <v>2290</v>
      </c>
      <c r="C94" s="616" t="s">
        <v>1646</v>
      </c>
      <c r="D94" s="616" t="s">
        <v>2291</v>
      </c>
      <c r="E94" s="616" t="s">
        <v>2292</v>
      </c>
      <c r="F94" s="619"/>
      <c r="G94" s="619"/>
      <c r="H94" s="640">
        <v>0</v>
      </c>
      <c r="I94" s="619">
        <v>1</v>
      </c>
      <c r="J94" s="619">
        <v>185.16000000000005</v>
      </c>
      <c r="K94" s="640">
        <v>1</v>
      </c>
      <c r="L94" s="619">
        <v>1</v>
      </c>
      <c r="M94" s="620">
        <v>185.16000000000005</v>
      </c>
    </row>
    <row r="95" spans="1:13" ht="14.4" customHeight="1" x14ac:dyDescent="0.3">
      <c r="A95" s="615" t="s">
        <v>476</v>
      </c>
      <c r="B95" s="616" t="s">
        <v>2293</v>
      </c>
      <c r="C95" s="616" t="s">
        <v>1639</v>
      </c>
      <c r="D95" s="616" t="s">
        <v>1640</v>
      </c>
      <c r="E95" s="616" t="s">
        <v>2180</v>
      </c>
      <c r="F95" s="619"/>
      <c r="G95" s="619"/>
      <c r="H95" s="640">
        <v>0</v>
      </c>
      <c r="I95" s="619">
        <v>1</v>
      </c>
      <c r="J95" s="619">
        <v>71.170000000000016</v>
      </c>
      <c r="K95" s="640">
        <v>1</v>
      </c>
      <c r="L95" s="619">
        <v>1</v>
      </c>
      <c r="M95" s="620">
        <v>71.170000000000016</v>
      </c>
    </row>
    <row r="96" spans="1:13" ht="14.4" customHeight="1" x14ac:dyDescent="0.3">
      <c r="A96" s="615" t="s">
        <v>476</v>
      </c>
      <c r="B96" s="616" t="s">
        <v>2294</v>
      </c>
      <c r="C96" s="616" t="s">
        <v>491</v>
      </c>
      <c r="D96" s="616" t="s">
        <v>2295</v>
      </c>
      <c r="E96" s="616" t="s">
        <v>2296</v>
      </c>
      <c r="F96" s="619">
        <v>3</v>
      </c>
      <c r="G96" s="619">
        <v>206.34</v>
      </c>
      <c r="H96" s="640">
        <v>1</v>
      </c>
      <c r="I96" s="619"/>
      <c r="J96" s="619"/>
      <c r="K96" s="640">
        <v>0</v>
      </c>
      <c r="L96" s="619">
        <v>3</v>
      </c>
      <c r="M96" s="620">
        <v>206.34</v>
      </c>
    </row>
    <row r="97" spans="1:13" ht="14.4" customHeight="1" x14ac:dyDescent="0.3">
      <c r="A97" s="615" t="s">
        <v>476</v>
      </c>
      <c r="B97" s="616" t="s">
        <v>2297</v>
      </c>
      <c r="C97" s="616" t="s">
        <v>1579</v>
      </c>
      <c r="D97" s="616" t="s">
        <v>1580</v>
      </c>
      <c r="E97" s="616" t="s">
        <v>2298</v>
      </c>
      <c r="F97" s="619"/>
      <c r="G97" s="619"/>
      <c r="H97" s="640">
        <v>0</v>
      </c>
      <c r="I97" s="619">
        <v>30</v>
      </c>
      <c r="J97" s="619">
        <v>2373.8999892776069</v>
      </c>
      <c r="K97" s="640">
        <v>1</v>
      </c>
      <c r="L97" s="619">
        <v>30</v>
      </c>
      <c r="M97" s="620">
        <v>2373.8999892776069</v>
      </c>
    </row>
    <row r="98" spans="1:13" ht="14.4" customHeight="1" x14ac:dyDescent="0.3">
      <c r="A98" s="615" t="s">
        <v>476</v>
      </c>
      <c r="B98" s="616" t="s">
        <v>2299</v>
      </c>
      <c r="C98" s="616" t="s">
        <v>1583</v>
      </c>
      <c r="D98" s="616" t="s">
        <v>1584</v>
      </c>
      <c r="E98" s="616" t="s">
        <v>2180</v>
      </c>
      <c r="F98" s="619"/>
      <c r="G98" s="619"/>
      <c r="H98" s="640">
        <v>0</v>
      </c>
      <c r="I98" s="619">
        <v>3</v>
      </c>
      <c r="J98" s="619">
        <v>90.660004437337676</v>
      </c>
      <c r="K98" s="640">
        <v>1</v>
      </c>
      <c r="L98" s="619">
        <v>3</v>
      </c>
      <c r="M98" s="620">
        <v>90.660004437337676</v>
      </c>
    </row>
    <row r="99" spans="1:13" ht="14.4" customHeight="1" x14ac:dyDescent="0.3">
      <c r="A99" s="615" t="s">
        <v>476</v>
      </c>
      <c r="B99" s="616" t="s">
        <v>2300</v>
      </c>
      <c r="C99" s="616" t="s">
        <v>1650</v>
      </c>
      <c r="D99" s="616" t="s">
        <v>1651</v>
      </c>
      <c r="E99" s="616" t="s">
        <v>2301</v>
      </c>
      <c r="F99" s="619"/>
      <c r="G99" s="619"/>
      <c r="H99" s="640">
        <v>0</v>
      </c>
      <c r="I99" s="619">
        <v>2</v>
      </c>
      <c r="J99" s="619">
        <v>311.03999999999996</v>
      </c>
      <c r="K99" s="640">
        <v>1</v>
      </c>
      <c r="L99" s="619">
        <v>2</v>
      </c>
      <c r="M99" s="620">
        <v>311.03999999999996</v>
      </c>
    </row>
    <row r="100" spans="1:13" ht="14.4" customHeight="1" x14ac:dyDescent="0.3">
      <c r="A100" s="615" t="s">
        <v>476</v>
      </c>
      <c r="B100" s="616" t="s">
        <v>2302</v>
      </c>
      <c r="C100" s="616" t="s">
        <v>1731</v>
      </c>
      <c r="D100" s="616" t="s">
        <v>1732</v>
      </c>
      <c r="E100" s="616" t="s">
        <v>1733</v>
      </c>
      <c r="F100" s="619">
        <v>0.33339999999999997</v>
      </c>
      <c r="G100" s="619">
        <v>300.15668599999998</v>
      </c>
      <c r="H100" s="640">
        <v>1</v>
      </c>
      <c r="I100" s="619"/>
      <c r="J100" s="619"/>
      <c r="K100" s="640">
        <v>0</v>
      </c>
      <c r="L100" s="619">
        <v>0.33339999999999997</v>
      </c>
      <c r="M100" s="620">
        <v>300.15668599999998</v>
      </c>
    </row>
    <row r="101" spans="1:13" ht="14.4" customHeight="1" x14ac:dyDescent="0.3">
      <c r="A101" s="615" t="s">
        <v>476</v>
      </c>
      <c r="B101" s="616" t="s">
        <v>2302</v>
      </c>
      <c r="C101" s="616" t="s">
        <v>1778</v>
      </c>
      <c r="D101" s="616" t="s">
        <v>2303</v>
      </c>
      <c r="E101" s="616" t="s">
        <v>2304</v>
      </c>
      <c r="F101" s="619"/>
      <c r="G101" s="619"/>
      <c r="H101" s="640">
        <v>0</v>
      </c>
      <c r="I101" s="619">
        <v>72</v>
      </c>
      <c r="J101" s="619">
        <v>15617.519999999999</v>
      </c>
      <c r="K101" s="640">
        <v>1</v>
      </c>
      <c r="L101" s="619">
        <v>72</v>
      </c>
      <c r="M101" s="620">
        <v>15617.519999999999</v>
      </c>
    </row>
    <row r="102" spans="1:13" ht="14.4" customHeight="1" x14ac:dyDescent="0.3">
      <c r="A102" s="615" t="s">
        <v>476</v>
      </c>
      <c r="B102" s="616" t="s">
        <v>2302</v>
      </c>
      <c r="C102" s="616" t="s">
        <v>1763</v>
      </c>
      <c r="D102" s="616" t="s">
        <v>1764</v>
      </c>
      <c r="E102" s="616" t="s">
        <v>1736</v>
      </c>
      <c r="F102" s="619"/>
      <c r="G102" s="619"/>
      <c r="H102" s="640">
        <v>0</v>
      </c>
      <c r="I102" s="619">
        <v>20</v>
      </c>
      <c r="J102" s="619">
        <v>818.40000000000009</v>
      </c>
      <c r="K102" s="640">
        <v>1</v>
      </c>
      <c r="L102" s="619">
        <v>20</v>
      </c>
      <c r="M102" s="620">
        <v>818.40000000000009</v>
      </c>
    </row>
    <row r="103" spans="1:13" ht="14.4" customHeight="1" x14ac:dyDescent="0.3">
      <c r="A103" s="615" t="s">
        <v>476</v>
      </c>
      <c r="B103" s="616" t="s">
        <v>2302</v>
      </c>
      <c r="C103" s="616" t="s">
        <v>1766</v>
      </c>
      <c r="D103" s="616" t="s">
        <v>1767</v>
      </c>
      <c r="E103" s="616" t="s">
        <v>1736</v>
      </c>
      <c r="F103" s="619"/>
      <c r="G103" s="619"/>
      <c r="H103" s="640">
        <v>0</v>
      </c>
      <c r="I103" s="619">
        <v>80</v>
      </c>
      <c r="J103" s="619">
        <v>3273.6</v>
      </c>
      <c r="K103" s="640">
        <v>1</v>
      </c>
      <c r="L103" s="619">
        <v>80</v>
      </c>
      <c r="M103" s="620">
        <v>3273.6</v>
      </c>
    </row>
    <row r="104" spans="1:13" ht="14.4" customHeight="1" x14ac:dyDescent="0.3">
      <c r="A104" s="615" t="s">
        <v>476</v>
      </c>
      <c r="B104" s="616" t="s">
        <v>2302</v>
      </c>
      <c r="C104" s="616" t="s">
        <v>1769</v>
      </c>
      <c r="D104" s="616" t="s">
        <v>2305</v>
      </c>
      <c r="E104" s="616" t="s">
        <v>1736</v>
      </c>
      <c r="F104" s="619"/>
      <c r="G104" s="619"/>
      <c r="H104" s="640">
        <v>0</v>
      </c>
      <c r="I104" s="619">
        <v>21</v>
      </c>
      <c r="J104" s="619">
        <v>864.7800000000002</v>
      </c>
      <c r="K104" s="640">
        <v>1</v>
      </c>
      <c r="L104" s="619">
        <v>21</v>
      </c>
      <c r="M104" s="620">
        <v>864.7800000000002</v>
      </c>
    </row>
    <row r="105" spans="1:13" ht="14.4" customHeight="1" x14ac:dyDescent="0.3">
      <c r="A105" s="615" t="s">
        <v>476</v>
      </c>
      <c r="B105" s="616" t="s">
        <v>2302</v>
      </c>
      <c r="C105" s="616" t="s">
        <v>1772</v>
      </c>
      <c r="D105" s="616" t="s">
        <v>2306</v>
      </c>
      <c r="E105" s="616" t="s">
        <v>1736</v>
      </c>
      <c r="F105" s="619"/>
      <c r="G105" s="619"/>
      <c r="H105" s="640">
        <v>0</v>
      </c>
      <c r="I105" s="619">
        <v>20</v>
      </c>
      <c r="J105" s="619">
        <v>823.6</v>
      </c>
      <c r="K105" s="640">
        <v>1</v>
      </c>
      <c r="L105" s="619">
        <v>20</v>
      </c>
      <c r="M105" s="620">
        <v>823.6</v>
      </c>
    </row>
    <row r="106" spans="1:13" ht="14.4" customHeight="1" x14ac:dyDescent="0.3">
      <c r="A106" s="615" t="s">
        <v>476</v>
      </c>
      <c r="B106" s="616" t="s">
        <v>2302</v>
      </c>
      <c r="C106" s="616" t="s">
        <v>1729</v>
      </c>
      <c r="D106" s="616" t="s">
        <v>2307</v>
      </c>
      <c r="E106" s="616" t="s">
        <v>2308</v>
      </c>
      <c r="F106" s="619">
        <v>3</v>
      </c>
      <c r="G106" s="619">
        <v>549.60749999999996</v>
      </c>
      <c r="H106" s="640">
        <v>1</v>
      </c>
      <c r="I106" s="619"/>
      <c r="J106" s="619"/>
      <c r="K106" s="640">
        <v>0</v>
      </c>
      <c r="L106" s="619">
        <v>3</v>
      </c>
      <c r="M106" s="620">
        <v>549.60749999999996</v>
      </c>
    </row>
    <row r="107" spans="1:13" ht="14.4" customHeight="1" x14ac:dyDescent="0.3">
      <c r="A107" s="615" t="s">
        <v>476</v>
      </c>
      <c r="B107" s="616" t="s">
        <v>2302</v>
      </c>
      <c r="C107" s="616" t="s">
        <v>1793</v>
      </c>
      <c r="D107" s="616" t="s">
        <v>1794</v>
      </c>
      <c r="E107" s="616" t="s">
        <v>1776</v>
      </c>
      <c r="F107" s="619"/>
      <c r="G107" s="619"/>
      <c r="H107" s="640">
        <v>0</v>
      </c>
      <c r="I107" s="619">
        <v>12</v>
      </c>
      <c r="J107" s="619">
        <v>1627.1982138913063</v>
      </c>
      <c r="K107" s="640">
        <v>1</v>
      </c>
      <c r="L107" s="619">
        <v>12</v>
      </c>
      <c r="M107" s="620">
        <v>1627.1982138913063</v>
      </c>
    </row>
    <row r="108" spans="1:13" ht="14.4" customHeight="1" x14ac:dyDescent="0.3">
      <c r="A108" s="615" t="s">
        <v>476</v>
      </c>
      <c r="B108" s="616" t="s">
        <v>2302</v>
      </c>
      <c r="C108" s="616" t="s">
        <v>1781</v>
      </c>
      <c r="D108" s="616" t="s">
        <v>1760</v>
      </c>
      <c r="E108" s="616" t="s">
        <v>1782</v>
      </c>
      <c r="F108" s="619"/>
      <c r="G108" s="619"/>
      <c r="H108" s="640">
        <v>0</v>
      </c>
      <c r="I108" s="619">
        <v>144</v>
      </c>
      <c r="J108" s="619">
        <v>19962.720421967388</v>
      </c>
      <c r="K108" s="640">
        <v>1</v>
      </c>
      <c r="L108" s="619">
        <v>144</v>
      </c>
      <c r="M108" s="620">
        <v>19962.720421967388</v>
      </c>
    </row>
    <row r="109" spans="1:13" ht="14.4" customHeight="1" x14ac:dyDescent="0.3">
      <c r="A109" s="615" t="s">
        <v>476</v>
      </c>
      <c r="B109" s="616" t="s">
        <v>2302</v>
      </c>
      <c r="C109" s="616" t="s">
        <v>1774</v>
      </c>
      <c r="D109" s="616" t="s">
        <v>1775</v>
      </c>
      <c r="E109" s="616" t="s">
        <v>1776</v>
      </c>
      <c r="F109" s="619"/>
      <c r="G109" s="619"/>
      <c r="H109" s="640">
        <v>0</v>
      </c>
      <c r="I109" s="619">
        <v>1</v>
      </c>
      <c r="J109" s="619">
        <v>148.96</v>
      </c>
      <c r="K109" s="640">
        <v>1</v>
      </c>
      <c r="L109" s="619">
        <v>1</v>
      </c>
      <c r="M109" s="620">
        <v>148.96</v>
      </c>
    </row>
    <row r="110" spans="1:13" ht="14.4" customHeight="1" x14ac:dyDescent="0.3">
      <c r="A110" s="615" t="s">
        <v>476</v>
      </c>
      <c r="B110" s="616" t="s">
        <v>2302</v>
      </c>
      <c r="C110" s="616" t="s">
        <v>1796</v>
      </c>
      <c r="D110" s="616" t="s">
        <v>1797</v>
      </c>
      <c r="E110" s="616" t="s">
        <v>1785</v>
      </c>
      <c r="F110" s="619"/>
      <c r="G110" s="619"/>
      <c r="H110" s="640">
        <v>0</v>
      </c>
      <c r="I110" s="619">
        <v>12</v>
      </c>
      <c r="J110" s="619">
        <v>1343.4000000000003</v>
      </c>
      <c r="K110" s="640">
        <v>1</v>
      </c>
      <c r="L110" s="619">
        <v>12</v>
      </c>
      <c r="M110" s="620">
        <v>1343.4000000000003</v>
      </c>
    </row>
    <row r="111" spans="1:13" ht="14.4" customHeight="1" x14ac:dyDescent="0.3">
      <c r="A111" s="615" t="s">
        <v>476</v>
      </c>
      <c r="B111" s="616" t="s">
        <v>2302</v>
      </c>
      <c r="C111" s="616" t="s">
        <v>1783</v>
      </c>
      <c r="D111" s="616" t="s">
        <v>1784</v>
      </c>
      <c r="E111" s="616" t="s">
        <v>1785</v>
      </c>
      <c r="F111" s="619"/>
      <c r="G111" s="619"/>
      <c r="H111" s="640">
        <v>0</v>
      </c>
      <c r="I111" s="619">
        <v>10</v>
      </c>
      <c r="J111" s="619">
        <v>1119.500642757786</v>
      </c>
      <c r="K111" s="640">
        <v>1</v>
      </c>
      <c r="L111" s="619">
        <v>10</v>
      </c>
      <c r="M111" s="620">
        <v>1119.500642757786</v>
      </c>
    </row>
    <row r="112" spans="1:13" ht="14.4" customHeight="1" x14ac:dyDescent="0.3">
      <c r="A112" s="615" t="s">
        <v>476</v>
      </c>
      <c r="B112" s="616" t="s">
        <v>2302</v>
      </c>
      <c r="C112" s="616" t="s">
        <v>1786</v>
      </c>
      <c r="D112" s="616" t="s">
        <v>1787</v>
      </c>
      <c r="E112" s="616" t="s">
        <v>1785</v>
      </c>
      <c r="F112" s="619"/>
      <c r="G112" s="619"/>
      <c r="H112" s="640">
        <v>0</v>
      </c>
      <c r="I112" s="619">
        <v>9</v>
      </c>
      <c r="J112" s="619">
        <v>1007.5498559678052</v>
      </c>
      <c r="K112" s="640">
        <v>1</v>
      </c>
      <c r="L112" s="619">
        <v>9</v>
      </c>
      <c r="M112" s="620">
        <v>1007.5498559678052</v>
      </c>
    </row>
    <row r="113" spans="1:13" ht="14.4" customHeight="1" x14ac:dyDescent="0.3">
      <c r="A113" s="615" t="s">
        <v>476</v>
      </c>
      <c r="B113" s="616" t="s">
        <v>2302</v>
      </c>
      <c r="C113" s="616" t="s">
        <v>1789</v>
      </c>
      <c r="D113" s="616" t="s">
        <v>2309</v>
      </c>
      <c r="E113" s="616" t="s">
        <v>1785</v>
      </c>
      <c r="F113" s="619"/>
      <c r="G113" s="619"/>
      <c r="H113" s="640">
        <v>0</v>
      </c>
      <c r="I113" s="619">
        <v>8</v>
      </c>
      <c r="J113" s="619">
        <v>895.6</v>
      </c>
      <c r="K113" s="640">
        <v>1</v>
      </c>
      <c r="L113" s="619">
        <v>8</v>
      </c>
      <c r="M113" s="620">
        <v>895.6</v>
      </c>
    </row>
    <row r="114" spans="1:13" ht="14.4" customHeight="1" x14ac:dyDescent="0.3">
      <c r="A114" s="615" t="s">
        <v>476</v>
      </c>
      <c r="B114" s="616" t="s">
        <v>2302</v>
      </c>
      <c r="C114" s="616" t="s">
        <v>1801</v>
      </c>
      <c r="D114" s="616" t="s">
        <v>1802</v>
      </c>
      <c r="E114" s="616" t="s">
        <v>1800</v>
      </c>
      <c r="F114" s="619"/>
      <c r="G114" s="619"/>
      <c r="H114" s="640">
        <v>0</v>
      </c>
      <c r="I114" s="619">
        <v>28</v>
      </c>
      <c r="J114" s="619">
        <v>3435.32</v>
      </c>
      <c r="K114" s="640">
        <v>1</v>
      </c>
      <c r="L114" s="619">
        <v>28</v>
      </c>
      <c r="M114" s="620">
        <v>3435.32</v>
      </c>
    </row>
    <row r="115" spans="1:13" ht="14.4" customHeight="1" x14ac:dyDescent="0.3">
      <c r="A115" s="615" t="s">
        <v>476</v>
      </c>
      <c r="B115" s="616" t="s">
        <v>2302</v>
      </c>
      <c r="C115" s="616" t="s">
        <v>1798</v>
      </c>
      <c r="D115" s="616" t="s">
        <v>1799</v>
      </c>
      <c r="E115" s="616" t="s">
        <v>1800</v>
      </c>
      <c r="F115" s="619"/>
      <c r="G115" s="619"/>
      <c r="H115" s="640">
        <v>0</v>
      </c>
      <c r="I115" s="619">
        <v>38</v>
      </c>
      <c r="J115" s="619">
        <v>4662.245585661778</v>
      </c>
      <c r="K115" s="640">
        <v>1</v>
      </c>
      <c r="L115" s="619">
        <v>38</v>
      </c>
      <c r="M115" s="620">
        <v>4662.245585661778</v>
      </c>
    </row>
    <row r="116" spans="1:13" ht="14.4" customHeight="1" x14ac:dyDescent="0.3">
      <c r="A116" s="615" t="s">
        <v>476</v>
      </c>
      <c r="B116" s="616" t="s">
        <v>2302</v>
      </c>
      <c r="C116" s="616" t="s">
        <v>1803</v>
      </c>
      <c r="D116" s="616" t="s">
        <v>1804</v>
      </c>
      <c r="E116" s="616" t="s">
        <v>1800</v>
      </c>
      <c r="F116" s="619"/>
      <c r="G116" s="619"/>
      <c r="H116" s="640">
        <v>0</v>
      </c>
      <c r="I116" s="619">
        <v>26</v>
      </c>
      <c r="J116" s="619">
        <v>3379.22</v>
      </c>
      <c r="K116" s="640">
        <v>1</v>
      </c>
      <c r="L116" s="619">
        <v>26</v>
      </c>
      <c r="M116" s="620">
        <v>3379.22</v>
      </c>
    </row>
    <row r="117" spans="1:13" ht="14.4" customHeight="1" x14ac:dyDescent="0.3">
      <c r="A117" s="615" t="s">
        <v>476</v>
      </c>
      <c r="B117" s="616" t="s">
        <v>2302</v>
      </c>
      <c r="C117" s="616" t="s">
        <v>1808</v>
      </c>
      <c r="D117" s="616" t="s">
        <v>1809</v>
      </c>
      <c r="E117" s="616" t="s">
        <v>1736</v>
      </c>
      <c r="F117" s="619"/>
      <c r="G117" s="619"/>
      <c r="H117" s="640">
        <v>0</v>
      </c>
      <c r="I117" s="619">
        <v>8</v>
      </c>
      <c r="J117" s="619">
        <v>245.36000000000004</v>
      </c>
      <c r="K117" s="640">
        <v>1</v>
      </c>
      <c r="L117" s="619">
        <v>8</v>
      </c>
      <c r="M117" s="620">
        <v>245.36000000000004</v>
      </c>
    </row>
    <row r="118" spans="1:13" ht="14.4" customHeight="1" thickBot="1" x14ac:dyDescent="0.35">
      <c r="A118" s="621" t="s">
        <v>476</v>
      </c>
      <c r="B118" s="622" t="s">
        <v>2302</v>
      </c>
      <c r="C118" s="622" t="s">
        <v>1805</v>
      </c>
      <c r="D118" s="622" t="s">
        <v>1806</v>
      </c>
      <c r="E118" s="622" t="s">
        <v>1736</v>
      </c>
      <c r="F118" s="625"/>
      <c r="G118" s="625"/>
      <c r="H118" s="633">
        <v>0</v>
      </c>
      <c r="I118" s="625">
        <v>8</v>
      </c>
      <c r="J118" s="625">
        <v>245.36000000000004</v>
      </c>
      <c r="K118" s="633">
        <v>1</v>
      </c>
      <c r="L118" s="625">
        <v>8</v>
      </c>
      <c r="M118" s="626">
        <v>245.36000000000004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1677</v>
      </c>
      <c r="C3" s="439">
        <f>SUM(C6:C1048576)</f>
        <v>644</v>
      </c>
      <c r="D3" s="439">
        <f>SUM(D6:D1048576)</f>
        <v>931</v>
      </c>
      <c r="E3" s="440">
        <f>SUM(E6:E1048576)</f>
        <v>0</v>
      </c>
      <c r="F3" s="437">
        <f>IF(SUM($B3:$E3)=0,"",B3/SUM($B3:$E3))</f>
        <v>0.51568265682656822</v>
      </c>
      <c r="G3" s="435">
        <f t="shared" ref="G3:I3" si="0">IF(SUM($B3:$E3)=0,"",C3/SUM($B3:$E3))</f>
        <v>0.19803198031980321</v>
      </c>
      <c r="H3" s="435">
        <f t="shared" si="0"/>
        <v>0.28628536285362854</v>
      </c>
      <c r="I3" s="436">
        <f t="shared" si="0"/>
        <v>0</v>
      </c>
      <c r="J3" s="439">
        <f>SUM(J6:J1048576)</f>
        <v>100</v>
      </c>
      <c r="K3" s="439">
        <f>SUM(K6:K1048576)</f>
        <v>243</v>
      </c>
      <c r="L3" s="439">
        <f>SUM(L6:L1048576)</f>
        <v>931</v>
      </c>
      <c r="M3" s="440">
        <f>SUM(M6:M1048576)</f>
        <v>0</v>
      </c>
      <c r="N3" s="437">
        <f>IF(SUM($J3:$M3)=0,"",J3/SUM($J3:$M3))</f>
        <v>7.8492935635792779E-2</v>
      </c>
      <c r="O3" s="435">
        <f t="shared" ref="O3:Q3" si="1">IF(SUM($J3:$M3)=0,"",K3/SUM($J3:$M3))</f>
        <v>0.19073783359497645</v>
      </c>
      <c r="P3" s="435">
        <f t="shared" si="1"/>
        <v>0.73076923076923073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2311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2312</v>
      </c>
      <c r="B7" s="663">
        <v>1677</v>
      </c>
      <c r="C7" s="625">
        <v>644</v>
      </c>
      <c r="D7" s="625">
        <v>931</v>
      </c>
      <c r="E7" s="626"/>
      <c r="F7" s="661">
        <v>0.51568265682656822</v>
      </c>
      <c r="G7" s="633">
        <v>0.19803198031980321</v>
      </c>
      <c r="H7" s="633">
        <v>0.28628536285362854</v>
      </c>
      <c r="I7" s="665">
        <v>0</v>
      </c>
      <c r="J7" s="663">
        <v>100</v>
      </c>
      <c r="K7" s="625">
        <v>243</v>
      </c>
      <c r="L7" s="625">
        <v>931</v>
      </c>
      <c r="M7" s="626"/>
      <c r="N7" s="661">
        <v>7.8492935635792779E-2</v>
      </c>
      <c r="O7" s="633">
        <v>0.19073783359497645</v>
      </c>
      <c r="P7" s="633">
        <v>0.73076923076923073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470</v>
      </c>
      <c r="B5" s="598" t="s">
        <v>471</v>
      </c>
      <c r="C5" s="599" t="s">
        <v>472</v>
      </c>
      <c r="D5" s="599" t="s">
        <v>472</v>
      </c>
      <c r="E5" s="599"/>
      <c r="F5" s="599" t="s">
        <v>472</v>
      </c>
      <c r="G5" s="599" t="s">
        <v>472</v>
      </c>
      <c r="H5" s="599" t="s">
        <v>472</v>
      </c>
      <c r="I5" s="600" t="s">
        <v>472</v>
      </c>
      <c r="J5" s="601" t="s">
        <v>61</v>
      </c>
    </row>
    <row r="6" spans="1:10" ht="14.4" customHeight="1" x14ac:dyDescent="0.3">
      <c r="A6" s="597" t="s">
        <v>470</v>
      </c>
      <c r="B6" s="598" t="s">
        <v>301</v>
      </c>
      <c r="C6" s="599">
        <v>126.37163999999999</v>
      </c>
      <c r="D6" s="599">
        <v>213.06232999999997</v>
      </c>
      <c r="E6" s="599"/>
      <c r="F6" s="599">
        <v>203.43224999999998</v>
      </c>
      <c r="G6" s="599">
        <v>300.00002708384551</v>
      </c>
      <c r="H6" s="599">
        <v>-96.567777083845527</v>
      </c>
      <c r="I6" s="600">
        <v>0.67810743878080959</v>
      </c>
      <c r="J6" s="601" t="s">
        <v>1</v>
      </c>
    </row>
    <row r="7" spans="1:10" ht="14.4" customHeight="1" x14ac:dyDescent="0.3">
      <c r="A7" s="597" t="s">
        <v>470</v>
      </c>
      <c r="B7" s="598" t="s">
        <v>302</v>
      </c>
      <c r="C7" s="599">
        <v>0.15515999999999999</v>
      </c>
      <c r="D7" s="599">
        <v>0.55162999999999995</v>
      </c>
      <c r="E7" s="599"/>
      <c r="F7" s="599">
        <v>0</v>
      </c>
      <c r="G7" s="599">
        <v>0.50000004513950003</v>
      </c>
      <c r="H7" s="599">
        <v>-0.50000004513950003</v>
      </c>
      <c r="I7" s="600">
        <v>0</v>
      </c>
      <c r="J7" s="601" t="s">
        <v>1</v>
      </c>
    </row>
    <row r="8" spans="1:10" ht="14.4" customHeight="1" x14ac:dyDescent="0.3">
      <c r="A8" s="597" t="s">
        <v>470</v>
      </c>
      <c r="B8" s="598" t="s">
        <v>303</v>
      </c>
      <c r="C8" s="599">
        <v>216.3365</v>
      </c>
      <c r="D8" s="599">
        <v>190.44250999999997</v>
      </c>
      <c r="E8" s="599"/>
      <c r="F8" s="599">
        <v>230.9571</v>
      </c>
      <c r="G8" s="599">
        <v>190.00001715310199</v>
      </c>
      <c r="H8" s="599">
        <v>40.957082846898004</v>
      </c>
      <c r="I8" s="600">
        <v>1.2155635744700739</v>
      </c>
      <c r="J8" s="601" t="s">
        <v>1</v>
      </c>
    </row>
    <row r="9" spans="1:10" ht="14.4" customHeight="1" x14ac:dyDescent="0.3">
      <c r="A9" s="597" t="s">
        <v>470</v>
      </c>
      <c r="B9" s="598" t="s">
        <v>304</v>
      </c>
      <c r="C9" s="599">
        <v>920.59003000000098</v>
      </c>
      <c r="D9" s="599">
        <v>1070.908190000001</v>
      </c>
      <c r="E9" s="599"/>
      <c r="F9" s="599">
        <v>1134.3902600000001</v>
      </c>
      <c r="G9" s="599">
        <v>1126.5001016998399</v>
      </c>
      <c r="H9" s="599">
        <v>7.8901583001602376</v>
      </c>
      <c r="I9" s="600">
        <v>1.0070041345653271</v>
      </c>
      <c r="J9" s="601" t="s">
        <v>1</v>
      </c>
    </row>
    <row r="10" spans="1:10" ht="14.4" customHeight="1" x14ac:dyDescent="0.3">
      <c r="A10" s="597" t="s">
        <v>470</v>
      </c>
      <c r="B10" s="598" t="s">
        <v>305</v>
      </c>
      <c r="C10" s="599">
        <v>54.011999999999993</v>
      </c>
      <c r="D10" s="599">
        <v>51.840959999999995</v>
      </c>
      <c r="E10" s="599"/>
      <c r="F10" s="599">
        <v>74.38682</v>
      </c>
      <c r="G10" s="599">
        <v>45.000004062576501</v>
      </c>
      <c r="H10" s="599">
        <v>29.386815937423499</v>
      </c>
      <c r="I10" s="600">
        <v>1.6530402952088299</v>
      </c>
      <c r="J10" s="601" t="s">
        <v>1</v>
      </c>
    </row>
    <row r="11" spans="1:10" ht="14.4" customHeight="1" x14ac:dyDescent="0.3">
      <c r="A11" s="597" t="s">
        <v>470</v>
      </c>
      <c r="B11" s="598" t="s">
        <v>306</v>
      </c>
      <c r="C11" s="599">
        <v>0</v>
      </c>
      <c r="D11" s="599">
        <v>17.863940000000003</v>
      </c>
      <c r="E11" s="599"/>
      <c r="F11" s="599">
        <v>7.0171199999999994</v>
      </c>
      <c r="G11" s="599">
        <v>10.0000009027945</v>
      </c>
      <c r="H11" s="599">
        <v>-2.9828809027945011</v>
      </c>
      <c r="I11" s="600">
        <v>0.70171193664983222</v>
      </c>
      <c r="J11" s="601" t="s">
        <v>1</v>
      </c>
    </row>
    <row r="12" spans="1:10" ht="14.4" customHeight="1" x14ac:dyDescent="0.3">
      <c r="A12" s="597" t="s">
        <v>470</v>
      </c>
      <c r="B12" s="598" t="s">
        <v>307</v>
      </c>
      <c r="C12" s="599">
        <v>9.812850000000001</v>
      </c>
      <c r="D12" s="599">
        <v>17.367439999999998</v>
      </c>
      <c r="E12" s="599"/>
      <c r="F12" s="599">
        <v>15.359950000000001</v>
      </c>
      <c r="G12" s="599">
        <v>12.5000011284935</v>
      </c>
      <c r="H12" s="599">
        <v>2.8599488715065018</v>
      </c>
      <c r="I12" s="600">
        <v>1.2287958890649462</v>
      </c>
      <c r="J12" s="601" t="s">
        <v>1</v>
      </c>
    </row>
    <row r="13" spans="1:10" ht="14.4" customHeight="1" x14ac:dyDescent="0.3">
      <c r="A13" s="597" t="s">
        <v>470</v>
      </c>
      <c r="B13" s="598" t="s">
        <v>308</v>
      </c>
      <c r="C13" s="599">
        <v>87.183999999999997</v>
      </c>
      <c r="D13" s="599">
        <v>107.15859999999999</v>
      </c>
      <c r="E13" s="599"/>
      <c r="F13" s="599">
        <v>104.21876</v>
      </c>
      <c r="G13" s="599">
        <v>90.000008125153499</v>
      </c>
      <c r="H13" s="599">
        <v>14.218751874846504</v>
      </c>
      <c r="I13" s="600">
        <v>1.1579861176798338</v>
      </c>
      <c r="J13" s="601" t="s">
        <v>1</v>
      </c>
    </row>
    <row r="14" spans="1:10" ht="14.4" customHeight="1" x14ac:dyDescent="0.3">
      <c r="A14" s="597" t="s">
        <v>470</v>
      </c>
      <c r="B14" s="598" t="s">
        <v>309</v>
      </c>
      <c r="C14" s="599">
        <v>76.596999999999994</v>
      </c>
      <c r="D14" s="599">
        <v>116.69392999999999</v>
      </c>
      <c r="E14" s="599"/>
      <c r="F14" s="599">
        <v>77.376000000000005</v>
      </c>
      <c r="G14" s="599">
        <v>100.00000902794849</v>
      </c>
      <c r="H14" s="599">
        <v>-22.624009027948489</v>
      </c>
      <c r="I14" s="600">
        <v>0.77375993014535205</v>
      </c>
      <c r="J14" s="601" t="s">
        <v>1</v>
      </c>
    </row>
    <row r="15" spans="1:10" ht="14.4" customHeight="1" x14ac:dyDescent="0.3">
      <c r="A15" s="597" t="s">
        <v>470</v>
      </c>
      <c r="B15" s="598" t="s">
        <v>310</v>
      </c>
      <c r="C15" s="599" t="s">
        <v>472</v>
      </c>
      <c r="D15" s="599">
        <v>71.767930000000007</v>
      </c>
      <c r="E15" s="599"/>
      <c r="F15" s="599">
        <v>104.03949</v>
      </c>
      <c r="G15" s="599">
        <v>78.500007086939505</v>
      </c>
      <c r="H15" s="599">
        <v>25.539482913060496</v>
      </c>
      <c r="I15" s="600">
        <v>1.3253437020047052</v>
      </c>
      <c r="J15" s="601" t="s">
        <v>1</v>
      </c>
    </row>
    <row r="16" spans="1:10" ht="14.4" customHeight="1" x14ac:dyDescent="0.3">
      <c r="A16" s="597" t="s">
        <v>470</v>
      </c>
      <c r="B16" s="598" t="s">
        <v>312</v>
      </c>
      <c r="C16" s="599">
        <v>1.5890000000000002</v>
      </c>
      <c r="D16" s="599">
        <v>1.41018</v>
      </c>
      <c r="E16" s="599"/>
      <c r="F16" s="599">
        <v>2.00353</v>
      </c>
      <c r="G16" s="599">
        <v>2.0000001805585002</v>
      </c>
      <c r="H16" s="599">
        <v>3.5298194414998818E-3</v>
      </c>
      <c r="I16" s="600">
        <v>1.0017649095614152</v>
      </c>
      <c r="J16" s="601" t="s">
        <v>1</v>
      </c>
    </row>
    <row r="17" spans="1:10" ht="14.4" customHeight="1" x14ac:dyDescent="0.3">
      <c r="A17" s="597" t="s">
        <v>470</v>
      </c>
      <c r="B17" s="598" t="s">
        <v>474</v>
      </c>
      <c r="C17" s="599">
        <v>1492.6481800000008</v>
      </c>
      <c r="D17" s="599">
        <v>1859.0676400000009</v>
      </c>
      <c r="E17" s="599"/>
      <c r="F17" s="599">
        <v>1953.1812799999998</v>
      </c>
      <c r="G17" s="599">
        <v>1955.0001764963913</v>
      </c>
      <c r="H17" s="599">
        <v>-1.8188964963915168</v>
      </c>
      <c r="I17" s="600">
        <v>0.99906961824440799</v>
      </c>
      <c r="J17" s="601" t="s">
        <v>475</v>
      </c>
    </row>
    <row r="19" spans="1:10" ht="14.4" customHeight="1" x14ac:dyDescent="0.3">
      <c r="A19" s="597" t="s">
        <v>470</v>
      </c>
      <c r="B19" s="598" t="s">
        <v>471</v>
      </c>
      <c r="C19" s="599" t="s">
        <v>472</v>
      </c>
      <c r="D19" s="599" t="s">
        <v>472</v>
      </c>
      <c r="E19" s="599"/>
      <c r="F19" s="599" t="s">
        <v>472</v>
      </c>
      <c r="G19" s="599" t="s">
        <v>472</v>
      </c>
      <c r="H19" s="599" t="s">
        <v>472</v>
      </c>
      <c r="I19" s="600" t="s">
        <v>472</v>
      </c>
      <c r="J19" s="601" t="s">
        <v>61</v>
      </c>
    </row>
    <row r="20" spans="1:10" ht="14.4" customHeight="1" x14ac:dyDescent="0.3">
      <c r="A20" s="597" t="s">
        <v>476</v>
      </c>
      <c r="B20" s="598" t="s">
        <v>477</v>
      </c>
      <c r="C20" s="599" t="s">
        <v>472</v>
      </c>
      <c r="D20" s="599" t="s">
        <v>472</v>
      </c>
      <c r="E20" s="599"/>
      <c r="F20" s="599" t="s">
        <v>472</v>
      </c>
      <c r="G20" s="599" t="s">
        <v>472</v>
      </c>
      <c r="H20" s="599" t="s">
        <v>472</v>
      </c>
      <c r="I20" s="600" t="s">
        <v>472</v>
      </c>
      <c r="J20" s="601" t="s">
        <v>0</v>
      </c>
    </row>
    <row r="21" spans="1:10" ht="14.4" customHeight="1" x14ac:dyDescent="0.3">
      <c r="A21" s="597" t="s">
        <v>476</v>
      </c>
      <c r="B21" s="598" t="s">
        <v>301</v>
      </c>
      <c r="C21" s="599">
        <v>126.37163999999999</v>
      </c>
      <c r="D21" s="599">
        <v>213.06232999999997</v>
      </c>
      <c r="E21" s="599"/>
      <c r="F21" s="599">
        <v>203.43224999999998</v>
      </c>
      <c r="G21" s="599">
        <v>300.00002708384551</v>
      </c>
      <c r="H21" s="599">
        <v>-96.567777083845527</v>
      </c>
      <c r="I21" s="600">
        <v>0.67810743878080959</v>
      </c>
      <c r="J21" s="601" t="s">
        <v>1</v>
      </c>
    </row>
    <row r="22" spans="1:10" ht="14.4" customHeight="1" x14ac:dyDescent="0.3">
      <c r="A22" s="597" t="s">
        <v>476</v>
      </c>
      <c r="B22" s="598" t="s">
        <v>302</v>
      </c>
      <c r="C22" s="599">
        <v>0.15515999999999999</v>
      </c>
      <c r="D22" s="599">
        <v>0.55162999999999995</v>
      </c>
      <c r="E22" s="599"/>
      <c r="F22" s="599">
        <v>0</v>
      </c>
      <c r="G22" s="599">
        <v>0.50000004513950003</v>
      </c>
      <c r="H22" s="599">
        <v>-0.50000004513950003</v>
      </c>
      <c r="I22" s="600">
        <v>0</v>
      </c>
      <c r="J22" s="601" t="s">
        <v>1</v>
      </c>
    </row>
    <row r="23" spans="1:10" ht="14.4" customHeight="1" x14ac:dyDescent="0.3">
      <c r="A23" s="597" t="s">
        <v>476</v>
      </c>
      <c r="B23" s="598" t="s">
        <v>303</v>
      </c>
      <c r="C23" s="599">
        <v>216.3365</v>
      </c>
      <c r="D23" s="599">
        <v>190.44250999999997</v>
      </c>
      <c r="E23" s="599"/>
      <c r="F23" s="599">
        <v>230.9571</v>
      </c>
      <c r="G23" s="599">
        <v>190.00001715310199</v>
      </c>
      <c r="H23" s="599">
        <v>40.957082846898004</v>
      </c>
      <c r="I23" s="600">
        <v>1.2155635744700739</v>
      </c>
      <c r="J23" s="601" t="s">
        <v>1</v>
      </c>
    </row>
    <row r="24" spans="1:10" ht="14.4" customHeight="1" x14ac:dyDescent="0.3">
      <c r="A24" s="597" t="s">
        <v>476</v>
      </c>
      <c r="B24" s="598" t="s">
        <v>304</v>
      </c>
      <c r="C24" s="599">
        <v>920.59003000000098</v>
      </c>
      <c r="D24" s="599">
        <v>1070.908190000001</v>
      </c>
      <c r="E24" s="599"/>
      <c r="F24" s="599">
        <v>1134.3902600000001</v>
      </c>
      <c r="G24" s="599">
        <v>1126.5001016998399</v>
      </c>
      <c r="H24" s="599">
        <v>7.8901583001602376</v>
      </c>
      <c r="I24" s="600">
        <v>1.0070041345653271</v>
      </c>
      <c r="J24" s="601" t="s">
        <v>1</v>
      </c>
    </row>
    <row r="25" spans="1:10" ht="14.4" customHeight="1" x14ac:dyDescent="0.3">
      <c r="A25" s="597" t="s">
        <v>476</v>
      </c>
      <c r="B25" s="598" t="s">
        <v>305</v>
      </c>
      <c r="C25" s="599">
        <v>54.011999999999993</v>
      </c>
      <c r="D25" s="599">
        <v>51.840959999999995</v>
      </c>
      <c r="E25" s="599"/>
      <c r="F25" s="599">
        <v>74.38682</v>
      </c>
      <c r="G25" s="599">
        <v>45.000004062576501</v>
      </c>
      <c r="H25" s="599">
        <v>29.386815937423499</v>
      </c>
      <c r="I25" s="600">
        <v>1.6530402952088299</v>
      </c>
      <c r="J25" s="601" t="s">
        <v>1</v>
      </c>
    </row>
    <row r="26" spans="1:10" ht="14.4" customHeight="1" x14ac:dyDescent="0.3">
      <c r="A26" s="597" t="s">
        <v>476</v>
      </c>
      <c r="B26" s="598" t="s">
        <v>306</v>
      </c>
      <c r="C26" s="599">
        <v>0</v>
      </c>
      <c r="D26" s="599">
        <v>17.863940000000003</v>
      </c>
      <c r="E26" s="599"/>
      <c r="F26" s="599">
        <v>7.0171199999999994</v>
      </c>
      <c r="G26" s="599">
        <v>10.0000009027945</v>
      </c>
      <c r="H26" s="599">
        <v>-2.9828809027945011</v>
      </c>
      <c r="I26" s="600">
        <v>0.70171193664983222</v>
      </c>
      <c r="J26" s="601" t="s">
        <v>1</v>
      </c>
    </row>
    <row r="27" spans="1:10" ht="14.4" customHeight="1" x14ac:dyDescent="0.3">
      <c r="A27" s="597" t="s">
        <v>476</v>
      </c>
      <c r="B27" s="598" t="s">
        <v>307</v>
      </c>
      <c r="C27" s="599">
        <v>9.812850000000001</v>
      </c>
      <c r="D27" s="599">
        <v>17.367439999999998</v>
      </c>
      <c r="E27" s="599"/>
      <c r="F27" s="599">
        <v>15.359950000000001</v>
      </c>
      <c r="G27" s="599">
        <v>12.5000011284935</v>
      </c>
      <c r="H27" s="599">
        <v>2.8599488715065018</v>
      </c>
      <c r="I27" s="600">
        <v>1.2287958890649462</v>
      </c>
      <c r="J27" s="601" t="s">
        <v>1</v>
      </c>
    </row>
    <row r="28" spans="1:10" ht="14.4" customHeight="1" x14ac:dyDescent="0.3">
      <c r="A28" s="597" t="s">
        <v>476</v>
      </c>
      <c r="B28" s="598" t="s">
        <v>308</v>
      </c>
      <c r="C28" s="599">
        <v>87.183999999999997</v>
      </c>
      <c r="D28" s="599">
        <v>107.15859999999999</v>
      </c>
      <c r="E28" s="599"/>
      <c r="F28" s="599">
        <v>104.21876</v>
      </c>
      <c r="G28" s="599">
        <v>90.000008125153499</v>
      </c>
      <c r="H28" s="599">
        <v>14.218751874846504</v>
      </c>
      <c r="I28" s="600">
        <v>1.1579861176798338</v>
      </c>
      <c r="J28" s="601" t="s">
        <v>1</v>
      </c>
    </row>
    <row r="29" spans="1:10" ht="14.4" customHeight="1" x14ac:dyDescent="0.3">
      <c r="A29" s="597" t="s">
        <v>476</v>
      </c>
      <c r="B29" s="598" t="s">
        <v>309</v>
      </c>
      <c r="C29" s="599">
        <v>76.596999999999994</v>
      </c>
      <c r="D29" s="599">
        <v>116.69392999999999</v>
      </c>
      <c r="E29" s="599"/>
      <c r="F29" s="599">
        <v>77.376000000000005</v>
      </c>
      <c r="G29" s="599">
        <v>100.00000902794849</v>
      </c>
      <c r="H29" s="599">
        <v>-22.624009027948489</v>
      </c>
      <c r="I29" s="600">
        <v>0.77375993014535205</v>
      </c>
      <c r="J29" s="601" t="s">
        <v>1</v>
      </c>
    </row>
    <row r="30" spans="1:10" ht="14.4" customHeight="1" x14ac:dyDescent="0.3">
      <c r="A30" s="597" t="s">
        <v>476</v>
      </c>
      <c r="B30" s="598" t="s">
        <v>310</v>
      </c>
      <c r="C30" s="599" t="s">
        <v>472</v>
      </c>
      <c r="D30" s="599">
        <v>71.767930000000007</v>
      </c>
      <c r="E30" s="599"/>
      <c r="F30" s="599">
        <v>104.03949</v>
      </c>
      <c r="G30" s="599">
        <v>78.500007086939505</v>
      </c>
      <c r="H30" s="599">
        <v>25.539482913060496</v>
      </c>
      <c r="I30" s="600">
        <v>1.3253437020047052</v>
      </c>
      <c r="J30" s="601" t="s">
        <v>1</v>
      </c>
    </row>
    <row r="31" spans="1:10" ht="14.4" customHeight="1" x14ac:dyDescent="0.3">
      <c r="A31" s="597" t="s">
        <v>476</v>
      </c>
      <c r="B31" s="598" t="s">
        <v>312</v>
      </c>
      <c r="C31" s="599">
        <v>1.5890000000000002</v>
      </c>
      <c r="D31" s="599">
        <v>1.41018</v>
      </c>
      <c r="E31" s="599"/>
      <c r="F31" s="599">
        <v>2.00353</v>
      </c>
      <c r="G31" s="599">
        <v>2.0000001805585002</v>
      </c>
      <c r="H31" s="599">
        <v>3.5298194414998818E-3</v>
      </c>
      <c r="I31" s="600">
        <v>1.0017649095614152</v>
      </c>
      <c r="J31" s="601" t="s">
        <v>1</v>
      </c>
    </row>
    <row r="32" spans="1:10" ht="14.4" customHeight="1" x14ac:dyDescent="0.3">
      <c r="A32" s="597" t="s">
        <v>476</v>
      </c>
      <c r="B32" s="598" t="s">
        <v>478</v>
      </c>
      <c r="C32" s="599">
        <v>1492.6481800000008</v>
      </c>
      <c r="D32" s="599">
        <v>1859.0676400000009</v>
      </c>
      <c r="E32" s="599"/>
      <c r="F32" s="599">
        <v>1953.1812799999998</v>
      </c>
      <c r="G32" s="599">
        <v>1955.0001764963913</v>
      </c>
      <c r="H32" s="599">
        <v>-1.8188964963915168</v>
      </c>
      <c r="I32" s="600">
        <v>0.99906961824440799</v>
      </c>
      <c r="J32" s="601" t="s">
        <v>479</v>
      </c>
    </row>
    <row r="33" spans="1:10" ht="14.4" customHeight="1" x14ac:dyDescent="0.3">
      <c r="A33" s="597" t="s">
        <v>472</v>
      </c>
      <c r="B33" s="598" t="s">
        <v>472</v>
      </c>
      <c r="C33" s="599" t="s">
        <v>472</v>
      </c>
      <c r="D33" s="599" t="s">
        <v>472</v>
      </c>
      <c r="E33" s="599"/>
      <c r="F33" s="599" t="s">
        <v>472</v>
      </c>
      <c r="G33" s="599" t="s">
        <v>472</v>
      </c>
      <c r="H33" s="599" t="s">
        <v>472</v>
      </c>
      <c r="I33" s="600" t="s">
        <v>472</v>
      </c>
      <c r="J33" s="601" t="s">
        <v>480</v>
      </c>
    </row>
    <row r="34" spans="1:10" ht="14.4" customHeight="1" x14ac:dyDescent="0.3">
      <c r="A34" s="597" t="s">
        <v>470</v>
      </c>
      <c r="B34" s="598" t="s">
        <v>474</v>
      </c>
      <c r="C34" s="599">
        <v>1492.6481800000008</v>
      </c>
      <c r="D34" s="599">
        <v>1859.0676400000009</v>
      </c>
      <c r="E34" s="599"/>
      <c r="F34" s="599">
        <v>1953.1812799999998</v>
      </c>
      <c r="G34" s="599">
        <v>1955.0001764963913</v>
      </c>
      <c r="H34" s="599">
        <v>-1.8188964963915168</v>
      </c>
      <c r="I34" s="600">
        <v>0.99906961824440799</v>
      </c>
      <c r="J34" s="601" t="s">
        <v>475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2899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5.4002685144605449</v>
      </c>
      <c r="J3" s="192">
        <f>SUBTOTAL(9,J5:J1048576)</f>
        <v>361656.5</v>
      </c>
      <c r="K3" s="193">
        <f>SUBTOTAL(9,K5:K1048576)</f>
        <v>1953042.21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470</v>
      </c>
      <c r="B5" s="610" t="s">
        <v>2077</v>
      </c>
      <c r="C5" s="611" t="s">
        <v>476</v>
      </c>
      <c r="D5" s="612" t="s">
        <v>2078</v>
      </c>
      <c r="E5" s="611" t="s">
        <v>2879</v>
      </c>
      <c r="F5" s="612" t="s">
        <v>2880</v>
      </c>
      <c r="G5" s="611" t="s">
        <v>2313</v>
      </c>
      <c r="H5" s="611" t="s">
        <v>2314</v>
      </c>
      <c r="I5" s="613">
        <v>4.8433333333333337</v>
      </c>
      <c r="J5" s="613">
        <v>500</v>
      </c>
      <c r="K5" s="614">
        <v>2422</v>
      </c>
    </row>
    <row r="6" spans="1:11" ht="14.4" customHeight="1" x14ac:dyDescent="0.3">
      <c r="A6" s="615" t="s">
        <v>470</v>
      </c>
      <c r="B6" s="616" t="s">
        <v>2077</v>
      </c>
      <c r="C6" s="617" t="s">
        <v>476</v>
      </c>
      <c r="D6" s="618" t="s">
        <v>2078</v>
      </c>
      <c r="E6" s="617" t="s">
        <v>2879</v>
      </c>
      <c r="F6" s="618" t="s">
        <v>2880</v>
      </c>
      <c r="G6" s="617" t="s">
        <v>2315</v>
      </c>
      <c r="H6" s="617" t="s">
        <v>2316</v>
      </c>
      <c r="I6" s="619">
        <v>93.728000000000009</v>
      </c>
      <c r="J6" s="619">
        <v>46</v>
      </c>
      <c r="K6" s="620">
        <v>4311.4800000000005</v>
      </c>
    </row>
    <row r="7" spans="1:11" ht="14.4" customHeight="1" x14ac:dyDescent="0.3">
      <c r="A7" s="615" t="s">
        <v>470</v>
      </c>
      <c r="B7" s="616" t="s">
        <v>2077</v>
      </c>
      <c r="C7" s="617" t="s">
        <v>476</v>
      </c>
      <c r="D7" s="618" t="s">
        <v>2078</v>
      </c>
      <c r="E7" s="617" t="s">
        <v>2879</v>
      </c>
      <c r="F7" s="618" t="s">
        <v>2880</v>
      </c>
      <c r="G7" s="617" t="s">
        <v>2317</v>
      </c>
      <c r="H7" s="617" t="s">
        <v>2318</v>
      </c>
      <c r="I7" s="619">
        <v>2.5033333333333334</v>
      </c>
      <c r="J7" s="619">
        <v>60</v>
      </c>
      <c r="K7" s="620">
        <v>150.19999999999999</v>
      </c>
    </row>
    <row r="8" spans="1:11" ht="14.4" customHeight="1" x14ac:dyDescent="0.3">
      <c r="A8" s="615" t="s">
        <v>470</v>
      </c>
      <c r="B8" s="616" t="s">
        <v>2077</v>
      </c>
      <c r="C8" s="617" t="s">
        <v>476</v>
      </c>
      <c r="D8" s="618" t="s">
        <v>2078</v>
      </c>
      <c r="E8" s="617" t="s">
        <v>2879</v>
      </c>
      <c r="F8" s="618" t="s">
        <v>2880</v>
      </c>
      <c r="G8" s="617" t="s">
        <v>2319</v>
      </c>
      <c r="H8" s="617" t="s">
        <v>2320</v>
      </c>
      <c r="I8" s="619">
        <v>3.27</v>
      </c>
      <c r="J8" s="619">
        <v>60</v>
      </c>
      <c r="K8" s="620">
        <v>196.20000000000002</v>
      </c>
    </row>
    <row r="9" spans="1:11" ht="14.4" customHeight="1" x14ac:dyDescent="0.3">
      <c r="A9" s="615" t="s">
        <v>470</v>
      </c>
      <c r="B9" s="616" t="s">
        <v>2077</v>
      </c>
      <c r="C9" s="617" t="s">
        <v>476</v>
      </c>
      <c r="D9" s="618" t="s">
        <v>2078</v>
      </c>
      <c r="E9" s="617" t="s">
        <v>2879</v>
      </c>
      <c r="F9" s="618" t="s">
        <v>2880</v>
      </c>
      <c r="G9" s="617" t="s">
        <v>2321</v>
      </c>
      <c r="H9" s="617" t="s">
        <v>2322</v>
      </c>
      <c r="I9" s="619">
        <v>3.9666666666666668</v>
      </c>
      <c r="J9" s="619">
        <v>60</v>
      </c>
      <c r="K9" s="620">
        <v>238.00000000000003</v>
      </c>
    </row>
    <row r="10" spans="1:11" ht="14.4" customHeight="1" x14ac:dyDescent="0.3">
      <c r="A10" s="615" t="s">
        <v>470</v>
      </c>
      <c r="B10" s="616" t="s">
        <v>2077</v>
      </c>
      <c r="C10" s="617" t="s">
        <v>476</v>
      </c>
      <c r="D10" s="618" t="s">
        <v>2078</v>
      </c>
      <c r="E10" s="617" t="s">
        <v>2879</v>
      </c>
      <c r="F10" s="618" t="s">
        <v>2880</v>
      </c>
      <c r="G10" s="617" t="s">
        <v>2323</v>
      </c>
      <c r="H10" s="617" t="s">
        <v>2324</v>
      </c>
      <c r="I10" s="619">
        <v>2.1800000000000002</v>
      </c>
      <c r="J10" s="619">
        <v>40</v>
      </c>
      <c r="K10" s="620">
        <v>87.2</v>
      </c>
    </row>
    <row r="11" spans="1:11" ht="14.4" customHeight="1" x14ac:dyDescent="0.3">
      <c r="A11" s="615" t="s">
        <v>470</v>
      </c>
      <c r="B11" s="616" t="s">
        <v>2077</v>
      </c>
      <c r="C11" s="617" t="s">
        <v>476</v>
      </c>
      <c r="D11" s="618" t="s">
        <v>2078</v>
      </c>
      <c r="E11" s="617" t="s">
        <v>2879</v>
      </c>
      <c r="F11" s="618" t="s">
        <v>2880</v>
      </c>
      <c r="G11" s="617" t="s">
        <v>2325</v>
      </c>
      <c r="H11" s="617" t="s">
        <v>2326</v>
      </c>
      <c r="I11" s="619">
        <v>2.88</v>
      </c>
      <c r="J11" s="619">
        <v>40</v>
      </c>
      <c r="K11" s="620">
        <v>115.2</v>
      </c>
    </row>
    <row r="12" spans="1:11" ht="14.4" customHeight="1" x14ac:dyDescent="0.3">
      <c r="A12" s="615" t="s">
        <v>470</v>
      </c>
      <c r="B12" s="616" t="s">
        <v>2077</v>
      </c>
      <c r="C12" s="617" t="s">
        <v>476</v>
      </c>
      <c r="D12" s="618" t="s">
        <v>2078</v>
      </c>
      <c r="E12" s="617" t="s">
        <v>2879</v>
      </c>
      <c r="F12" s="618" t="s">
        <v>2880</v>
      </c>
      <c r="G12" s="617" t="s">
        <v>2327</v>
      </c>
      <c r="H12" s="617" t="s">
        <v>2328</v>
      </c>
      <c r="I12" s="619">
        <v>4.3</v>
      </c>
      <c r="J12" s="619">
        <v>20</v>
      </c>
      <c r="K12" s="620">
        <v>86</v>
      </c>
    </row>
    <row r="13" spans="1:11" ht="14.4" customHeight="1" x14ac:dyDescent="0.3">
      <c r="A13" s="615" t="s">
        <v>470</v>
      </c>
      <c r="B13" s="616" t="s">
        <v>2077</v>
      </c>
      <c r="C13" s="617" t="s">
        <v>476</v>
      </c>
      <c r="D13" s="618" t="s">
        <v>2078</v>
      </c>
      <c r="E13" s="617" t="s">
        <v>2879</v>
      </c>
      <c r="F13" s="618" t="s">
        <v>2880</v>
      </c>
      <c r="G13" s="617" t="s">
        <v>2329</v>
      </c>
      <c r="H13" s="617" t="s">
        <v>2330</v>
      </c>
      <c r="I13" s="619">
        <v>9.2966666666666669</v>
      </c>
      <c r="J13" s="619">
        <v>300</v>
      </c>
      <c r="K13" s="620">
        <v>2788.7799999999997</v>
      </c>
    </row>
    <row r="14" spans="1:11" ht="14.4" customHeight="1" x14ac:dyDescent="0.3">
      <c r="A14" s="615" t="s">
        <v>470</v>
      </c>
      <c r="B14" s="616" t="s">
        <v>2077</v>
      </c>
      <c r="C14" s="617" t="s">
        <v>476</v>
      </c>
      <c r="D14" s="618" t="s">
        <v>2078</v>
      </c>
      <c r="E14" s="617" t="s">
        <v>2879</v>
      </c>
      <c r="F14" s="618" t="s">
        <v>2880</v>
      </c>
      <c r="G14" s="617" t="s">
        <v>2331</v>
      </c>
      <c r="H14" s="617" t="s">
        <v>2332</v>
      </c>
      <c r="I14" s="619">
        <v>67.760000000000005</v>
      </c>
      <c r="J14" s="619">
        <v>16</v>
      </c>
      <c r="K14" s="620">
        <v>1084.1600000000001</v>
      </c>
    </row>
    <row r="15" spans="1:11" ht="14.4" customHeight="1" x14ac:dyDescent="0.3">
      <c r="A15" s="615" t="s">
        <v>470</v>
      </c>
      <c r="B15" s="616" t="s">
        <v>2077</v>
      </c>
      <c r="C15" s="617" t="s">
        <v>476</v>
      </c>
      <c r="D15" s="618" t="s">
        <v>2078</v>
      </c>
      <c r="E15" s="617" t="s">
        <v>2879</v>
      </c>
      <c r="F15" s="618" t="s">
        <v>2880</v>
      </c>
      <c r="G15" s="617" t="s">
        <v>2333</v>
      </c>
      <c r="H15" s="617" t="s">
        <v>2334</v>
      </c>
      <c r="I15" s="619">
        <v>3.56</v>
      </c>
      <c r="J15" s="619">
        <v>20</v>
      </c>
      <c r="K15" s="620">
        <v>71.2</v>
      </c>
    </row>
    <row r="16" spans="1:11" ht="14.4" customHeight="1" x14ac:dyDescent="0.3">
      <c r="A16" s="615" t="s">
        <v>470</v>
      </c>
      <c r="B16" s="616" t="s">
        <v>2077</v>
      </c>
      <c r="C16" s="617" t="s">
        <v>476</v>
      </c>
      <c r="D16" s="618" t="s">
        <v>2078</v>
      </c>
      <c r="E16" s="617" t="s">
        <v>2879</v>
      </c>
      <c r="F16" s="618" t="s">
        <v>2880</v>
      </c>
      <c r="G16" s="617" t="s">
        <v>2335</v>
      </c>
      <c r="H16" s="617" t="s">
        <v>2336</v>
      </c>
      <c r="I16" s="619">
        <v>210.63499999999999</v>
      </c>
      <c r="J16" s="619">
        <v>2</v>
      </c>
      <c r="K16" s="620">
        <v>421.27</v>
      </c>
    </row>
    <row r="17" spans="1:11" ht="14.4" customHeight="1" x14ac:dyDescent="0.3">
      <c r="A17" s="615" t="s">
        <v>470</v>
      </c>
      <c r="B17" s="616" t="s">
        <v>2077</v>
      </c>
      <c r="C17" s="617" t="s">
        <v>476</v>
      </c>
      <c r="D17" s="618" t="s">
        <v>2078</v>
      </c>
      <c r="E17" s="617" t="s">
        <v>2879</v>
      </c>
      <c r="F17" s="618" t="s">
        <v>2880</v>
      </c>
      <c r="G17" s="617" t="s">
        <v>2337</v>
      </c>
      <c r="H17" s="617" t="s">
        <v>2338</v>
      </c>
      <c r="I17" s="619">
        <v>0.42142857142857137</v>
      </c>
      <c r="J17" s="619">
        <v>17000</v>
      </c>
      <c r="K17" s="620">
        <v>7170</v>
      </c>
    </row>
    <row r="18" spans="1:11" ht="14.4" customHeight="1" x14ac:dyDescent="0.3">
      <c r="A18" s="615" t="s">
        <v>470</v>
      </c>
      <c r="B18" s="616" t="s">
        <v>2077</v>
      </c>
      <c r="C18" s="617" t="s">
        <v>476</v>
      </c>
      <c r="D18" s="618" t="s">
        <v>2078</v>
      </c>
      <c r="E18" s="617" t="s">
        <v>2879</v>
      </c>
      <c r="F18" s="618" t="s">
        <v>2880</v>
      </c>
      <c r="G18" s="617" t="s">
        <v>2339</v>
      </c>
      <c r="H18" s="617" t="s">
        <v>2340</v>
      </c>
      <c r="I18" s="619">
        <v>28.731249999999999</v>
      </c>
      <c r="J18" s="619">
        <v>526</v>
      </c>
      <c r="K18" s="620">
        <v>15112.7</v>
      </c>
    </row>
    <row r="19" spans="1:11" ht="14.4" customHeight="1" x14ac:dyDescent="0.3">
      <c r="A19" s="615" t="s">
        <v>470</v>
      </c>
      <c r="B19" s="616" t="s">
        <v>2077</v>
      </c>
      <c r="C19" s="617" t="s">
        <v>476</v>
      </c>
      <c r="D19" s="618" t="s">
        <v>2078</v>
      </c>
      <c r="E19" s="617" t="s">
        <v>2879</v>
      </c>
      <c r="F19" s="618" t="s">
        <v>2880</v>
      </c>
      <c r="G19" s="617" t="s">
        <v>2341</v>
      </c>
      <c r="H19" s="617" t="s">
        <v>2342</v>
      </c>
      <c r="I19" s="619">
        <v>46.32</v>
      </c>
      <c r="J19" s="619">
        <v>24</v>
      </c>
      <c r="K19" s="620">
        <v>1111.68</v>
      </c>
    </row>
    <row r="20" spans="1:11" ht="14.4" customHeight="1" x14ac:dyDescent="0.3">
      <c r="A20" s="615" t="s">
        <v>470</v>
      </c>
      <c r="B20" s="616" t="s">
        <v>2077</v>
      </c>
      <c r="C20" s="617" t="s">
        <v>476</v>
      </c>
      <c r="D20" s="618" t="s">
        <v>2078</v>
      </c>
      <c r="E20" s="617" t="s">
        <v>2879</v>
      </c>
      <c r="F20" s="618" t="s">
        <v>2880</v>
      </c>
      <c r="G20" s="617" t="s">
        <v>2343</v>
      </c>
      <c r="H20" s="617" t="s">
        <v>2344</v>
      </c>
      <c r="I20" s="619">
        <v>6.2399999999999993</v>
      </c>
      <c r="J20" s="619">
        <v>205</v>
      </c>
      <c r="K20" s="620">
        <v>1279.5</v>
      </c>
    </row>
    <row r="21" spans="1:11" ht="14.4" customHeight="1" x14ac:dyDescent="0.3">
      <c r="A21" s="615" t="s">
        <v>470</v>
      </c>
      <c r="B21" s="616" t="s">
        <v>2077</v>
      </c>
      <c r="C21" s="617" t="s">
        <v>476</v>
      </c>
      <c r="D21" s="618" t="s">
        <v>2078</v>
      </c>
      <c r="E21" s="617" t="s">
        <v>2879</v>
      </c>
      <c r="F21" s="618" t="s">
        <v>2880</v>
      </c>
      <c r="G21" s="617" t="s">
        <v>2345</v>
      </c>
      <c r="H21" s="617" t="s">
        <v>2346</v>
      </c>
      <c r="I21" s="619">
        <v>3.01</v>
      </c>
      <c r="J21" s="619">
        <v>1000</v>
      </c>
      <c r="K21" s="620">
        <v>3010</v>
      </c>
    </row>
    <row r="22" spans="1:11" ht="14.4" customHeight="1" x14ac:dyDescent="0.3">
      <c r="A22" s="615" t="s">
        <v>470</v>
      </c>
      <c r="B22" s="616" t="s">
        <v>2077</v>
      </c>
      <c r="C22" s="617" t="s">
        <v>476</v>
      </c>
      <c r="D22" s="618" t="s">
        <v>2078</v>
      </c>
      <c r="E22" s="617" t="s">
        <v>2879</v>
      </c>
      <c r="F22" s="618" t="s">
        <v>2880</v>
      </c>
      <c r="G22" s="617" t="s">
        <v>2347</v>
      </c>
      <c r="H22" s="617" t="s">
        <v>2348</v>
      </c>
      <c r="I22" s="619">
        <v>0.88</v>
      </c>
      <c r="J22" s="619">
        <v>2500</v>
      </c>
      <c r="K22" s="620">
        <v>2200</v>
      </c>
    </row>
    <row r="23" spans="1:11" ht="14.4" customHeight="1" x14ac:dyDescent="0.3">
      <c r="A23" s="615" t="s">
        <v>470</v>
      </c>
      <c r="B23" s="616" t="s">
        <v>2077</v>
      </c>
      <c r="C23" s="617" t="s">
        <v>476</v>
      </c>
      <c r="D23" s="618" t="s">
        <v>2078</v>
      </c>
      <c r="E23" s="617" t="s">
        <v>2879</v>
      </c>
      <c r="F23" s="618" t="s">
        <v>2880</v>
      </c>
      <c r="G23" s="617" t="s">
        <v>2349</v>
      </c>
      <c r="H23" s="617" t="s">
        <v>2350</v>
      </c>
      <c r="I23" s="619">
        <v>1.4216666666666666</v>
      </c>
      <c r="J23" s="619">
        <v>1200</v>
      </c>
      <c r="K23" s="620">
        <v>1707.1399999999999</v>
      </c>
    </row>
    <row r="24" spans="1:11" ht="14.4" customHeight="1" x14ac:dyDescent="0.3">
      <c r="A24" s="615" t="s">
        <v>470</v>
      </c>
      <c r="B24" s="616" t="s">
        <v>2077</v>
      </c>
      <c r="C24" s="617" t="s">
        <v>476</v>
      </c>
      <c r="D24" s="618" t="s">
        <v>2078</v>
      </c>
      <c r="E24" s="617" t="s">
        <v>2879</v>
      </c>
      <c r="F24" s="618" t="s">
        <v>2880</v>
      </c>
      <c r="G24" s="617" t="s">
        <v>2351</v>
      </c>
      <c r="H24" s="617" t="s">
        <v>2352</v>
      </c>
      <c r="I24" s="619">
        <v>86.38</v>
      </c>
      <c r="J24" s="619">
        <v>50</v>
      </c>
      <c r="K24" s="620">
        <v>4318.8</v>
      </c>
    </row>
    <row r="25" spans="1:11" ht="14.4" customHeight="1" x14ac:dyDescent="0.3">
      <c r="A25" s="615" t="s">
        <v>470</v>
      </c>
      <c r="B25" s="616" t="s">
        <v>2077</v>
      </c>
      <c r="C25" s="617" t="s">
        <v>476</v>
      </c>
      <c r="D25" s="618" t="s">
        <v>2078</v>
      </c>
      <c r="E25" s="617" t="s">
        <v>2879</v>
      </c>
      <c r="F25" s="618" t="s">
        <v>2880</v>
      </c>
      <c r="G25" s="617" t="s">
        <v>2351</v>
      </c>
      <c r="H25" s="617" t="s">
        <v>2353</v>
      </c>
      <c r="I25" s="619">
        <v>86.38</v>
      </c>
      <c r="J25" s="619">
        <v>10</v>
      </c>
      <c r="K25" s="620">
        <v>863.77</v>
      </c>
    </row>
    <row r="26" spans="1:11" ht="14.4" customHeight="1" x14ac:dyDescent="0.3">
      <c r="A26" s="615" t="s">
        <v>470</v>
      </c>
      <c r="B26" s="616" t="s">
        <v>2077</v>
      </c>
      <c r="C26" s="617" t="s">
        <v>476</v>
      </c>
      <c r="D26" s="618" t="s">
        <v>2078</v>
      </c>
      <c r="E26" s="617" t="s">
        <v>2879</v>
      </c>
      <c r="F26" s="618" t="s">
        <v>2880</v>
      </c>
      <c r="G26" s="617" t="s">
        <v>2354</v>
      </c>
      <c r="H26" s="617" t="s">
        <v>2355</v>
      </c>
      <c r="I26" s="619">
        <v>233.79</v>
      </c>
      <c r="J26" s="619">
        <v>20</v>
      </c>
      <c r="K26" s="620">
        <v>4675.8999999999996</v>
      </c>
    </row>
    <row r="27" spans="1:11" ht="14.4" customHeight="1" x14ac:dyDescent="0.3">
      <c r="A27" s="615" t="s">
        <v>470</v>
      </c>
      <c r="B27" s="616" t="s">
        <v>2077</v>
      </c>
      <c r="C27" s="617" t="s">
        <v>476</v>
      </c>
      <c r="D27" s="618" t="s">
        <v>2078</v>
      </c>
      <c r="E27" s="617" t="s">
        <v>2879</v>
      </c>
      <c r="F27" s="618" t="s">
        <v>2880</v>
      </c>
      <c r="G27" s="617" t="s">
        <v>2356</v>
      </c>
      <c r="H27" s="617" t="s">
        <v>2357</v>
      </c>
      <c r="I27" s="619">
        <v>0.434</v>
      </c>
      <c r="J27" s="619">
        <v>8000</v>
      </c>
      <c r="K27" s="620">
        <v>3460</v>
      </c>
    </row>
    <row r="28" spans="1:11" ht="14.4" customHeight="1" x14ac:dyDescent="0.3">
      <c r="A28" s="615" t="s">
        <v>470</v>
      </c>
      <c r="B28" s="616" t="s">
        <v>2077</v>
      </c>
      <c r="C28" s="617" t="s">
        <v>476</v>
      </c>
      <c r="D28" s="618" t="s">
        <v>2078</v>
      </c>
      <c r="E28" s="617" t="s">
        <v>2879</v>
      </c>
      <c r="F28" s="618" t="s">
        <v>2880</v>
      </c>
      <c r="G28" s="617" t="s">
        <v>2358</v>
      </c>
      <c r="H28" s="617" t="s">
        <v>2359</v>
      </c>
      <c r="I28" s="619">
        <v>25.552500000000002</v>
      </c>
      <c r="J28" s="619">
        <v>96</v>
      </c>
      <c r="K28" s="620">
        <v>2452.94</v>
      </c>
    </row>
    <row r="29" spans="1:11" ht="14.4" customHeight="1" x14ac:dyDescent="0.3">
      <c r="A29" s="615" t="s">
        <v>470</v>
      </c>
      <c r="B29" s="616" t="s">
        <v>2077</v>
      </c>
      <c r="C29" s="617" t="s">
        <v>476</v>
      </c>
      <c r="D29" s="618" t="s">
        <v>2078</v>
      </c>
      <c r="E29" s="617" t="s">
        <v>2879</v>
      </c>
      <c r="F29" s="618" t="s">
        <v>2880</v>
      </c>
      <c r="G29" s="617" t="s">
        <v>2360</v>
      </c>
      <c r="H29" s="617" t="s">
        <v>2361</v>
      </c>
      <c r="I29" s="619">
        <v>22.147000000000002</v>
      </c>
      <c r="J29" s="619">
        <v>600</v>
      </c>
      <c r="K29" s="620">
        <v>13288</v>
      </c>
    </row>
    <row r="30" spans="1:11" ht="14.4" customHeight="1" x14ac:dyDescent="0.3">
      <c r="A30" s="615" t="s">
        <v>470</v>
      </c>
      <c r="B30" s="616" t="s">
        <v>2077</v>
      </c>
      <c r="C30" s="617" t="s">
        <v>476</v>
      </c>
      <c r="D30" s="618" t="s">
        <v>2078</v>
      </c>
      <c r="E30" s="617" t="s">
        <v>2879</v>
      </c>
      <c r="F30" s="618" t="s">
        <v>2880</v>
      </c>
      <c r="G30" s="617" t="s">
        <v>2362</v>
      </c>
      <c r="H30" s="617" t="s">
        <v>2363</v>
      </c>
      <c r="I30" s="619">
        <v>30.175000000000004</v>
      </c>
      <c r="J30" s="619">
        <v>525</v>
      </c>
      <c r="K30" s="620">
        <v>15841.75</v>
      </c>
    </row>
    <row r="31" spans="1:11" ht="14.4" customHeight="1" x14ac:dyDescent="0.3">
      <c r="A31" s="615" t="s">
        <v>470</v>
      </c>
      <c r="B31" s="616" t="s">
        <v>2077</v>
      </c>
      <c r="C31" s="617" t="s">
        <v>476</v>
      </c>
      <c r="D31" s="618" t="s">
        <v>2078</v>
      </c>
      <c r="E31" s="617" t="s">
        <v>2879</v>
      </c>
      <c r="F31" s="618" t="s">
        <v>2880</v>
      </c>
      <c r="G31" s="617" t="s">
        <v>2364</v>
      </c>
      <c r="H31" s="617" t="s">
        <v>2365</v>
      </c>
      <c r="I31" s="619">
        <v>272.43</v>
      </c>
      <c r="J31" s="619">
        <v>6</v>
      </c>
      <c r="K31" s="620">
        <v>1634.6</v>
      </c>
    </row>
    <row r="32" spans="1:11" ht="14.4" customHeight="1" x14ac:dyDescent="0.3">
      <c r="A32" s="615" t="s">
        <v>470</v>
      </c>
      <c r="B32" s="616" t="s">
        <v>2077</v>
      </c>
      <c r="C32" s="617" t="s">
        <v>476</v>
      </c>
      <c r="D32" s="618" t="s">
        <v>2078</v>
      </c>
      <c r="E32" s="617" t="s">
        <v>2879</v>
      </c>
      <c r="F32" s="618" t="s">
        <v>2880</v>
      </c>
      <c r="G32" s="617" t="s">
        <v>2366</v>
      </c>
      <c r="H32" s="617" t="s">
        <v>2367</v>
      </c>
      <c r="I32" s="619">
        <v>1.25</v>
      </c>
      <c r="J32" s="619">
        <v>4000</v>
      </c>
      <c r="K32" s="620">
        <v>5015.84</v>
      </c>
    </row>
    <row r="33" spans="1:11" ht="14.4" customHeight="1" x14ac:dyDescent="0.3">
      <c r="A33" s="615" t="s">
        <v>470</v>
      </c>
      <c r="B33" s="616" t="s">
        <v>2077</v>
      </c>
      <c r="C33" s="617" t="s">
        <v>476</v>
      </c>
      <c r="D33" s="618" t="s">
        <v>2078</v>
      </c>
      <c r="E33" s="617" t="s">
        <v>2879</v>
      </c>
      <c r="F33" s="618" t="s">
        <v>2880</v>
      </c>
      <c r="G33" s="617" t="s">
        <v>2368</v>
      </c>
      <c r="H33" s="617" t="s">
        <v>2369</v>
      </c>
      <c r="I33" s="619">
        <v>13.057499999999999</v>
      </c>
      <c r="J33" s="619">
        <v>500</v>
      </c>
      <c r="K33" s="620">
        <v>6520.7000000000007</v>
      </c>
    </row>
    <row r="34" spans="1:11" ht="14.4" customHeight="1" x14ac:dyDescent="0.3">
      <c r="A34" s="615" t="s">
        <v>470</v>
      </c>
      <c r="B34" s="616" t="s">
        <v>2077</v>
      </c>
      <c r="C34" s="617" t="s">
        <v>476</v>
      </c>
      <c r="D34" s="618" t="s">
        <v>2078</v>
      </c>
      <c r="E34" s="617" t="s">
        <v>2879</v>
      </c>
      <c r="F34" s="618" t="s">
        <v>2880</v>
      </c>
      <c r="G34" s="617" t="s">
        <v>2370</v>
      </c>
      <c r="H34" s="617" t="s">
        <v>2371</v>
      </c>
      <c r="I34" s="619">
        <v>1.38</v>
      </c>
      <c r="J34" s="619">
        <v>100</v>
      </c>
      <c r="K34" s="620">
        <v>138</v>
      </c>
    </row>
    <row r="35" spans="1:11" ht="14.4" customHeight="1" x14ac:dyDescent="0.3">
      <c r="A35" s="615" t="s">
        <v>470</v>
      </c>
      <c r="B35" s="616" t="s">
        <v>2077</v>
      </c>
      <c r="C35" s="617" t="s">
        <v>476</v>
      </c>
      <c r="D35" s="618" t="s">
        <v>2078</v>
      </c>
      <c r="E35" s="617" t="s">
        <v>2879</v>
      </c>
      <c r="F35" s="618" t="s">
        <v>2880</v>
      </c>
      <c r="G35" s="617" t="s">
        <v>2372</v>
      </c>
      <c r="H35" s="617" t="s">
        <v>2373</v>
      </c>
      <c r="I35" s="619">
        <v>8.59</v>
      </c>
      <c r="J35" s="619">
        <v>240</v>
      </c>
      <c r="K35" s="620">
        <v>2061.6</v>
      </c>
    </row>
    <row r="36" spans="1:11" ht="14.4" customHeight="1" x14ac:dyDescent="0.3">
      <c r="A36" s="615" t="s">
        <v>470</v>
      </c>
      <c r="B36" s="616" t="s">
        <v>2077</v>
      </c>
      <c r="C36" s="617" t="s">
        <v>476</v>
      </c>
      <c r="D36" s="618" t="s">
        <v>2078</v>
      </c>
      <c r="E36" s="617" t="s">
        <v>2879</v>
      </c>
      <c r="F36" s="618" t="s">
        <v>2880</v>
      </c>
      <c r="G36" s="617" t="s">
        <v>2374</v>
      </c>
      <c r="H36" s="617" t="s">
        <v>2375</v>
      </c>
      <c r="I36" s="619">
        <v>3.9400000000000004</v>
      </c>
      <c r="J36" s="619">
        <v>3940</v>
      </c>
      <c r="K36" s="620">
        <v>15540.859999999997</v>
      </c>
    </row>
    <row r="37" spans="1:11" ht="14.4" customHeight="1" x14ac:dyDescent="0.3">
      <c r="A37" s="615" t="s">
        <v>470</v>
      </c>
      <c r="B37" s="616" t="s">
        <v>2077</v>
      </c>
      <c r="C37" s="617" t="s">
        <v>476</v>
      </c>
      <c r="D37" s="618" t="s">
        <v>2078</v>
      </c>
      <c r="E37" s="617" t="s">
        <v>2879</v>
      </c>
      <c r="F37" s="618" t="s">
        <v>2880</v>
      </c>
      <c r="G37" s="617" t="s">
        <v>2376</v>
      </c>
      <c r="H37" s="617" t="s">
        <v>2377</v>
      </c>
      <c r="I37" s="619">
        <v>0.44</v>
      </c>
      <c r="J37" s="619">
        <v>3300</v>
      </c>
      <c r="K37" s="620">
        <v>1452</v>
      </c>
    </row>
    <row r="38" spans="1:11" ht="14.4" customHeight="1" x14ac:dyDescent="0.3">
      <c r="A38" s="615" t="s">
        <v>470</v>
      </c>
      <c r="B38" s="616" t="s">
        <v>2077</v>
      </c>
      <c r="C38" s="617" t="s">
        <v>476</v>
      </c>
      <c r="D38" s="618" t="s">
        <v>2078</v>
      </c>
      <c r="E38" s="617" t="s">
        <v>2879</v>
      </c>
      <c r="F38" s="618" t="s">
        <v>2880</v>
      </c>
      <c r="G38" s="617" t="s">
        <v>2378</v>
      </c>
      <c r="H38" s="617" t="s">
        <v>2379</v>
      </c>
      <c r="I38" s="619">
        <v>347.31</v>
      </c>
      <c r="J38" s="619">
        <v>5</v>
      </c>
      <c r="K38" s="620">
        <v>1736.55</v>
      </c>
    </row>
    <row r="39" spans="1:11" ht="14.4" customHeight="1" x14ac:dyDescent="0.3">
      <c r="A39" s="615" t="s">
        <v>470</v>
      </c>
      <c r="B39" s="616" t="s">
        <v>2077</v>
      </c>
      <c r="C39" s="617" t="s">
        <v>476</v>
      </c>
      <c r="D39" s="618" t="s">
        <v>2078</v>
      </c>
      <c r="E39" s="617" t="s">
        <v>2879</v>
      </c>
      <c r="F39" s="618" t="s">
        <v>2880</v>
      </c>
      <c r="G39" s="617" t="s">
        <v>2380</v>
      </c>
      <c r="H39" s="617" t="s">
        <v>2381</v>
      </c>
      <c r="I39" s="619">
        <v>8.577</v>
      </c>
      <c r="J39" s="619">
        <v>312</v>
      </c>
      <c r="K39" s="620">
        <v>2676</v>
      </c>
    </row>
    <row r="40" spans="1:11" ht="14.4" customHeight="1" x14ac:dyDescent="0.3">
      <c r="A40" s="615" t="s">
        <v>470</v>
      </c>
      <c r="B40" s="616" t="s">
        <v>2077</v>
      </c>
      <c r="C40" s="617" t="s">
        <v>476</v>
      </c>
      <c r="D40" s="618" t="s">
        <v>2078</v>
      </c>
      <c r="E40" s="617" t="s">
        <v>2879</v>
      </c>
      <c r="F40" s="618" t="s">
        <v>2880</v>
      </c>
      <c r="G40" s="617" t="s">
        <v>2382</v>
      </c>
      <c r="H40" s="617" t="s">
        <v>2383</v>
      </c>
      <c r="I40" s="619">
        <v>27.875</v>
      </c>
      <c r="J40" s="619">
        <v>58</v>
      </c>
      <c r="K40" s="620">
        <v>1616.78</v>
      </c>
    </row>
    <row r="41" spans="1:11" ht="14.4" customHeight="1" x14ac:dyDescent="0.3">
      <c r="A41" s="615" t="s">
        <v>470</v>
      </c>
      <c r="B41" s="616" t="s">
        <v>2077</v>
      </c>
      <c r="C41" s="617" t="s">
        <v>476</v>
      </c>
      <c r="D41" s="618" t="s">
        <v>2078</v>
      </c>
      <c r="E41" s="617" t="s">
        <v>2879</v>
      </c>
      <c r="F41" s="618" t="s">
        <v>2880</v>
      </c>
      <c r="G41" s="617" t="s">
        <v>2384</v>
      </c>
      <c r="H41" s="617" t="s">
        <v>2385</v>
      </c>
      <c r="I41" s="619">
        <v>0.63</v>
      </c>
      <c r="J41" s="619">
        <v>5000</v>
      </c>
      <c r="K41" s="620">
        <v>3150</v>
      </c>
    </row>
    <row r="42" spans="1:11" ht="14.4" customHeight="1" x14ac:dyDescent="0.3">
      <c r="A42" s="615" t="s">
        <v>470</v>
      </c>
      <c r="B42" s="616" t="s">
        <v>2077</v>
      </c>
      <c r="C42" s="617" t="s">
        <v>476</v>
      </c>
      <c r="D42" s="618" t="s">
        <v>2078</v>
      </c>
      <c r="E42" s="617" t="s">
        <v>2879</v>
      </c>
      <c r="F42" s="618" t="s">
        <v>2880</v>
      </c>
      <c r="G42" s="617" t="s">
        <v>2386</v>
      </c>
      <c r="H42" s="617" t="s">
        <v>2387</v>
      </c>
      <c r="I42" s="619">
        <v>159.55000000000001</v>
      </c>
      <c r="J42" s="619">
        <v>20</v>
      </c>
      <c r="K42" s="620">
        <v>3191.04</v>
      </c>
    </row>
    <row r="43" spans="1:11" ht="14.4" customHeight="1" x14ac:dyDescent="0.3">
      <c r="A43" s="615" t="s">
        <v>470</v>
      </c>
      <c r="B43" s="616" t="s">
        <v>2077</v>
      </c>
      <c r="C43" s="617" t="s">
        <v>476</v>
      </c>
      <c r="D43" s="618" t="s">
        <v>2078</v>
      </c>
      <c r="E43" s="617" t="s">
        <v>2879</v>
      </c>
      <c r="F43" s="618" t="s">
        <v>2880</v>
      </c>
      <c r="G43" s="617" t="s">
        <v>2388</v>
      </c>
      <c r="H43" s="617" t="s">
        <v>2389</v>
      </c>
      <c r="I43" s="619">
        <v>3.2475000000000001</v>
      </c>
      <c r="J43" s="619">
        <v>600</v>
      </c>
      <c r="K43" s="620">
        <v>1948</v>
      </c>
    </row>
    <row r="44" spans="1:11" ht="14.4" customHeight="1" x14ac:dyDescent="0.3">
      <c r="A44" s="615" t="s">
        <v>470</v>
      </c>
      <c r="B44" s="616" t="s">
        <v>2077</v>
      </c>
      <c r="C44" s="617" t="s">
        <v>476</v>
      </c>
      <c r="D44" s="618" t="s">
        <v>2078</v>
      </c>
      <c r="E44" s="617" t="s">
        <v>2879</v>
      </c>
      <c r="F44" s="618" t="s">
        <v>2880</v>
      </c>
      <c r="G44" s="617" t="s">
        <v>2390</v>
      </c>
      <c r="H44" s="617" t="s">
        <v>2391</v>
      </c>
      <c r="I44" s="619">
        <v>1.2900000000000003</v>
      </c>
      <c r="J44" s="619">
        <v>7585</v>
      </c>
      <c r="K44" s="620">
        <v>9784.65</v>
      </c>
    </row>
    <row r="45" spans="1:11" ht="14.4" customHeight="1" x14ac:dyDescent="0.3">
      <c r="A45" s="615" t="s">
        <v>470</v>
      </c>
      <c r="B45" s="616" t="s">
        <v>2077</v>
      </c>
      <c r="C45" s="617" t="s">
        <v>476</v>
      </c>
      <c r="D45" s="618" t="s">
        <v>2078</v>
      </c>
      <c r="E45" s="617" t="s">
        <v>2879</v>
      </c>
      <c r="F45" s="618" t="s">
        <v>2880</v>
      </c>
      <c r="G45" s="617" t="s">
        <v>2392</v>
      </c>
      <c r="H45" s="617" t="s">
        <v>2393</v>
      </c>
      <c r="I45" s="619">
        <v>9.0180000000000007</v>
      </c>
      <c r="J45" s="619">
        <v>390</v>
      </c>
      <c r="K45" s="620">
        <v>3516.8</v>
      </c>
    </row>
    <row r="46" spans="1:11" ht="14.4" customHeight="1" x14ac:dyDescent="0.3">
      <c r="A46" s="615" t="s">
        <v>470</v>
      </c>
      <c r="B46" s="616" t="s">
        <v>2077</v>
      </c>
      <c r="C46" s="617" t="s">
        <v>476</v>
      </c>
      <c r="D46" s="618" t="s">
        <v>2078</v>
      </c>
      <c r="E46" s="617" t="s">
        <v>2879</v>
      </c>
      <c r="F46" s="618" t="s">
        <v>2880</v>
      </c>
      <c r="G46" s="617" t="s">
        <v>2394</v>
      </c>
      <c r="H46" s="617" t="s">
        <v>2395</v>
      </c>
      <c r="I46" s="619">
        <v>46</v>
      </c>
      <c r="J46" s="619">
        <v>4</v>
      </c>
      <c r="K46" s="620">
        <v>184</v>
      </c>
    </row>
    <row r="47" spans="1:11" ht="14.4" customHeight="1" x14ac:dyDescent="0.3">
      <c r="A47" s="615" t="s">
        <v>470</v>
      </c>
      <c r="B47" s="616" t="s">
        <v>2077</v>
      </c>
      <c r="C47" s="617" t="s">
        <v>476</v>
      </c>
      <c r="D47" s="618" t="s">
        <v>2078</v>
      </c>
      <c r="E47" s="617" t="s">
        <v>2879</v>
      </c>
      <c r="F47" s="618" t="s">
        <v>2880</v>
      </c>
      <c r="G47" s="617" t="s">
        <v>2396</v>
      </c>
      <c r="H47" s="617" t="s">
        <v>2397</v>
      </c>
      <c r="I47" s="619">
        <v>29.9</v>
      </c>
      <c r="J47" s="619">
        <v>30</v>
      </c>
      <c r="K47" s="620">
        <v>897</v>
      </c>
    </row>
    <row r="48" spans="1:11" ht="14.4" customHeight="1" x14ac:dyDescent="0.3">
      <c r="A48" s="615" t="s">
        <v>470</v>
      </c>
      <c r="B48" s="616" t="s">
        <v>2077</v>
      </c>
      <c r="C48" s="617" t="s">
        <v>476</v>
      </c>
      <c r="D48" s="618" t="s">
        <v>2078</v>
      </c>
      <c r="E48" s="617" t="s">
        <v>2879</v>
      </c>
      <c r="F48" s="618" t="s">
        <v>2880</v>
      </c>
      <c r="G48" s="617" t="s">
        <v>2398</v>
      </c>
      <c r="H48" s="617" t="s">
        <v>2399</v>
      </c>
      <c r="I48" s="619">
        <v>123.185</v>
      </c>
      <c r="J48" s="619">
        <v>20</v>
      </c>
      <c r="K48" s="620">
        <v>2463.6800000000003</v>
      </c>
    </row>
    <row r="49" spans="1:11" ht="14.4" customHeight="1" x14ac:dyDescent="0.3">
      <c r="A49" s="615" t="s">
        <v>470</v>
      </c>
      <c r="B49" s="616" t="s">
        <v>2077</v>
      </c>
      <c r="C49" s="617" t="s">
        <v>476</v>
      </c>
      <c r="D49" s="618" t="s">
        <v>2078</v>
      </c>
      <c r="E49" s="617" t="s">
        <v>2879</v>
      </c>
      <c r="F49" s="618" t="s">
        <v>2880</v>
      </c>
      <c r="G49" s="617" t="s">
        <v>2400</v>
      </c>
      <c r="H49" s="617" t="s">
        <v>2401</v>
      </c>
      <c r="I49" s="619">
        <v>7.5100000000000007</v>
      </c>
      <c r="J49" s="619">
        <v>96</v>
      </c>
      <c r="K49" s="620">
        <v>720.96</v>
      </c>
    </row>
    <row r="50" spans="1:11" ht="14.4" customHeight="1" x14ac:dyDescent="0.3">
      <c r="A50" s="615" t="s">
        <v>470</v>
      </c>
      <c r="B50" s="616" t="s">
        <v>2077</v>
      </c>
      <c r="C50" s="617" t="s">
        <v>476</v>
      </c>
      <c r="D50" s="618" t="s">
        <v>2078</v>
      </c>
      <c r="E50" s="617" t="s">
        <v>2879</v>
      </c>
      <c r="F50" s="618" t="s">
        <v>2880</v>
      </c>
      <c r="G50" s="617" t="s">
        <v>2402</v>
      </c>
      <c r="H50" s="617" t="s">
        <v>2403</v>
      </c>
      <c r="I50" s="619">
        <v>0.8566666666666668</v>
      </c>
      <c r="J50" s="619">
        <v>1100</v>
      </c>
      <c r="K50" s="620">
        <v>942</v>
      </c>
    </row>
    <row r="51" spans="1:11" ht="14.4" customHeight="1" x14ac:dyDescent="0.3">
      <c r="A51" s="615" t="s">
        <v>470</v>
      </c>
      <c r="B51" s="616" t="s">
        <v>2077</v>
      </c>
      <c r="C51" s="617" t="s">
        <v>476</v>
      </c>
      <c r="D51" s="618" t="s">
        <v>2078</v>
      </c>
      <c r="E51" s="617" t="s">
        <v>2879</v>
      </c>
      <c r="F51" s="618" t="s">
        <v>2880</v>
      </c>
      <c r="G51" s="617" t="s">
        <v>2404</v>
      </c>
      <c r="H51" s="617" t="s">
        <v>2405</v>
      </c>
      <c r="I51" s="619">
        <v>1.5183333333333333</v>
      </c>
      <c r="J51" s="619">
        <v>850</v>
      </c>
      <c r="K51" s="620">
        <v>1290</v>
      </c>
    </row>
    <row r="52" spans="1:11" ht="14.4" customHeight="1" x14ac:dyDescent="0.3">
      <c r="A52" s="615" t="s">
        <v>470</v>
      </c>
      <c r="B52" s="616" t="s">
        <v>2077</v>
      </c>
      <c r="C52" s="617" t="s">
        <v>476</v>
      </c>
      <c r="D52" s="618" t="s">
        <v>2078</v>
      </c>
      <c r="E52" s="617" t="s">
        <v>2879</v>
      </c>
      <c r="F52" s="618" t="s">
        <v>2880</v>
      </c>
      <c r="G52" s="617" t="s">
        <v>2406</v>
      </c>
      <c r="H52" s="617" t="s">
        <v>2407</v>
      </c>
      <c r="I52" s="619">
        <v>2.06</v>
      </c>
      <c r="J52" s="619">
        <v>300</v>
      </c>
      <c r="K52" s="620">
        <v>618</v>
      </c>
    </row>
    <row r="53" spans="1:11" ht="14.4" customHeight="1" x14ac:dyDescent="0.3">
      <c r="A53" s="615" t="s">
        <v>470</v>
      </c>
      <c r="B53" s="616" t="s">
        <v>2077</v>
      </c>
      <c r="C53" s="617" t="s">
        <v>476</v>
      </c>
      <c r="D53" s="618" t="s">
        <v>2078</v>
      </c>
      <c r="E53" s="617" t="s">
        <v>2879</v>
      </c>
      <c r="F53" s="618" t="s">
        <v>2880</v>
      </c>
      <c r="G53" s="617" t="s">
        <v>2408</v>
      </c>
      <c r="H53" s="617" t="s">
        <v>2409</v>
      </c>
      <c r="I53" s="619">
        <v>733.68</v>
      </c>
      <c r="J53" s="619">
        <v>1</v>
      </c>
      <c r="K53" s="620">
        <v>733.68</v>
      </c>
    </row>
    <row r="54" spans="1:11" ht="14.4" customHeight="1" x14ac:dyDescent="0.3">
      <c r="A54" s="615" t="s">
        <v>470</v>
      </c>
      <c r="B54" s="616" t="s">
        <v>2077</v>
      </c>
      <c r="C54" s="617" t="s">
        <v>476</v>
      </c>
      <c r="D54" s="618" t="s">
        <v>2078</v>
      </c>
      <c r="E54" s="617" t="s">
        <v>2879</v>
      </c>
      <c r="F54" s="618" t="s">
        <v>2880</v>
      </c>
      <c r="G54" s="617" t="s">
        <v>2410</v>
      </c>
      <c r="H54" s="617" t="s">
        <v>2411</v>
      </c>
      <c r="I54" s="619">
        <v>66.72</v>
      </c>
      <c r="J54" s="619">
        <v>30</v>
      </c>
      <c r="K54" s="620">
        <v>2001.72</v>
      </c>
    </row>
    <row r="55" spans="1:11" ht="14.4" customHeight="1" x14ac:dyDescent="0.3">
      <c r="A55" s="615" t="s">
        <v>470</v>
      </c>
      <c r="B55" s="616" t="s">
        <v>2077</v>
      </c>
      <c r="C55" s="617" t="s">
        <v>476</v>
      </c>
      <c r="D55" s="618" t="s">
        <v>2078</v>
      </c>
      <c r="E55" s="617" t="s">
        <v>2879</v>
      </c>
      <c r="F55" s="618" t="s">
        <v>2880</v>
      </c>
      <c r="G55" s="617" t="s">
        <v>2412</v>
      </c>
      <c r="H55" s="617" t="s">
        <v>2413</v>
      </c>
      <c r="I55" s="619">
        <v>3.01</v>
      </c>
      <c r="J55" s="619">
        <v>50</v>
      </c>
      <c r="K55" s="620">
        <v>150.49</v>
      </c>
    </row>
    <row r="56" spans="1:11" ht="14.4" customHeight="1" x14ac:dyDescent="0.3">
      <c r="A56" s="615" t="s">
        <v>470</v>
      </c>
      <c r="B56" s="616" t="s">
        <v>2077</v>
      </c>
      <c r="C56" s="617" t="s">
        <v>476</v>
      </c>
      <c r="D56" s="618" t="s">
        <v>2078</v>
      </c>
      <c r="E56" s="617" t="s">
        <v>2879</v>
      </c>
      <c r="F56" s="618" t="s">
        <v>2880</v>
      </c>
      <c r="G56" s="617" t="s">
        <v>2414</v>
      </c>
      <c r="H56" s="617" t="s">
        <v>2415</v>
      </c>
      <c r="I56" s="619">
        <v>659.91</v>
      </c>
      <c r="J56" s="619">
        <v>24</v>
      </c>
      <c r="K56" s="620">
        <v>15837.8</v>
      </c>
    </row>
    <row r="57" spans="1:11" ht="14.4" customHeight="1" x14ac:dyDescent="0.3">
      <c r="A57" s="615" t="s">
        <v>470</v>
      </c>
      <c r="B57" s="616" t="s">
        <v>2077</v>
      </c>
      <c r="C57" s="617" t="s">
        <v>476</v>
      </c>
      <c r="D57" s="618" t="s">
        <v>2078</v>
      </c>
      <c r="E57" s="617" t="s">
        <v>2879</v>
      </c>
      <c r="F57" s="618" t="s">
        <v>2880</v>
      </c>
      <c r="G57" s="617" t="s">
        <v>2416</v>
      </c>
      <c r="H57" s="617" t="s">
        <v>2417</v>
      </c>
      <c r="I57" s="619">
        <v>834.62</v>
      </c>
      <c r="J57" s="619">
        <v>2</v>
      </c>
      <c r="K57" s="620">
        <v>1669.24</v>
      </c>
    </row>
    <row r="58" spans="1:11" ht="14.4" customHeight="1" x14ac:dyDescent="0.3">
      <c r="A58" s="615" t="s">
        <v>470</v>
      </c>
      <c r="B58" s="616" t="s">
        <v>2077</v>
      </c>
      <c r="C58" s="617" t="s">
        <v>476</v>
      </c>
      <c r="D58" s="618" t="s">
        <v>2078</v>
      </c>
      <c r="E58" s="617" t="s">
        <v>2879</v>
      </c>
      <c r="F58" s="618" t="s">
        <v>2880</v>
      </c>
      <c r="G58" s="617" t="s">
        <v>2418</v>
      </c>
      <c r="H58" s="617" t="s">
        <v>2419</v>
      </c>
      <c r="I58" s="619">
        <v>9.7771428571428576</v>
      </c>
      <c r="J58" s="619">
        <v>280</v>
      </c>
      <c r="K58" s="620">
        <v>2736.95</v>
      </c>
    </row>
    <row r="59" spans="1:11" ht="14.4" customHeight="1" x14ac:dyDescent="0.3">
      <c r="A59" s="615" t="s">
        <v>470</v>
      </c>
      <c r="B59" s="616" t="s">
        <v>2077</v>
      </c>
      <c r="C59" s="617" t="s">
        <v>476</v>
      </c>
      <c r="D59" s="618" t="s">
        <v>2078</v>
      </c>
      <c r="E59" s="617" t="s">
        <v>2879</v>
      </c>
      <c r="F59" s="618" t="s">
        <v>2880</v>
      </c>
      <c r="G59" s="617" t="s">
        <v>2420</v>
      </c>
      <c r="H59" s="617" t="s">
        <v>2421</v>
      </c>
      <c r="I59" s="619">
        <v>185.97749999999999</v>
      </c>
      <c r="J59" s="619">
        <v>48</v>
      </c>
      <c r="K59" s="620">
        <v>8926.92</v>
      </c>
    </row>
    <row r="60" spans="1:11" ht="14.4" customHeight="1" x14ac:dyDescent="0.3">
      <c r="A60" s="615" t="s">
        <v>470</v>
      </c>
      <c r="B60" s="616" t="s">
        <v>2077</v>
      </c>
      <c r="C60" s="617" t="s">
        <v>476</v>
      </c>
      <c r="D60" s="618" t="s">
        <v>2078</v>
      </c>
      <c r="E60" s="617" t="s">
        <v>2879</v>
      </c>
      <c r="F60" s="618" t="s">
        <v>2880</v>
      </c>
      <c r="G60" s="617" t="s">
        <v>2422</v>
      </c>
      <c r="H60" s="617" t="s">
        <v>2423</v>
      </c>
      <c r="I60" s="619">
        <v>2.67</v>
      </c>
      <c r="J60" s="619">
        <v>45</v>
      </c>
      <c r="K60" s="620">
        <v>120.15</v>
      </c>
    </row>
    <row r="61" spans="1:11" ht="14.4" customHeight="1" x14ac:dyDescent="0.3">
      <c r="A61" s="615" t="s">
        <v>470</v>
      </c>
      <c r="B61" s="616" t="s">
        <v>2077</v>
      </c>
      <c r="C61" s="617" t="s">
        <v>476</v>
      </c>
      <c r="D61" s="618" t="s">
        <v>2078</v>
      </c>
      <c r="E61" s="617" t="s">
        <v>2879</v>
      </c>
      <c r="F61" s="618" t="s">
        <v>2880</v>
      </c>
      <c r="G61" s="617" t="s">
        <v>2424</v>
      </c>
      <c r="H61" s="617" t="s">
        <v>2425</v>
      </c>
      <c r="I61" s="619">
        <v>5.2744444444444447</v>
      </c>
      <c r="J61" s="619">
        <v>400</v>
      </c>
      <c r="K61" s="620">
        <v>2110</v>
      </c>
    </row>
    <row r="62" spans="1:11" ht="14.4" customHeight="1" x14ac:dyDescent="0.3">
      <c r="A62" s="615" t="s">
        <v>470</v>
      </c>
      <c r="B62" s="616" t="s">
        <v>2077</v>
      </c>
      <c r="C62" s="617" t="s">
        <v>476</v>
      </c>
      <c r="D62" s="618" t="s">
        <v>2078</v>
      </c>
      <c r="E62" s="617" t="s">
        <v>2879</v>
      </c>
      <c r="F62" s="618" t="s">
        <v>2880</v>
      </c>
      <c r="G62" s="617" t="s">
        <v>2426</v>
      </c>
      <c r="H62" s="617" t="s">
        <v>2427</v>
      </c>
      <c r="I62" s="619">
        <v>314.80500000000001</v>
      </c>
      <c r="J62" s="619">
        <v>4</v>
      </c>
      <c r="K62" s="620">
        <v>1259.23</v>
      </c>
    </row>
    <row r="63" spans="1:11" ht="14.4" customHeight="1" x14ac:dyDescent="0.3">
      <c r="A63" s="615" t="s">
        <v>470</v>
      </c>
      <c r="B63" s="616" t="s">
        <v>2077</v>
      </c>
      <c r="C63" s="617" t="s">
        <v>476</v>
      </c>
      <c r="D63" s="618" t="s">
        <v>2078</v>
      </c>
      <c r="E63" s="617" t="s">
        <v>2879</v>
      </c>
      <c r="F63" s="618" t="s">
        <v>2880</v>
      </c>
      <c r="G63" s="617" t="s">
        <v>2428</v>
      </c>
      <c r="H63" s="617" t="s">
        <v>2429</v>
      </c>
      <c r="I63" s="619">
        <v>116.95</v>
      </c>
      <c r="J63" s="619">
        <v>60</v>
      </c>
      <c r="K63" s="620">
        <v>7017.3</v>
      </c>
    </row>
    <row r="64" spans="1:11" ht="14.4" customHeight="1" x14ac:dyDescent="0.3">
      <c r="A64" s="615" t="s">
        <v>470</v>
      </c>
      <c r="B64" s="616" t="s">
        <v>2077</v>
      </c>
      <c r="C64" s="617" t="s">
        <v>476</v>
      </c>
      <c r="D64" s="618" t="s">
        <v>2078</v>
      </c>
      <c r="E64" s="617" t="s">
        <v>2879</v>
      </c>
      <c r="F64" s="618" t="s">
        <v>2880</v>
      </c>
      <c r="G64" s="617" t="s">
        <v>2430</v>
      </c>
      <c r="H64" s="617" t="s">
        <v>2431</v>
      </c>
      <c r="I64" s="619">
        <v>6.0374999999999996</v>
      </c>
      <c r="J64" s="619">
        <v>400</v>
      </c>
      <c r="K64" s="620">
        <v>2415.5</v>
      </c>
    </row>
    <row r="65" spans="1:11" ht="14.4" customHeight="1" x14ac:dyDescent="0.3">
      <c r="A65" s="615" t="s">
        <v>470</v>
      </c>
      <c r="B65" s="616" t="s">
        <v>2077</v>
      </c>
      <c r="C65" s="617" t="s">
        <v>476</v>
      </c>
      <c r="D65" s="618" t="s">
        <v>2078</v>
      </c>
      <c r="E65" s="617" t="s">
        <v>2879</v>
      </c>
      <c r="F65" s="618" t="s">
        <v>2880</v>
      </c>
      <c r="G65" s="617" t="s">
        <v>2432</v>
      </c>
      <c r="H65" s="617" t="s">
        <v>2433</v>
      </c>
      <c r="I65" s="619">
        <v>153</v>
      </c>
      <c r="J65" s="619">
        <v>20</v>
      </c>
      <c r="K65" s="620">
        <v>3059.96</v>
      </c>
    </row>
    <row r="66" spans="1:11" ht="14.4" customHeight="1" x14ac:dyDescent="0.3">
      <c r="A66" s="615" t="s">
        <v>470</v>
      </c>
      <c r="B66" s="616" t="s">
        <v>2077</v>
      </c>
      <c r="C66" s="617" t="s">
        <v>476</v>
      </c>
      <c r="D66" s="618" t="s">
        <v>2078</v>
      </c>
      <c r="E66" s="617" t="s">
        <v>2879</v>
      </c>
      <c r="F66" s="618" t="s">
        <v>2880</v>
      </c>
      <c r="G66" s="617" t="s">
        <v>2434</v>
      </c>
      <c r="H66" s="617" t="s">
        <v>2435</v>
      </c>
      <c r="I66" s="619">
        <v>314.8</v>
      </c>
      <c r="J66" s="619">
        <v>5</v>
      </c>
      <c r="K66" s="620">
        <v>1574</v>
      </c>
    </row>
    <row r="67" spans="1:11" ht="14.4" customHeight="1" x14ac:dyDescent="0.3">
      <c r="A67" s="615" t="s">
        <v>470</v>
      </c>
      <c r="B67" s="616" t="s">
        <v>2077</v>
      </c>
      <c r="C67" s="617" t="s">
        <v>476</v>
      </c>
      <c r="D67" s="618" t="s">
        <v>2078</v>
      </c>
      <c r="E67" s="617" t="s">
        <v>2879</v>
      </c>
      <c r="F67" s="618" t="s">
        <v>2880</v>
      </c>
      <c r="G67" s="617" t="s">
        <v>2436</v>
      </c>
      <c r="H67" s="617" t="s">
        <v>2437</v>
      </c>
      <c r="I67" s="619">
        <v>8.7720000000000002</v>
      </c>
      <c r="J67" s="619">
        <v>1344</v>
      </c>
      <c r="K67" s="620">
        <v>11793.350000000002</v>
      </c>
    </row>
    <row r="68" spans="1:11" ht="14.4" customHeight="1" x14ac:dyDescent="0.3">
      <c r="A68" s="615" t="s">
        <v>470</v>
      </c>
      <c r="B68" s="616" t="s">
        <v>2077</v>
      </c>
      <c r="C68" s="617" t="s">
        <v>476</v>
      </c>
      <c r="D68" s="618" t="s">
        <v>2078</v>
      </c>
      <c r="E68" s="617" t="s">
        <v>2879</v>
      </c>
      <c r="F68" s="618" t="s">
        <v>2880</v>
      </c>
      <c r="G68" s="617" t="s">
        <v>2438</v>
      </c>
      <c r="H68" s="617" t="s">
        <v>2439</v>
      </c>
      <c r="I68" s="619">
        <v>314.8</v>
      </c>
      <c r="J68" s="619">
        <v>5</v>
      </c>
      <c r="K68" s="620">
        <v>1574</v>
      </c>
    </row>
    <row r="69" spans="1:11" ht="14.4" customHeight="1" x14ac:dyDescent="0.3">
      <c r="A69" s="615" t="s">
        <v>470</v>
      </c>
      <c r="B69" s="616" t="s">
        <v>2077</v>
      </c>
      <c r="C69" s="617" t="s">
        <v>476</v>
      </c>
      <c r="D69" s="618" t="s">
        <v>2078</v>
      </c>
      <c r="E69" s="617" t="s">
        <v>2879</v>
      </c>
      <c r="F69" s="618" t="s">
        <v>2880</v>
      </c>
      <c r="G69" s="617" t="s">
        <v>2440</v>
      </c>
      <c r="H69" s="617" t="s">
        <v>2441</v>
      </c>
      <c r="I69" s="619">
        <v>2.9</v>
      </c>
      <c r="J69" s="619">
        <v>300</v>
      </c>
      <c r="K69" s="620">
        <v>869.40000000000009</v>
      </c>
    </row>
    <row r="70" spans="1:11" ht="14.4" customHeight="1" x14ac:dyDescent="0.3">
      <c r="A70" s="615" t="s">
        <v>470</v>
      </c>
      <c r="B70" s="616" t="s">
        <v>2077</v>
      </c>
      <c r="C70" s="617" t="s">
        <v>476</v>
      </c>
      <c r="D70" s="618" t="s">
        <v>2078</v>
      </c>
      <c r="E70" s="617" t="s">
        <v>2879</v>
      </c>
      <c r="F70" s="618" t="s">
        <v>2880</v>
      </c>
      <c r="G70" s="617" t="s">
        <v>2442</v>
      </c>
      <c r="H70" s="617" t="s">
        <v>2443</v>
      </c>
      <c r="I70" s="619">
        <v>1.18</v>
      </c>
      <c r="J70" s="619">
        <v>100</v>
      </c>
      <c r="K70" s="620">
        <v>118</v>
      </c>
    </row>
    <row r="71" spans="1:11" ht="14.4" customHeight="1" x14ac:dyDescent="0.3">
      <c r="A71" s="615" t="s">
        <v>470</v>
      </c>
      <c r="B71" s="616" t="s">
        <v>2077</v>
      </c>
      <c r="C71" s="617" t="s">
        <v>476</v>
      </c>
      <c r="D71" s="618" t="s">
        <v>2078</v>
      </c>
      <c r="E71" s="617" t="s">
        <v>2879</v>
      </c>
      <c r="F71" s="618" t="s">
        <v>2880</v>
      </c>
      <c r="G71" s="617" t="s">
        <v>2444</v>
      </c>
      <c r="H71" s="617" t="s">
        <v>2445</v>
      </c>
      <c r="I71" s="619">
        <v>10.524999999999999</v>
      </c>
      <c r="J71" s="619">
        <v>60</v>
      </c>
      <c r="K71" s="620">
        <v>631.5</v>
      </c>
    </row>
    <row r="72" spans="1:11" ht="14.4" customHeight="1" x14ac:dyDescent="0.3">
      <c r="A72" s="615" t="s">
        <v>470</v>
      </c>
      <c r="B72" s="616" t="s">
        <v>2077</v>
      </c>
      <c r="C72" s="617" t="s">
        <v>476</v>
      </c>
      <c r="D72" s="618" t="s">
        <v>2078</v>
      </c>
      <c r="E72" s="617" t="s">
        <v>2879</v>
      </c>
      <c r="F72" s="618" t="s">
        <v>2880</v>
      </c>
      <c r="G72" s="617" t="s">
        <v>2446</v>
      </c>
      <c r="H72" s="617" t="s">
        <v>2447</v>
      </c>
      <c r="I72" s="619">
        <v>8.625</v>
      </c>
      <c r="J72" s="619">
        <v>60</v>
      </c>
      <c r="K72" s="620">
        <v>517.5</v>
      </c>
    </row>
    <row r="73" spans="1:11" ht="14.4" customHeight="1" x14ac:dyDescent="0.3">
      <c r="A73" s="615" t="s">
        <v>470</v>
      </c>
      <c r="B73" s="616" t="s">
        <v>2077</v>
      </c>
      <c r="C73" s="617" t="s">
        <v>476</v>
      </c>
      <c r="D73" s="618" t="s">
        <v>2078</v>
      </c>
      <c r="E73" s="617" t="s">
        <v>2879</v>
      </c>
      <c r="F73" s="618" t="s">
        <v>2880</v>
      </c>
      <c r="G73" s="617" t="s">
        <v>2448</v>
      </c>
      <c r="H73" s="617" t="s">
        <v>2449</v>
      </c>
      <c r="I73" s="619">
        <v>11.83</v>
      </c>
      <c r="J73" s="619">
        <v>300</v>
      </c>
      <c r="K73" s="620">
        <v>3549.95</v>
      </c>
    </row>
    <row r="74" spans="1:11" ht="14.4" customHeight="1" x14ac:dyDescent="0.3">
      <c r="A74" s="615" t="s">
        <v>470</v>
      </c>
      <c r="B74" s="616" t="s">
        <v>2077</v>
      </c>
      <c r="C74" s="617" t="s">
        <v>476</v>
      </c>
      <c r="D74" s="618" t="s">
        <v>2078</v>
      </c>
      <c r="E74" s="617" t="s">
        <v>2879</v>
      </c>
      <c r="F74" s="618" t="s">
        <v>2880</v>
      </c>
      <c r="G74" s="617" t="s">
        <v>2450</v>
      </c>
      <c r="H74" s="617" t="s">
        <v>2451</v>
      </c>
      <c r="I74" s="619">
        <v>99.71</v>
      </c>
      <c r="J74" s="619">
        <v>30</v>
      </c>
      <c r="K74" s="620">
        <v>2991.16</v>
      </c>
    </row>
    <row r="75" spans="1:11" ht="14.4" customHeight="1" x14ac:dyDescent="0.3">
      <c r="A75" s="615" t="s">
        <v>470</v>
      </c>
      <c r="B75" s="616" t="s">
        <v>2077</v>
      </c>
      <c r="C75" s="617" t="s">
        <v>476</v>
      </c>
      <c r="D75" s="618" t="s">
        <v>2078</v>
      </c>
      <c r="E75" s="617" t="s">
        <v>2879</v>
      </c>
      <c r="F75" s="618" t="s">
        <v>2880</v>
      </c>
      <c r="G75" s="617" t="s">
        <v>2452</v>
      </c>
      <c r="H75" s="617" t="s">
        <v>2453</v>
      </c>
      <c r="I75" s="619">
        <v>124.55</v>
      </c>
      <c r="J75" s="619">
        <v>30</v>
      </c>
      <c r="K75" s="620">
        <v>3736.37</v>
      </c>
    </row>
    <row r="76" spans="1:11" ht="14.4" customHeight="1" x14ac:dyDescent="0.3">
      <c r="A76" s="615" t="s">
        <v>470</v>
      </c>
      <c r="B76" s="616" t="s">
        <v>2077</v>
      </c>
      <c r="C76" s="617" t="s">
        <v>476</v>
      </c>
      <c r="D76" s="618" t="s">
        <v>2078</v>
      </c>
      <c r="E76" s="617" t="s">
        <v>2881</v>
      </c>
      <c r="F76" s="618" t="s">
        <v>2882</v>
      </c>
      <c r="G76" s="617" t="s">
        <v>2454</v>
      </c>
      <c r="H76" s="617" t="s">
        <v>2455</v>
      </c>
      <c r="I76" s="619">
        <v>471.9</v>
      </c>
      <c r="J76" s="619">
        <v>10</v>
      </c>
      <c r="K76" s="620">
        <v>4719</v>
      </c>
    </row>
    <row r="77" spans="1:11" ht="14.4" customHeight="1" x14ac:dyDescent="0.3">
      <c r="A77" s="615" t="s">
        <v>470</v>
      </c>
      <c r="B77" s="616" t="s">
        <v>2077</v>
      </c>
      <c r="C77" s="617" t="s">
        <v>476</v>
      </c>
      <c r="D77" s="618" t="s">
        <v>2078</v>
      </c>
      <c r="E77" s="617" t="s">
        <v>2881</v>
      </c>
      <c r="F77" s="618" t="s">
        <v>2882</v>
      </c>
      <c r="G77" s="617" t="s">
        <v>2456</v>
      </c>
      <c r="H77" s="617" t="s">
        <v>2457</v>
      </c>
      <c r="I77" s="619">
        <v>2299</v>
      </c>
      <c r="J77" s="619">
        <v>9</v>
      </c>
      <c r="K77" s="620">
        <v>20691</v>
      </c>
    </row>
    <row r="78" spans="1:11" ht="14.4" customHeight="1" x14ac:dyDescent="0.3">
      <c r="A78" s="615" t="s">
        <v>470</v>
      </c>
      <c r="B78" s="616" t="s">
        <v>2077</v>
      </c>
      <c r="C78" s="617" t="s">
        <v>476</v>
      </c>
      <c r="D78" s="618" t="s">
        <v>2078</v>
      </c>
      <c r="E78" s="617" t="s">
        <v>2881</v>
      </c>
      <c r="F78" s="618" t="s">
        <v>2882</v>
      </c>
      <c r="G78" s="617" t="s">
        <v>2458</v>
      </c>
      <c r="H78" s="617" t="s">
        <v>2459</v>
      </c>
      <c r="I78" s="619">
        <v>268.61999999999995</v>
      </c>
      <c r="J78" s="619">
        <v>400</v>
      </c>
      <c r="K78" s="620">
        <v>107448</v>
      </c>
    </row>
    <row r="79" spans="1:11" ht="14.4" customHeight="1" x14ac:dyDescent="0.3">
      <c r="A79" s="615" t="s">
        <v>470</v>
      </c>
      <c r="B79" s="616" t="s">
        <v>2077</v>
      </c>
      <c r="C79" s="617" t="s">
        <v>476</v>
      </c>
      <c r="D79" s="618" t="s">
        <v>2078</v>
      </c>
      <c r="E79" s="617" t="s">
        <v>2881</v>
      </c>
      <c r="F79" s="618" t="s">
        <v>2882</v>
      </c>
      <c r="G79" s="617" t="s">
        <v>2460</v>
      </c>
      <c r="H79" s="617" t="s">
        <v>2461</v>
      </c>
      <c r="I79" s="619">
        <v>58.36999999999999</v>
      </c>
      <c r="J79" s="619">
        <v>200</v>
      </c>
      <c r="K79" s="620">
        <v>11674.06</v>
      </c>
    </row>
    <row r="80" spans="1:11" ht="14.4" customHeight="1" x14ac:dyDescent="0.3">
      <c r="A80" s="615" t="s">
        <v>470</v>
      </c>
      <c r="B80" s="616" t="s">
        <v>2077</v>
      </c>
      <c r="C80" s="617" t="s">
        <v>476</v>
      </c>
      <c r="D80" s="618" t="s">
        <v>2078</v>
      </c>
      <c r="E80" s="617" t="s">
        <v>2881</v>
      </c>
      <c r="F80" s="618" t="s">
        <v>2882</v>
      </c>
      <c r="G80" s="617" t="s">
        <v>2462</v>
      </c>
      <c r="H80" s="617" t="s">
        <v>2463</v>
      </c>
      <c r="I80" s="619">
        <v>37.51</v>
      </c>
      <c r="J80" s="619">
        <v>1252</v>
      </c>
      <c r="K80" s="620">
        <v>46962.52</v>
      </c>
    </row>
    <row r="81" spans="1:11" ht="14.4" customHeight="1" x14ac:dyDescent="0.3">
      <c r="A81" s="615" t="s">
        <v>470</v>
      </c>
      <c r="B81" s="616" t="s">
        <v>2077</v>
      </c>
      <c r="C81" s="617" t="s">
        <v>476</v>
      </c>
      <c r="D81" s="618" t="s">
        <v>2078</v>
      </c>
      <c r="E81" s="617" t="s">
        <v>2881</v>
      </c>
      <c r="F81" s="618" t="s">
        <v>2882</v>
      </c>
      <c r="G81" s="617" t="s">
        <v>2464</v>
      </c>
      <c r="H81" s="617" t="s">
        <v>2465</v>
      </c>
      <c r="I81" s="619">
        <v>0.25750000000000001</v>
      </c>
      <c r="J81" s="619">
        <v>400</v>
      </c>
      <c r="K81" s="620">
        <v>103</v>
      </c>
    </row>
    <row r="82" spans="1:11" ht="14.4" customHeight="1" x14ac:dyDescent="0.3">
      <c r="A82" s="615" t="s">
        <v>470</v>
      </c>
      <c r="B82" s="616" t="s">
        <v>2077</v>
      </c>
      <c r="C82" s="617" t="s">
        <v>476</v>
      </c>
      <c r="D82" s="618" t="s">
        <v>2078</v>
      </c>
      <c r="E82" s="617" t="s">
        <v>2881</v>
      </c>
      <c r="F82" s="618" t="s">
        <v>2882</v>
      </c>
      <c r="G82" s="617" t="s">
        <v>2466</v>
      </c>
      <c r="H82" s="617" t="s">
        <v>2467</v>
      </c>
      <c r="I82" s="619">
        <v>11.144285714285715</v>
      </c>
      <c r="J82" s="619">
        <v>3000</v>
      </c>
      <c r="K82" s="620">
        <v>33434.800000000003</v>
      </c>
    </row>
    <row r="83" spans="1:11" ht="14.4" customHeight="1" x14ac:dyDescent="0.3">
      <c r="A83" s="615" t="s">
        <v>470</v>
      </c>
      <c r="B83" s="616" t="s">
        <v>2077</v>
      </c>
      <c r="C83" s="617" t="s">
        <v>476</v>
      </c>
      <c r="D83" s="618" t="s">
        <v>2078</v>
      </c>
      <c r="E83" s="617" t="s">
        <v>2881</v>
      </c>
      <c r="F83" s="618" t="s">
        <v>2882</v>
      </c>
      <c r="G83" s="617" t="s">
        <v>2468</v>
      </c>
      <c r="H83" s="617" t="s">
        <v>2469</v>
      </c>
      <c r="I83" s="619">
        <v>1.0925</v>
      </c>
      <c r="J83" s="619">
        <v>15200</v>
      </c>
      <c r="K83" s="620">
        <v>16605</v>
      </c>
    </row>
    <row r="84" spans="1:11" ht="14.4" customHeight="1" x14ac:dyDescent="0.3">
      <c r="A84" s="615" t="s">
        <v>470</v>
      </c>
      <c r="B84" s="616" t="s">
        <v>2077</v>
      </c>
      <c r="C84" s="617" t="s">
        <v>476</v>
      </c>
      <c r="D84" s="618" t="s">
        <v>2078</v>
      </c>
      <c r="E84" s="617" t="s">
        <v>2881</v>
      </c>
      <c r="F84" s="618" t="s">
        <v>2882</v>
      </c>
      <c r="G84" s="617" t="s">
        <v>2470</v>
      </c>
      <c r="H84" s="617" t="s">
        <v>2471</v>
      </c>
      <c r="I84" s="619">
        <v>1.6736363636363634</v>
      </c>
      <c r="J84" s="619">
        <v>13940</v>
      </c>
      <c r="K84" s="620">
        <v>23338.48</v>
      </c>
    </row>
    <row r="85" spans="1:11" ht="14.4" customHeight="1" x14ac:dyDescent="0.3">
      <c r="A85" s="615" t="s">
        <v>470</v>
      </c>
      <c r="B85" s="616" t="s">
        <v>2077</v>
      </c>
      <c r="C85" s="617" t="s">
        <v>476</v>
      </c>
      <c r="D85" s="618" t="s">
        <v>2078</v>
      </c>
      <c r="E85" s="617" t="s">
        <v>2881</v>
      </c>
      <c r="F85" s="618" t="s">
        <v>2882</v>
      </c>
      <c r="G85" s="617" t="s">
        <v>2472</v>
      </c>
      <c r="H85" s="617" t="s">
        <v>2473</v>
      </c>
      <c r="I85" s="619">
        <v>0.47777777777777775</v>
      </c>
      <c r="J85" s="619">
        <v>11500</v>
      </c>
      <c r="K85" s="620">
        <v>5505</v>
      </c>
    </row>
    <row r="86" spans="1:11" ht="14.4" customHeight="1" x14ac:dyDescent="0.3">
      <c r="A86" s="615" t="s">
        <v>470</v>
      </c>
      <c r="B86" s="616" t="s">
        <v>2077</v>
      </c>
      <c r="C86" s="617" t="s">
        <v>476</v>
      </c>
      <c r="D86" s="618" t="s">
        <v>2078</v>
      </c>
      <c r="E86" s="617" t="s">
        <v>2881</v>
      </c>
      <c r="F86" s="618" t="s">
        <v>2882</v>
      </c>
      <c r="G86" s="617" t="s">
        <v>2474</v>
      </c>
      <c r="H86" s="617" t="s">
        <v>2475</v>
      </c>
      <c r="I86" s="619">
        <v>0.67</v>
      </c>
      <c r="J86" s="619">
        <v>7500</v>
      </c>
      <c r="K86" s="620">
        <v>5025</v>
      </c>
    </row>
    <row r="87" spans="1:11" ht="14.4" customHeight="1" x14ac:dyDescent="0.3">
      <c r="A87" s="615" t="s">
        <v>470</v>
      </c>
      <c r="B87" s="616" t="s">
        <v>2077</v>
      </c>
      <c r="C87" s="617" t="s">
        <v>476</v>
      </c>
      <c r="D87" s="618" t="s">
        <v>2078</v>
      </c>
      <c r="E87" s="617" t="s">
        <v>2881</v>
      </c>
      <c r="F87" s="618" t="s">
        <v>2882</v>
      </c>
      <c r="G87" s="617" t="s">
        <v>2476</v>
      </c>
      <c r="H87" s="617" t="s">
        <v>2477</v>
      </c>
      <c r="I87" s="619">
        <v>3.1366666666666667</v>
      </c>
      <c r="J87" s="619">
        <v>700</v>
      </c>
      <c r="K87" s="620">
        <v>2195</v>
      </c>
    </row>
    <row r="88" spans="1:11" ht="14.4" customHeight="1" x14ac:dyDescent="0.3">
      <c r="A88" s="615" t="s">
        <v>470</v>
      </c>
      <c r="B88" s="616" t="s">
        <v>2077</v>
      </c>
      <c r="C88" s="617" t="s">
        <v>476</v>
      </c>
      <c r="D88" s="618" t="s">
        <v>2078</v>
      </c>
      <c r="E88" s="617" t="s">
        <v>2881</v>
      </c>
      <c r="F88" s="618" t="s">
        <v>2882</v>
      </c>
      <c r="G88" s="617" t="s">
        <v>2478</v>
      </c>
      <c r="H88" s="617" t="s">
        <v>2479</v>
      </c>
      <c r="I88" s="619">
        <v>6.29</v>
      </c>
      <c r="J88" s="619">
        <v>5</v>
      </c>
      <c r="K88" s="620">
        <v>31.45</v>
      </c>
    </row>
    <row r="89" spans="1:11" ht="14.4" customHeight="1" x14ac:dyDescent="0.3">
      <c r="A89" s="615" t="s">
        <v>470</v>
      </c>
      <c r="B89" s="616" t="s">
        <v>2077</v>
      </c>
      <c r="C89" s="617" t="s">
        <v>476</v>
      </c>
      <c r="D89" s="618" t="s">
        <v>2078</v>
      </c>
      <c r="E89" s="617" t="s">
        <v>2881</v>
      </c>
      <c r="F89" s="618" t="s">
        <v>2882</v>
      </c>
      <c r="G89" s="617" t="s">
        <v>2480</v>
      </c>
      <c r="H89" s="617" t="s">
        <v>2481</v>
      </c>
      <c r="I89" s="619">
        <v>23.35</v>
      </c>
      <c r="J89" s="619">
        <v>40</v>
      </c>
      <c r="K89" s="620">
        <v>934.12</v>
      </c>
    </row>
    <row r="90" spans="1:11" ht="14.4" customHeight="1" x14ac:dyDescent="0.3">
      <c r="A90" s="615" t="s">
        <v>470</v>
      </c>
      <c r="B90" s="616" t="s">
        <v>2077</v>
      </c>
      <c r="C90" s="617" t="s">
        <v>476</v>
      </c>
      <c r="D90" s="618" t="s">
        <v>2078</v>
      </c>
      <c r="E90" s="617" t="s">
        <v>2881</v>
      </c>
      <c r="F90" s="618" t="s">
        <v>2882</v>
      </c>
      <c r="G90" s="617" t="s">
        <v>2482</v>
      </c>
      <c r="H90" s="617" t="s">
        <v>2483</v>
      </c>
      <c r="I90" s="619">
        <v>6.293333333333333</v>
      </c>
      <c r="J90" s="619">
        <v>15</v>
      </c>
      <c r="K90" s="620">
        <v>94.4</v>
      </c>
    </row>
    <row r="91" spans="1:11" ht="14.4" customHeight="1" x14ac:dyDescent="0.3">
      <c r="A91" s="615" t="s">
        <v>470</v>
      </c>
      <c r="B91" s="616" t="s">
        <v>2077</v>
      </c>
      <c r="C91" s="617" t="s">
        <v>476</v>
      </c>
      <c r="D91" s="618" t="s">
        <v>2078</v>
      </c>
      <c r="E91" s="617" t="s">
        <v>2881</v>
      </c>
      <c r="F91" s="618" t="s">
        <v>2882</v>
      </c>
      <c r="G91" s="617" t="s">
        <v>2484</v>
      </c>
      <c r="H91" s="617" t="s">
        <v>2485</v>
      </c>
      <c r="I91" s="619">
        <v>6.2949999999999999</v>
      </c>
      <c r="J91" s="619">
        <v>10</v>
      </c>
      <c r="K91" s="620">
        <v>62.95</v>
      </c>
    </row>
    <row r="92" spans="1:11" ht="14.4" customHeight="1" x14ac:dyDescent="0.3">
      <c r="A92" s="615" t="s">
        <v>470</v>
      </c>
      <c r="B92" s="616" t="s">
        <v>2077</v>
      </c>
      <c r="C92" s="617" t="s">
        <v>476</v>
      </c>
      <c r="D92" s="618" t="s">
        <v>2078</v>
      </c>
      <c r="E92" s="617" t="s">
        <v>2881</v>
      </c>
      <c r="F92" s="618" t="s">
        <v>2882</v>
      </c>
      <c r="G92" s="617" t="s">
        <v>2486</v>
      </c>
      <c r="H92" s="617" t="s">
        <v>2487</v>
      </c>
      <c r="I92" s="619">
        <v>6.2325000000000008</v>
      </c>
      <c r="J92" s="619">
        <v>1230</v>
      </c>
      <c r="K92" s="620">
        <v>7667.4</v>
      </c>
    </row>
    <row r="93" spans="1:11" ht="14.4" customHeight="1" x14ac:dyDescent="0.3">
      <c r="A93" s="615" t="s">
        <v>470</v>
      </c>
      <c r="B93" s="616" t="s">
        <v>2077</v>
      </c>
      <c r="C93" s="617" t="s">
        <v>476</v>
      </c>
      <c r="D93" s="618" t="s">
        <v>2078</v>
      </c>
      <c r="E93" s="617" t="s">
        <v>2881</v>
      </c>
      <c r="F93" s="618" t="s">
        <v>2882</v>
      </c>
      <c r="G93" s="617" t="s">
        <v>2488</v>
      </c>
      <c r="H93" s="617" t="s">
        <v>2489</v>
      </c>
      <c r="I93" s="619">
        <v>204.4075</v>
      </c>
      <c r="J93" s="619">
        <v>210</v>
      </c>
      <c r="K93" s="620">
        <v>42925.599999999999</v>
      </c>
    </row>
    <row r="94" spans="1:11" ht="14.4" customHeight="1" x14ac:dyDescent="0.3">
      <c r="A94" s="615" t="s">
        <v>470</v>
      </c>
      <c r="B94" s="616" t="s">
        <v>2077</v>
      </c>
      <c r="C94" s="617" t="s">
        <v>476</v>
      </c>
      <c r="D94" s="618" t="s">
        <v>2078</v>
      </c>
      <c r="E94" s="617" t="s">
        <v>2881</v>
      </c>
      <c r="F94" s="618" t="s">
        <v>2882</v>
      </c>
      <c r="G94" s="617" t="s">
        <v>2490</v>
      </c>
      <c r="H94" s="617" t="s">
        <v>2491</v>
      </c>
      <c r="I94" s="619">
        <v>6.1716666666666669</v>
      </c>
      <c r="J94" s="619">
        <v>1550</v>
      </c>
      <c r="K94" s="620">
        <v>9566</v>
      </c>
    </row>
    <row r="95" spans="1:11" ht="14.4" customHeight="1" x14ac:dyDescent="0.3">
      <c r="A95" s="615" t="s">
        <v>470</v>
      </c>
      <c r="B95" s="616" t="s">
        <v>2077</v>
      </c>
      <c r="C95" s="617" t="s">
        <v>476</v>
      </c>
      <c r="D95" s="618" t="s">
        <v>2078</v>
      </c>
      <c r="E95" s="617" t="s">
        <v>2881</v>
      </c>
      <c r="F95" s="618" t="s">
        <v>2882</v>
      </c>
      <c r="G95" s="617" t="s">
        <v>2492</v>
      </c>
      <c r="H95" s="617" t="s">
        <v>2493</v>
      </c>
      <c r="I95" s="619">
        <v>45.5</v>
      </c>
      <c r="J95" s="619">
        <v>140</v>
      </c>
      <c r="K95" s="620">
        <v>6369.43</v>
      </c>
    </row>
    <row r="96" spans="1:11" ht="14.4" customHeight="1" x14ac:dyDescent="0.3">
      <c r="A96" s="615" t="s">
        <v>470</v>
      </c>
      <c r="B96" s="616" t="s">
        <v>2077</v>
      </c>
      <c r="C96" s="617" t="s">
        <v>476</v>
      </c>
      <c r="D96" s="618" t="s">
        <v>2078</v>
      </c>
      <c r="E96" s="617" t="s">
        <v>2881</v>
      </c>
      <c r="F96" s="618" t="s">
        <v>2882</v>
      </c>
      <c r="G96" s="617" t="s">
        <v>2494</v>
      </c>
      <c r="H96" s="617" t="s">
        <v>2495</v>
      </c>
      <c r="I96" s="619">
        <v>646.76</v>
      </c>
      <c r="J96" s="619">
        <v>10</v>
      </c>
      <c r="K96" s="620">
        <v>6467.61</v>
      </c>
    </row>
    <row r="97" spans="1:11" ht="14.4" customHeight="1" x14ac:dyDescent="0.3">
      <c r="A97" s="615" t="s">
        <v>470</v>
      </c>
      <c r="B97" s="616" t="s">
        <v>2077</v>
      </c>
      <c r="C97" s="617" t="s">
        <v>476</v>
      </c>
      <c r="D97" s="618" t="s">
        <v>2078</v>
      </c>
      <c r="E97" s="617" t="s">
        <v>2881</v>
      </c>
      <c r="F97" s="618" t="s">
        <v>2882</v>
      </c>
      <c r="G97" s="617" t="s">
        <v>2496</v>
      </c>
      <c r="H97" s="617" t="s">
        <v>2497</v>
      </c>
      <c r="I97" s="619">
        <v>102.85000000000001</v>
      </c>
      <c r="J97" s="619">
        <v>106</v>
      </c>
      <c r="K97" s="620">
        <v>10902.1</v>
      </c>
    </row>
    <row r="98" spans="1:11" ht="14.4" customHeight="1" x14ac:dyDescent="0.3">
      <c r="A98" s="615" t="s">
        <v>470</v>
      </c>
      <c r="B98" s="616" t="s">
        <v>2077</v>
      </c>
      <c r="C98" s="617" t="s">
        <v>476</v>
      </c>
      <c r="D98" s="618" t="s">
        <v>2078</v>
      </c>
      <c r="E98" s="617" t="s">
        <v>2881</v>
      </c>
      <c r="F98" s="618" t="s">
        <v>2882</v>
      </c>
      <c r="G98" s="617" t="s">
        <v>2498</v>
      </c>
      <c r="H98" s="617" t="s">
        <v>2499</v>
      </c>
      <c r="I98" s="619">
        <v>17.899999999999999</v>
      </c>
      <c r="J98" s="619">
        <v>20</v>
      </c>
      <c r="K98" s="620">
        <v>358</v>
      </c>
    </row>
    <row r="99" spans="1:11" ht="14.4" customHeight="1" x14ac:dyDescent="0.3">
      <c r="A99" s="615" t="s">
        <v>470</v>
      </c>
      <c r="B99" s="616" t="s">
        <v>2077</v>
      </c>
      <c r="C99" s="617" t="s">
        <v>476</v>
      </c>
      <c r="D99" s="618" t="s">
        <v>2078</v>
      </c>
      <c r="E99" s="617" t="s">
        <v>2881</v>
      </c>
      <c r="F99" s="618" t="s">
        <v>2882</v>
      </c>
      <c r="G99" s="617" t="s">
        <v>2500</v>
      </c>
      <c r="H99" s="617" t="s">
        <v>2501</v>
      </c>
      <c r="I99" s="619">
        <v>17.899999999999999</v>
      </c>
      <c r="J99" s="619">
        <v>10</v>
      </c>
      <c r="K99" s="620">
        <v>179</v>
      </c>
    </row>
    <row r="100" spans="1:11" ht="14.4" customHeight="1" x14ac:dyDescent="0.3">
      <c r="A100" s="615" t="s">
        <v>470</v>
      </c>
      <c r="B100" s="616" t="s">
        <v>2077</v>
      </c>
      <c r="C100" s="617" t="s">
        <v>476</v>
      </c>
      <c r="D100" s="618" t="s">
        <v>2078</v>
      </c>
      <c r="E100" s="617" t="s">
        <v>2881</v>
      </c>
      <c r="F100" s="618" t="s">
        <v>2882</v>
      </c>
      <c r="G100" s="617" t="s">
        <v>2502</v>
      </c>
      <c r="H100" s="617" t="s">
        <v>2503</v>
      </c>
      <c r="I100" s="619">
        <v>108.878</v>
      </c>
      <c r="J100" s="619">
        <v>68</v>
      </c>
      <c r="K100" s="620">
        <v>7403.66</v>
      </c>
    </row>
    <row r="101" spans="1:11" ht="14.4" customHeight="1" x14ac:dyDescent="0.3">
      <c r="A101" s="615" t="s">
        <v>470</v>
      </c>
      <c r="B101" s="616" t="s">
        <v>2077</v>
      </c>
      <c r="C101" s="617" t="s">
        <v>476</v>
      </c>
      <c r="D101" s="618" t="s">
        <v>2078</v>
      </c>
      <c r="E101" s="617" t="s">
        <v>2881</v>
      </c>
      <c r="F101" s="618" t="s">
        <v>2882</v>
      </c>
      <c r="G101" s="617" t="s">
        <v>2504</v>
      </c>
      <c r="H101" s="617" t="s">
        <v>2505</v>
      </c>
      <c r="I101" s="619">
        <v>206.04</v>
      </c>
      <c r="J101" s="619">
        <v>48</v>
      </c>
      <c r="K101" s="620">
        <v>9889.92</v>
      </c>
    </row>
    <row r="102" spans="1:11" ht="14.4" customHeight="1" x14ac:dyDescent="0.3">
      <c r="A102" s="615" t="s">
        <v>470</v>
      </c>
      <c r="B102" s="616" t="s">
        <v>2077</v>
      </c>
      <c r="C102" s="617" t="s">
        <v>476</v>
      </c>
      <c r="D102" s="618" t="s">
        <v>2078</v>
      </c>
      <c r="E102" s="617" t="s">
        <v>2881</v>
      </c>
      <c r="F102" s="618" t="s">
        <v>2882</v>
      </c>
      <c r="G102" s="617" t="s">
        <v>2506</v>
      </c>
      <c r="H102" s="617" t="s">
        <v>2507</v>
      </c>
      <c r="I102" s="619">
        <v>16.450000000000003</v>
      </c>
      <c r="J102" s="619">
        <v>298</v>
      </c>
      <c r="K102" s="620">
        <v>4901.91</v>
      </c>
    </row>
    <row r="103" spans="1:11" ht="14.4" customHeight="1" x14ac:dyDescent="0.3">
      <c r="A103" s="615" t="s">
        <v>470</v>
      </c>
      <c r="B103" s="616" t="s">
        <v>2077</v>
      </c>
      <c r="C103" s="617" t="s">
        <v>476</v>
      </c>
      <c r="D103" s="618" t="s">
        <v>2078</v>
      </c>
      <c r="E103" s="617" t="s">
        <v>2881</v>
      </c>
      <c r="F103" s="618" t="s">
        <v>2882</v>
      </c>
      <c r="G103" s="617" t="s">
        <v>2508</v>
      </c>
      <c r="H103" s="617" t="s">
        <v>2509</v>
      </c>
      <c r="I103" s="619">
        <v>9.68</v>
      </c>
      <c r="J103" s="619">
        <v>10</v>
      </c>
      <c r="K103" s="620">
        <v>96.8</v>
      </c>
    </row>
    <row r="104" spans="1:11" ht="14.4" customHeight="1" x14ac:dyDescent="0.3">
      <c r="A104" s="615" t="s">
        <v>470</v>
      </c>
      <c r="B104" s="616" t="s">
        <v>2077</v>
      </c>
      <c r="C104" s="617" t="s">
        <v>476</v>
      </c>
      <c r="D104" s="618" t="s">
        <v>2078</v>
      </c>
      <c r="E104" s="617" t="s">
        <v>2881</v>
      </c>
      <c r="F104" s="618" t="s">
        <v>2882</v>
      </c>
      <c r="G104" s="617" t="s">
        <v>2510</v>
      </c>
      <c r="H104" s="617" t="s">
        <v>2511</v>
      </c>
      <c r="I104" s="619">
        <v>121</v>
      </c>
      <c r="J104" s="619">
        <v>62</v>
      </c>
      <c r="K104" s="620">
        <v>7502</v>
      </c>
    </row>
    <row r="105" spans="1:11" ht="14.4" customHeight="1" x14ac:dyDescent="0.3">
      <c r="A105" s="615" t="s">
        <v>470</v>
      </c>
      <c r="B105" s="616" t="s">
        <v>2077</v>
      </c>
      <c r="C105" s="617" t="s">
        <v>476</v>
      </c>
      <c r="D105" s="618" t="s">
        <v>2078</v>
      </c>
      <c r="E105" s="617" t="s">
        <v>2881</v>
      </c>
      <c r="F105" s="618" t="s">
        <v>2882</v>
      </c>
      <c r="G105" s="617" t="s">
        <v>2512</v>
      </c>
      <c r="H105" s="617" t="s">
        <v>2513</v>
      </c>
      <c r="I105" s="619">
        <v>1.81</v>
      </c>
      <c r="J105" s="619">
        <v>10</v>
      </c>
      <c r="K105" s="620">
        <v>18.100000000000001</v>
      </c>
    </row>
    <row r="106" spans="1:11" ht="14.4" customHeight="1" x14ac:dyDescent="0.3">
      <c r="A106" s="615" t="s">
        <v>470</v>
      </c>
      <c r="B106" s="616" t="s">
        <v>2077</v>
      </c>
      <c r="C106" s="617" t="s">
        <v>476</v>
      </c>
      <c r="D106" s="618" t="s">
        <v>2078</v>
      </c>
      <c r="E106" s="617" t="s">
        <v>2881</v>
      </c>
      <c r="F106" s="618" t="s">
        <v>2882</v>
      </c>
      <c r="G106" s="617" t="s">
        <v>2514</v>
      </c>
      <c r="H106" s="617" t="s">
        <v>2515</v>
      </c>
      <c r="I106" s="619">
        <v>1.895</v>
      </c>
      <c r="J106" s="619">
        <v>100</v>
      </c>
      <c r="K106" s="620">
        <v>189.5</v>
      </c>
    </row>
    <row r="107" spans="1:11" ht="14.4" customHeight="1" x14ac:dyDescent="0.3">
      <c r="A107" s="615" t="s">
        <v>470</v>
      </c>
      <c r="B107" s="616" t="s">
        <v>2077</v>
      </c>
      <c r="C107" s="617" t="s">
        <v>476</v>
      </c>
      <c r="D107" s="618" t="s">
        <v>2078</v>
      </c>
      <c r="E107" s="617" t="s">
        <v>2881</v>
      </c>
      <c r="F107" s="618" t="s">
        <v>2882</v>
      </c>
      <c r="G107" s="617" t="s">
        <v>2516</v>
      </c>
      <c r="H107" s="617" t="s">
        <v>2517</v>
      </c>
      <c r="I107" s="619">
        <v>1.9833333333333332</v>
      </c>
      <c r="J107" s="619">
        <v>3100</v>
      </c>
      <c r="K107" s="620">
        <v>6148.5</v>
      </c>
    </row>
    <row r="108" spans="1:11" ht="14.4" customHeight="1" x14ac:dyDescent="0.3">
      <c r="A108" s="615" t="s">
        <v>470</v>
      </c>
      <c r="B108" s="616" t="s">
        <v>2077</v>
      </c>
      <c r="C108" s="617" t="s">
        <v>476</v>
      </c>
      <c r="D108" s="618" t="s">
        <v>2078</v>
      </c>
      <c r="E108" s="617" t="s">
        <v>2881</v>
      </c>
      <c r="F108" s="618" t="s">
        <v>2882</v>
      </c>
      <c r="G108" s="617" t="s">
        <v>2518</v>
      </c>
      <c r="H108" s="617" t="s">
        <v>2519</v>
      </c>
      <c r="I108" s="619">
        <v>2.0475000000000003</v>
      </c>
      <c r="J108" s="619">
        <v>300</v>
      </c>
      <c r="K108" s="620">
        <v>614.5</v>
      </c>
    </row>
    <row r="109" spans="1:11" ht="14.4" customHeight="1" x14ac:dyDescent="0.3">
      <c r="A109" s="615" t="s">
        <v>470</v>
      </c>
      <c r="B109" s="616" t="s">
        <v>2077</v>
      </c>
      <c r="C109" s="617" t="s">
        <v>476</v>
      </c>
      <c r="D109" s="618" t="s">
        <v>2078</v>
      </c>
      <c r="E109" s="617" t="s">
        <v>2881</v>
      </c>
      <c r="F109" s="618" t="s">
        <v>2882</v>
      </c>
      <c r="G109" s="617" t="s">
        <v>2520</v>
      </c>
      <c r="H109" s="617" t="s">
        <v>2521</v>
      </c>
      <c r="I109" s="619">
        <v>3.0939999999999999</v>
      </c>
      <c r="J109" s="619">
        <v>600</v>
      </c>
      <c r="K109" s="620">
        <v>1856</v>
      </c>
    </row>
    <row r="110" spans="1:11" ht="14.4" customHeight="1" x14ac:dyDescent="0.3">
      <c r="A110" s="615" t="s">
        <v>470</v>
      </c>
      <c r="B110" s="616" t="s">
        <v>2077</v>
      </c>
      <c r="C110" s="617" t="s">
        <v>476</v>
      </c>
      <c r="D110" s="618" t="s">
        <v>2078</v>
      </c>
      <c r="E110" s="617" t="s">
        <v>2881</v>
      </c>
      <c r="F110" s="618" t="s">
        <v>2882</v>
      </c>
      <c r="G110" s="617" t="s">
        <v>2522</v>
      </c>
      <c r="H110" s="617" t="s">
        <v>2523</v>
      </c>
      <c r="I110" s="619">
        <v>1.9266666666666665</v>
      </c>
      <c r="J110" s="619">
        <v>450</v>
      </c>
      <c r="K110" s="620">
        <v>867</v>
      </c>
    </row>
    <row r="111" spans="1:11" ht="14.4" customHeight="1" x14ac:dyDescent="0.3">
      <c r="A111" s="615" t="s">
        <v>470</v>
      </c>
      <c r="B111" s="616" t="s">
        <v>2077</v>
      </c>
      <c r="C111" s="617" t="s">
        <v>476</v>
      </c>
      <c r="D111" s="618" t="s">
        <v>2078</v>
      </c>
      <c r="E111" s="617" t="s">
        <v>2881</v>
      </c>
      <c r="F111" s="618" t="s">
        <v>2882</v>
      </c>
      <c r="G111" s="617" t="s">
        <v>2524</v>
      </c>
      <c r="H111" s="617" t="s">
        <v>2525</v>
      </c>
      <c r="I111" s="619">
        <v>2.5299999999999998</v>
      </c>
      <c r="J111" s="619">
        <v>50</v>
      </c>
      <c r="K111" s="620">
        <v>126.5</v>
      </c>
    </row>
    <row r="112" spans="1:11" ht="14.4" customHeight="1" x14ac:dyDescent="0.3">
      <c r="A112" s="615" t="s">
        <v>470</v>
      </c>
      <c r="B112" s="616" t="s">
        <v>2077</v>
      </c>
      <c r="C112" s="617" t="s">
        <v>476</v>
      </c>
      <c r="D112" s="618" t="s">
        <v>2078</v>
      </c>
      <c r="E112" s="617" t="s">
        <v>2881</v>
      </c>
      <c r="F112" s="618" t="s">
        <v>2882</v>
      </c>
      <c r="G112" s="617" t="s">
        <v>2526</v>
      </c>
      <c r="H112" s="617" t="s">
        <v>2527</v>
      </c>
      <c r="I112" s="619">
        <v>4.8157142857142858</v>
      </c>
      <c r="J112" s="619">
        <v>3300</v>
      </c>
      <c r="K112" s="620">
        <v>15891</v>
      </c>
    </row>
    <row r="113" spans="1:11" ht="14.4" customHeight="1" x14ac:dyDescent="0.3">
      <c r="A113" s="615" t="s">
        <v>470</v>
      </c>
      <c r="B113" s="616" t="s">
        <v>2077</v>
      </c>
      <c r="C113" s="617" t="s">
        <v>476</v>
      </c>
      <c r="D113" s="618" t="s">
        <v>2078</v>
      </c>
      <c r="E113" s="617" t="s">
        <v>2881</v>
      </c>
      <c r="F113" s="618" t="s">
        <v>2882</v>
      </c>
      <c r="G113" s="617" t="s">
        <v>2528</v>
      </c>
      <c r="H113" s="617" t="s">
        <v>2529</v>
      </c>
      <c r="I113" s="619">
        <v>0.02</v>
      </c>
      <c r="J113" s="619">
        <v>100</v>
      </c>
      <c r="K113" s="620">
        <v>2</v>
      </c>
    </row>
    <row r="114" spans="1:11" ht="14.4" customHeight="1" x14ac:dyDescent="0.3">
      <c r="A114" s="615" t="s">
        <v>470</v>
      </c>
      <c r="B114" s="616" t="s">
        <v>2077</v>
      </c>
      <c r="C114" s="617" t="s">
        <v>476</v>
      </c>
      <c r="D114" s="618" t="s">
        <v>2078</v>
      </c>
      <c r="E114" s="617" t="s">
        <v>2881</v>
      </c>
      <c r="F114" s="618" t="s">
        <v>2882</v>
      </c>
      <c r="G114" s="617" t="s">
        <v>2530</v>
      </c>
      <c r="H114" s="617" t="s">
        <v>2531</v>
      </c>
      <c r="I114" s="619">
        <v>1.9966666666666668</v>
      </c>
      <c r="J114" s="619">
        <v>125</v>
      </c>
      <c r="K114" s="620">
        <v>249.7</v>
      </c>
    </row>
    <row r="115" spans="1:11" ht="14.4" customHeight="1" x14ac:dyDescent="0.3">
      <c r="A115" s="615" t="s">
        <v>470</v>
      </c>
      <c r="B115" s="616" t="s">
        <v>2077</v>
      </c>
      <c r="C115" s="617" t="s">
        <v>476</v>
      </c>
      <c r="D115" s="618" t="s">
        <v>2078</v>
      </c>
      <c r="E115" s="617" t="s">
        <v>2881</v>
      </c>
      <c r="F115" s="618" t="s">
        <v>2882</v>
      </c>
      <c r="G115" s="617" t="s">
        <v>2532</v>
      </c>
      <c r="H115" s="617" t="s">
        <v>2533</v>
      </c>
      <c r="I115" s="619">
        <v>3.0728571428571425</v>
      </c>
      <c r="J115" s="619">
        <v>1500</v>
      </c>
      <c r="K115" s="620">
        <v>4608.5</v>
      </c>
    </row>
    <row r="116" spans="1:11" ht="14.4" customHeight="1" x14ac:dyDescent="0.3">
      <c r="A116" s="615" t="s">
        <v>470</v>
      </c>
      <c r="B116" s="616" t="s">
        <v>2077</v>
      </c>
      <c r="C116" s="617" t="s">
        <v>476</v>
      </c>
      <c r="D116" s="618" t="s">
        <v>2078</v>
      </c>
      <c r="E116" s="617" t="s">
        <v>2881</v>
      </c>
      <c r="F116" s="618" t="s">
        <v>2882</v>
      </c>
      <c r="G116" s="617" t="s">
        <v>2534</v>
      </c>
      <c r="H116" s="617" t="s">
        <v>2535</v>
      </c>
      <c r="I116" s="619">
        <v>2.1654545454545455</v>
      </c>
      <c r="J116" s="619">
        <v>1550</v>
      </c>
      <c r="K116" s="620">
        <v>3355</v>
      </c>
    </row>
    <row r="117" spans="1:11" ht="14.4" customHeight="1" x14ac:dyDescent="0.3">
      <c r="A117" s="615" t="s">
        <v>470</v>
      </c>
      <c r="B117" s="616" t="s">
        <v>2077</v>
      </c>
      <c r="C117" s="617" t="s">
        <v>476</v>
      </c>
      <c r="D117" s="618" t="s">
        <v>2078</v>
      </c>
      <c r="E117" s="617" t="s">
        <v>2881</v>
      </c>
      <c r="F117" s="618" t="s">
        <v>2882</v>
      </c>
      <c r="G117" s="617" t="s">
        <v>2536</v>
      </c>
      <c r="H117" s="617" t="s">
        <v>2537</v>
      </c>
      <c r="I117" s="619">
        <v>2.6957142857142853</v>
      </c>
      <c r="J117" s="619">
        <v>1000</v>
      </c>
      <c r="K117" s="620">
        <v>2697</v>
      </c>
    </row>
    <row r="118" spans="1:11" ht="14.4" customHeight="1" x14ac:dyDescent="0.3">
      <c r="A118" s="615" t="s">
        <v>470</v>
      </c>
      <c r="B118" s="616" t="s">
        <v>2077</v>
      </c>
      <c r="C118" s="617" t="s">
        <v>476</v>
      </c>
      <c r="D118" s="618" t="s">
        <v>2078</v>
      </c>
      <c r="E118" s="617" t="s">
        <v>2881</v>
      </c>
      <c r="F118" s="618" t="s">
        <v>2882</v>
      </c>
      <c r="G118" s="617" t="s">
        <v>2538</v>
      </c>
      <c r="H118" s="617" t="s">
        <v>2539</v>
      </c>
      <c r="I118" s="619">
        <v>3.9933333333333336</v>
      </c>
      <c r="J118" s="619">
        <v>150</v>
      </c>
      <c r="K118" s="620">
        <v>599</v>
      </c>
    </row>
    <row r="119" spans="1:11" ht="14.4" customHeight="1" x14ac:dyDescent="0.3">
      <c r="A119" s="615" t="s">
        <v>470</v>
      </c>
      <c r="B119" s="616" t="s">
        <v>2077</v>
      </c>
      <c r="C119" s="617" t="s">
        <v>476</v>
      </c>
      <c r="D119" s="618" t="s">
        <v>2078</v>
      </c>
      <c r="E119" s="617" t="s">
        <v>2881</v>
      </c>
      <c r="F119" s="618" t="s">
        <v>2882</v>
      </c>
      <c r="G119" s="617" t="s">
        <v>2540</v>
      </c>
      <c r="H119" s="617" t="s">
        <v>2541</v>
      </c>
      <c r="I119" s="619">
        <v>90.993333333333339</v>
      </c>
      <c r="J119" s="619">
        <v>150</v>
      </c>
      <c r="K119" s="620">
        <v>13649</v>
      </c>
    </row>
    <row r="120" spans="1:11" ht="14.4" customHeight="1" x14ac:dyDescent="0.3">
      <c r="A120" s="615" t="s">
        <v>470</v>
      </c>
      <c r="B120" s="616" t="s">
        <v>2077</v>
      </c>
      <c r="C120" s="617" t="s">
        <v>476</v>
      </c>
      <c r="D120" s="618" t="s">
        <v>2078</v>
      </c>
      <c r="E120" s="617" t="s">
        <v>2881</v>
      </c>
      <c r="F120" s="618" t="s">
        <v>2882</v>
      </c>
      <c r="G120" s="617" t="s">
        <v>2542</v>
      </c>
      <c r="H120" s="617" t="s">
        <v>2543</v>
      </c>
      <c r="I120" s="619">
        <v>2.1775000000000002</v>
      </c>
      <c r="J120" s="619">
        <v>1800</v>
      </c>
      <c r="K120" s="620">
        <v>3916</v>
      </c>
    </row>
    <row r="121" spans="1:11" ht="14.4" customHeight="1" x14ac:dyDescent="0.3">
      <c r="A121" s="615" t="s">
        <v>470</v>
      </c>
      <c r="B121" s="616" t="s">
        <v>2077</v>
      </c>
      <c r="C121" s="617" t="s">
        <v>476</v>
      </c>
      <c r="D121" s="618" t="s">
        <v>2078</v>
      </c>
      <c r="E121" s="617" t="s">
        <v>2881</v>
      </c>
      <c r="F121" s="618" t="s">
        <v>2882</v>
      </c>
      <c r="G121" s="617" t="s">
        <v>2544</v>
      </c>
      <c r="H121" s="617" t="s">
        <v>2545</v>
      </c>
      <c r="I121" s="619">
        <v>58.909999999999989</v>
      </c>
      <c r="J121" s="619">
        <v>250</v>
      </c>
      <c r="K121" s="620">
        <v>14728.75</v>
      </c>
    </row>
    <row r="122" spans="1:11" ht="14.4" customHeight="1" x14ac:dyDescent="0.3">
      <c r="A122" s="615" t="s">
        <v>470</v>
      </c>
      <c r="B122" s="616" t="s">
        <v>2077</v>
      </c>
      <c r="C122" s="617" t="s">
        <v>476</v>
      </c>
      <c r="D122" s="618" t="s">
        <v>2078</v>
      </c>
      <c r="E122" s="617" t="s">
        <v>2881</v>
      </c>
      <c r="F122" s="618" t="s">
        <v>2882</v>
      </c>
      <c r="G122" s="617" t="s">
        <v>2546</v>
      </c>
      <c r="H122" s="617" t="s">
        <v>2547</v>
      </c>
      <c r="I122" s="619">
        <v>39.93</v>
      </c>
      <c r="J122" s="619">
        <v>80</v>
      </c>
      <c r="K122" s="620">
        <v>3194.4</v>
      </c>
    </row>
    <row r="123" spans="1:11" ht="14.4" customHeight="1" x14ac:dyDescent="0.3">
      <c r="A123" s="615" t="s">
        <v>470</v>
      </c>
      <c r="B123" s="616" t="s">
        <v>2077</v>
      </c>
      <c r="C123" s="617" t="s">
        <v>476</v>
      </c>
      <c r="D123" s="618" t="s">
        <v>2078</v>
      </c>
      <c r="E123" s="617" t="s">
        <v>2881</v>
      </c>
      <c r="F123" s="618" t="s">
        <v>2882</v>
      </c>
      <c r="G123" s="617" t="s">
        <v>2548</v>
      </c>
      <c r="H123" s="617" t="s">
        <v>2549</v>
      </c>
      <c r="I123" s="619">
        <v>29.900000000000002</v>
      </c>
      <c r="J123" s="619">
        <v>650</v>
      </c>
      <c r="K123" s="620">
        <v>19435</v>
      </c>
    </row>
    <row r="124" spans="1:11" ht="14.4" customHeight="1" x14ac:dyDescent="0.3">
      <c r="A124" s="615" t="s">
        <v>470</v>
      </c>
      <c r="B124" s="616" t="s">
        <v>2077</v>
      </c>
      <c r="C124" s="617" t="s">
        <v>476</v>
      </c>
      <c r="D124" s="618" t="s">
        <v>2078</v>
      </c>
      <c r="E124" s="617" t="s">
        <v>2881</v>
      </c>
      <c r="F124" s="618" t="s">
        <v>2882</v>
      </c>
      <c r="G124" s="617" t="s">
        <v>2550</v>
      </c>
      <c r="H124" s="617" t="s">
        <v>2551</v>
      </c>
      <c r="I124" s="619">
        <v>1.9342857142857142</v>
      </c>
      <c r="J124" s="619">
        <v>2500</v>
      </c>
      <c r="K124" s="620">
        <v>4836.1000000000004</v>
      </c>
    </row>
    <row r="125" spans="1:11" ht="14.4" customHeight="1" x14ac:dyDescent="0.3">
      <c r="A125" s="615" t="s">
        <v>470</v>
      </c>
      <c r="B125" s="616" t="s">
        <v>2077</v>
      </c>
      <c r="C125" s="617" t="s">
        <v>476</v>
      </c>
      <c r="D125" s="618" t="s">
        <v>2078</v>
      </c>
      <c r="E125" s="617" t="s">
        <v>2881</v>
      </c>
      <c r="F125" s="618" t="s">
        <v>2882</v>
      </c>
      <c r="G125" s="617" t="s">
        <v>2552</v>
      </c>
      <c r="H125" s="617" t="s">
        <v>2553</v>
      </c>
      <c r="I125" s="619">
        <v>31.071111111111108</v>
      </c>
      <c r="J125" s="619">
        <v>400</v>
      </c>
      <c r="K125" s="620">
        <v>12429.119999999999</v>
      </c>
    </row>
    <row r="126" spans="1:11" ht="14.4" customHeight="1" x14ac:dyDescent="0.3">
      <c r="A126" s="615" t="s">
        <v>470</v>
      </c>
      <c r="B126" s="616" t="s">
        <v>2077</v>
      </c>
      <c r="C126" s="617" t="s">
        <v>476</v>
      </c>
      <c r="D126" s="618" t="s">
        <v>2078</v>
      </c>
      <c r="E126" s="617" t="s">
        <v>2881</v>
      </c>
      <c r="F126" s="618" t="s">
        <v>2882</v>
      </c>
      <c r="G126" s="617" t="s">
        <v>2554</v>
      </c>
      <c r="H126" s="617" t="s">
        <v>2555</v>
      </c>
      <c r="I126" s="619">
        <v>127.05</v>
      </c>
      <c r="J126" s="619">
        <v>5</v>
      </c>
      <c r="K126" s="620">
        <v>635.25</v>
      </c>
    </row>
    <row r="127" spans="1:11" ht="14.4" customHeight="1" x14ac:dyDescent="0.3">
      <c r="A127" s="615" t="s">
        <v>470</v>
      </c>
      <c r="B127" s="616" t="s">
        <v>2077</v>
      </c>
      <c r="C127" s="617" t="s">
        <v>476</v>
      </c>
      <c r="D127" s="618" t="s">
        <v>2078</v>
      </c>
      <c r="E127" s="617" t="s">
        <v>2881</v>
      </c>
      <c r="F127" s="618" t="s">
        <v>2882</v>
      </c>
      <c r="G127" s="617" t="s">
        <v>2556</v>
      </c>
      <c r="H127" s="617" t="s">
        <v>2557</v>
      </c>
      <c r="I127" s="619">
        <v>82.162499999999994</v>
      </c>
      <c r="J127" s="619">
        <v>72</v>
      </c>
      <c r="K127" s="620">
        <v>5915.62</v>
      </c>
    </row>
    <row r="128" spans="1:11" ht="14.4" customHeight="1" x14ac:dyDescent="0.3">
      <c r="A128" s="615" t="s">
        <v>470</v>
      </c>
      <c r="B128" s="616" t="s">
        <v>2077</v>
      </c>
      <c r="C128" s="617" t="s">
        <v>476</v>
      </c>
      <c r="D128" s="618" t="s">
        <v>2078</v>
      </c>
      <c r="E128" s="617" t="s">
        <v>2881</v>
      </c>
      <c r="F128" s="618" t="s">
        <v>2882</v>
      </c>
      <c r="G128" s="617" t="s">
        <v>2558</v>
      </c>
      <c r="H128" s="617" t="s">
        <v>2559</v>
      </c>
      <c r="I128" s="619">
        <v>314.60000000000002</v>
      </c>
      <c r="J128" s="619">
        <v>40</v>
      </c>
      <c r="K128" s="620">
        <v>12584</v>
      </c>
    </row>
    <row r="129" spans="1:11" ht="14.4" customHeight="1" x14ac:dyDescent="0.3">
      <c r="A129" s="615" t="s">
        <v>470</v>
      </c>
      <c r="B129" s="616" t="s">
        <v>2077</v>
      </c>
      <c r="C129" s="617" t="s">
        <v>476</v>
      </c>
      <c r="D129" s="618" t="s">
        <v>2078</v>
      </c>
      <c r="E129" s="617" t="s">
        <v>2881</v>
      </c>
      <c r="F129" s="618" t="s">
        <v>2882</v>
      </c>
      <c r="G129" s="617" t="s">
        <v>2560</v>
      </c>
      <c r="H129" s="617" t="s">
        <v>2561</v>
      </c>
      <c r="I129" s="619">
        <v>43.16</v>
      </c>
      <c r="J129" s="619">
        <v>100</v>
      </c>
      <c r="K129" s="620">
        <v>4316.08</v>
      </c>
    </row>
    <row r="130" spans="1:11" ht="14.4" customHeight="1" x14ac:dyDescent="0.3">
      <c r="A130" s="615" t="s">
        <v>470</v>
      </c>
      <c r="B130" s="616" t="s">
        <v>2077</v>
      </c>
      <c r="C130" s="617" t="s">
        <v>476</v>
      </c>
      <c r="D130" s="618" t="s">
        <v>2078</v>
      </c>
      <c r="E130" s="617" t="s">
        <v>2881</v>
      </c>
      <c r="F130" s="618" t="s">
        <v>2882</v>
      </c>
      <c r="G130" s="617" t="s">
        <v>2562</v>
      </c>
      <c r="H130" s="617" t="s">
        <v>2563</v>
      </c>
      <c r="I130" s="619">
        <v>47.19</v>
      </c>
      <c r="J130" s="619">
        <v>200</v>
      </c>
      <c r="K130" s="620">
        <v>9438</v>
      </c>
    </row>
    <row r="131" spans="1:11" ht="14.4" customHeight="1" x14ac:dyDescent="0.3">
      <c r="A131" s="615" t="s">
        <v>470</v>
      </c>
      <c r="B131" s="616" t="s">
        <v>2077</v>
      </c>
      <c r="C131" s="617" t="s">
        <v>476</v>
      </c>
      <c r="D131" s="618" t="s">
        <v>2078</v>
      </c>
      <c r="E131" s="617" t="s">
        <v>2881</v>
      </c>
      <c r="F131" s="618" t="s">
        <v>2882</v>
      </c>
      <c r="G131" s="617" t="s">
        <v>2564</v>
      </c>
      <c r="H131" s="617" t="s">
        <v>2565</v>
      </c>
      <c r="I131" s="619">
        <v>17.982000000000003</v>
      </c>
      <c r="J131" s="619">
        <v>250</v>
      </c>
      <c r="K131" s="620">
        <v>4495.5</v>
      </c>
    </row>
    <row r="132" spans="1:11" ht="14.4" customHeight="1" x14ac:dyDescent="0.3">
      <c r="A132" s="615" t="s">
        <v>470</v>
      </c>
      <c r="B132" s="616" t="s">
        <v>2077</v>
      </c>
      <c r="C132" s="617" t="s">
        <v>476</v>
      </c>
      <c r="D132" s="618" t="s">
        <v>2078</v>
      </c>
      <c r="E132" s="617" t="s">
        <v>2881</v>
      </c>
      <c r="F132" s="618" t="s">
        <v>2882</v>
      </c>
      <c r="G132" s="617" t="s">
        <v>2566</v>
      </c>
      <c r="H132" s="617" t="s">
        <v>2567</v>
      </c>
      <c r="I132" s="619">
        <v>17.981999999999999</v>
      </c>
      <c r="J132" s="619">
        <v>250</v>
      </c>
      <c r="K132" s="620">
        <v>4495.5</v>
      </c>
    </row>
    <row r="133" spans="1:11" ht="14.4" customHeight="1" x14ac:dyDescent="0.3">
      <c r="A133" s="615" t="s">
        <v>470</v>
      </c>
      <c r="B133" s="616" t="s">
        <v>2077</v>
      </c>
      <c r="C133" s="617" t="s">
        <v>476</v>
      </c>
      <c r="D133" s="618" t="s">
        <v>2078</v>
      </c>
      <c r="E133" s="617" t="s">
        <v>2881</v>
      </c>
      <c r="F133" s="618" t="s">
        <v>2882</v>
      </c>
      <c r="G133" s="617" t="s">
        <v>2568</v>
      </c>
      <c r="H133" s="617" t="s">
        <v>2569</v>
      </c>
      <c r="I133" s="619">
        <v>17.984999999999999</v>
      </c>
      <c r="J133" s="619">
        <v>100</v>
      </c>
      <c r="K133" s="620">
        <v>1798.5</v>
      </c>
    </row>
    <row r="134" spans="1:11" ht="14.4" customHeight="1" x14ac:dyDescent="0.3">
      <c r="A134" s="615" t="s">
        <v>470</v>
      </c>
      <c r="B134" s="616" t="s">
        <v>2077</v>
      </c>
      <c r="C134" s="617" t="s">
        <v>476</v>
      </c>
      <c r="D134" s="618" t="s">
        <v>2078</v>
      </c>
      <c r="E134" s="617" t="s">
        <v>2881</v>
      </c>
      <c r="F134" s="618" t="s">
        <v>2882</v>
      </c>
      <c r="G134" s="617" t="s">
        <v>2570</v>
      </c>
      <c r="H134" s="617" t="s">
        <v>2571</v>
      </c>
      <c r="I134" s="619">
        <v>123.18</v>
      </c>
      <c r="J134" s="619">
        <v>200</v>
      </c>
      <c r="K134" s="620">
        <v>24635.599999999999</v>
      </c>
    </row>
    <row r="135" spans="1:11" ht="14.4" customHeight="1" x14ac:dyDescent="0.3">
      <c r="A135" s="615" t="s">
        <v>470</v>
      </c>
      <c r="B135" s="616" t="s">
        <v>2077</v>
      </c>
      <c r="C135" s="617" t="s">
        <v>476</v>
      </c>
      <c r="D135" s="618" t="s">
        <v>2078</v>
      </c>
      <c r="E135" s="617" t="s">
        <v>2881</v>
      </c>
      <c r="F135" s="618" t="s">
        <v>2882</v>
      </c>
      <c r="G135" s="617" t="s">
        <v>2572</v>
      </c>
      <c r="H135" s="617" t="s">
        <v>2573</v>
      </c>
      <c r="I135" s="619">
        <v>15.003636363636362</v>
      </c>
      <c r="J135" s="619">
        <v>570</v>
      </c>
      <c r="K135" s="620">
        <v>8551.75</v>
      </c>
    </row>
    <row r="136" spans="1:11" ht="14.4" customHeight="1" x14ac:dyDescent="0.3">
      <c r="A136" s="615" t="s">
        <v>470</v>
      </c>
      <c r="B136" s="616" t="s">
        <v>2077</v>
      </c>
      <c r="C136" s="617" t="s">
        <v>476</v>
      </c>
      <c r="D136" s="618" t="s">
        <v>2078</v>
      </c>
      <c r="E136" s="617" t="s">
        <v>2881</v>
      </c>
      <c r="F136" s="618" t="s">
        <v>2882</v>
      </c>
      <c r="G136" s="617" t="s">
        <v>2574</v>
      </c>
      <c r="H136" s="617" t="s">
        <v>2575</v>
      </c>
      <c r="I136" s="619">
        <v>8.9533333333333331</v>
      </c>
      <c r="J136" s="619">
        <v>1000</v>
      </c>
      <c r="K136" s="620">
        <v>8954</v>
      </c>
    </row>
    <row r="137" spans="1:11" ht="14.4" customHeight="1" x14ac:dyDescent="0.3">
      <c r="A137" s="615" t="s">
        <v>470</v>
      </c>
      <c r="B137" s="616" t="s">
        <v>2077</v>
      </c>
      <c r="C137" s="617" t="s">
        <v>476</v>
      </c>
      <c r="D137" s="618" t="s">
        <v>2078</v>
      </c>
      <c r="E137" s="617" t="s">
        <v>2881</v>
      </c>
      <c r="F137" s="618" t="s">
        <v>2882</v>
      </c>
      <c r="G137" s="617" t="s">
        <v>2576</v>
      </c>
      <c r="H137" s="617" t="s">
        <v>2577</v>
      </c>
      <c r="I137" s="619">
        <v>2.5149999999999997</v>
      </c>
      <c r="J137" s="619">
        <v>400</v>
      </c>
      <c r="K137" s="620">
        <v>1005.5</v>
      </c>
    </row>
    <row r="138" spans="1:11" ht="14.4" customHeight="1" x14ac:dyDescent="0.3">
      <c r="A138" s="615" t="s">
        <v>470</v>
      </c>
      <c r="B138" s="616" t="s">
        <v>2077</v>
      </c>
      <c r="C138" s="617" t="s">
        <v>476</v>
      </c>
      <c r="D138" s="618" t="s">
        <v>2078</v>
      </c>
      <c r="E138" s="617" t="s">
        <v>2881</v>
      </c>
      <c r="F138" s="618" t="s">
        <v>2882</v>
      </c>
      <c r="G138" s="617" t="s">
        <v>2578</v>
      </c>
      <c r="H138" s="617" t="s">
        <v>2579</v>
      </c>
      <c r="I138" s="619">
        <v>1.9399999999999997</v>
      </c>
      <c r="J138" s="619">
        <v>2800</v>
      </c>
      <c r="K138" s="620">
        <v>5432</v>
      </c>
    </row>
    <row r="139" spans="1:11" ht="14.4" customHeight="1" x14ac:dyDescent="0.3">
      <c r="A139" s="615" t="s">
        <v>470</v>
      </c>
      <c r="B139" s="616" t="s">
        <v>2077</v>
      </c>
      <c r="C139" s="617" t="s">
        <v>476</v>
      </c>
      <c r="D139" s="618" t="s">
        <v>2078</v>
      </c>
      <c r="E139" s="617" t="s">
        <v>2881</v>
      </c>
      <c r="F139" s="618" t="s">
        <v>2882</v>
      </c>
      <c r="G139" s="617" t="s">
        <v>2580</v>
      </c>
      <c r="H139" s="617" t="s">
        <v>2581</v>
      </c>
      <c r="I139" s="619">
        <v>5.2050000000000001</v>
      </c>
      <c r="J139" s="619">
        <v>6545</v>
      </c>
      <c r="K139" s="620">
        <v>34060.799999999996</v>
      </c>
    </row>
    <row r="140" spans="1:11" ht="14.4" customHeight="1" x14ac:dyDescent="0.3">
      <c r="A140" s="615" t="s">
        <v>470</v>
      </c>
      <c r="B140" s="616" t="s">
        <v>2077</v>
      </c>
      <c r="C140" s="617" t="s">
        <v>476</v>
      </c>
      <c r="D140" s="618" t="s">
        <v>2078</v>
      </c>
      <c r="E140" s="617" t="s">
        <v>2881</v>
      </c>
      <c r="F140" s="618" t="s">
        <v>2882</v>
      </c>
      <c r="G140" s="617" t="s">
        <v>2582</v>
      </c>
      <c r="H140" s="617" t="s">
        <v>2583</v>
      </c>
      <c r="I140" s="619">
        <v>1.2699999999999998</v>
      </c>
      <c r="J140" s="619">
        <v>1050</v>
      </c>
      <c r="K140" s="620">
        <v>1333.5</v>
      </c>
    </row>
    <row r="141" spans="1:11" ht="14.4" customHeight="1" x14ac:dyDescent="0.3">
      <c r="A141" s="615" t="s">
        <v>470</v>
      </c>
      <c r="B141" s="616" t="s">
        <v>2077</v>
      </c>
      <c r="C141" s="617" t="s">
        <v>476</v>
      </c>
      <c r="D141" s="618" t="s">
        <v>2078</v>
      </c>
      <c r="E141" s="617" t="s">
        <v>2881</v>
      </c>
      <c r="F141" s="618" t="s">
        <v>2882</v>
      </c>
      <c r="G141" s="617" t="s">
        <v>2584</v>
      </c>
      <c r="H141" s="617" t="s">
        <v>2585</v>
      </c>
      <c r="I141" s="619">
        <v>21.236666666666665</v>
      </c>
      <c r="J141" s="619">
        <v>220</v>
      </c>
      <c r="K141" s="620">
        <v>4672</v>
      </c>
    </row>
    <row r="142" spans="1:11" ht="14.4" customHeight="1" x14ac:dyDescent="0.3">
      <c r="A142" s="615" t="s">
        <v>470</v>
      </c>
      <c r="B142" s="616" t="s">
        <v>2077</v>
      </c>
      <c r="C142" s="617" t="s">
        <v>476</v>
      </c>
      <c r="D142" s="618" t="s">
        <v>2078</v>
      </c>
      <c r="E142" s="617" t="s">
        <v>2881</v>
      </c>
      <c r="F142" s="618" t="s">
        <v>2882</v>
      </c>
      <c r="G142" s="617" t="s">
        <v>2586</v>
      </c>
      <c r="H142" s="617" t="s">
        <v>2587</v>
      </c>
      <c r="I142" s="619">
        <v>21.235999999999997</v>
      </c>
      <c r="J142" s="619">
        <v>250</v>
      </c>
      <c r="K142" s="620">
        <v>5309</v>
      </c>
    </row>
    <row r="143" spans="1:11" ht="14.4" customHeight="1" x14ac:dyDescent="0.3">
      <c r="A143" s="615" t="s">
        <v>470</v>
      </c>
      <c r="B143" s="616" t="s">
        <v>2077</v>
      </c>
      <c r="C143" s="617" t="s">
        <v>476</v>
      </c>
      <c r="D143" s="618" t="s">
        <v>2078</v>
      </c>
      <c r="E143" s="617" t="s">
        <v>2881</v>
      </c>
      <c r="F143" s="618" t="s">
        <v>2882</v>
      </c>
      <c r="G143" s="617" t="s">
        <v>2588</v>
      </c>
      <c r="H143" s="617" t="s">
        <v>2589</v>
      </c>
      <c r="I143" s="619">
        <v>11.494999999999999</v>
      </c>
      <c r="J143" s="619">
        <v>350</v>
      </c>
      <c r="K143" s="620">
        <v>4023</v>
      </c>
    </row>
    <row r="144" spans="1:11" ht="14.4" customHeight="1" x14ac:dyDescent="0.3">
      <c r="A144" s="615" t="s">
        <v>470</v>
      </c>
      <c r="B144" s="616" t="s">
        <v>2077</v>
      </c>
      <c r="C144" s="617" t="s">
        <v>476</v>
      </c>
      <c r="D144" s="618" t="s">
        <v>2078</v>
      </c>
      <c r="E144" s="617" t="s">
        <v>2881</v>
      </c>
      <c r="F144" s="618" t="s">
        <v>2882</v>
      </c>
      <c r="G144" s="617" t="s">
        <v>2590</v>
      </c>
      <c r="H144" s="617" t="s">
        <v>2591</v>
      </c>
      <c r="I144" s="619">
        <v>6.6500000000000012</v>
      </c>
      <c r="J144" s="619">
        <v>30</v>
      </c>
      <c r="K144" s="620">
        <v>199.5</v>
      </c>
    </row>
    <row r="145" spans="1:11" ht="14.4" customHeight="1" x14ac:dyDescent="0.3">
      <c r="A145" s="615" t="s">
        <v>470</v>
      </c>
      <c r="B145" s="616" t="s">
        <v>2077</v>
      </c>
      <c r="C145" s="617" t="s">
        <v>476</v>
      </c>
      <c r="D145" s="618" t="s">
        <v>2078</v>
      </c>
      <c r="E145" s="617" t="s">
        <v>2881</v>
      </c>
      <c r="F145" s="618" t="s">
        <v>2882</v>
      </c>
      <c r="G145" s="617" t="s">
        <v>2592</v>
      </c>
      <c r="H145" s="617" t="s">
        <v>2593</v>
      </c>
      <c r="I145" s="619">
        <v>18.150000000000002</v>
      </c>
      <c r="J145" s="619">
        <v>600</v>
      </c>
      <c r="K145" s="620">
        <v>10890</v>
      </c>
    </row>
    <row r="146" spans="1:11" ht="14.4" customHeight="1" x14ac:dyDescent="0.3">
      <c r="A146" s="615" t="s">
        <v>470</v>
      </c>
      <c r="B146" s="616" t="s">
        <v>2077</v>
      </c>
      <c r="C146" s="617" t="s">
        <v>476</v>
      </c>
      <c r="D146" s="618" t="s">
        <v>2078</v>
      </c>
      <c r="E146" s="617" t="s">
        <v>2881</v>
      </c>
      <c r="F146" s="618" t="s">
        <v>2882</v>
      </c>
      <c r="G146" s="617" t="s">
        <v>2594</v>
      </c>
      <c r="H146" s="617" t="s">
        <v>2595</v>
      </c>
      <c r="I146" s="619">
        <v>6.6574999999999998</v>
      </c>
      <c r="J146" s="619">
        <v>80</v>
      </c>
      <c r="K146" s="620">
        <v>532.59999999999991</v>
      </c>
    </row>
    <row r="147" spans="1:11" ht="14.4" customHeight="1" x14ac:dyDescent="0.3">
      <c r="A147" s="615" t="s">
        <v>470</v>
      </c>
      <c r="B147" s="616" t="s">
        <v>2077</v>
      </c>
      <c r="C147" s="617" t="s">
        <v>476</v>
      </c>
      <c r="D147" s="618" t="s">
        <v>2078</v>
      </c>
      <c r="E147" s="617" t="s">
        <v>2881</v>
      </c>
      <c r="F147" s="618" t="s">
        <v>2882</v>
      </c>
      <c r="G147" s="617" t="s">
        <v>2596</v>
      </c>
      <c r="H147" s="617" t="s">
        <v>2597</v>
      </c>
      <c r="I147" s="619">
        <v>6.65</v>
      </c>
      <c r="J147" s="619">
        <v>30</v>
      </c>
      <c r="K147" s="620">
        <v>199.5</v>
      </c>
    </row>
    <row r="148" spans="1:11" ht="14.4" customHeight="1" x14ac:dyDescent="0.3">
      <c r="A148" s="615" t="s">
        <v>470</v>
      </c>
      <c r="B148" s="616" t="s">
        <v>2077</v>
      </c>
      <c r="C148" s="617" t="s">
        <v>476</v>
      </c>
      <c r="D148" s="618" t="s">
        <v>2078</v>
      </c>
      <c r="E148" s="617" t="s">
        <v>2881</v>
      </c>
      <c r="F148" s="618" t="s">
        <v>2882</v>
      </c>
      <c r="G148" s="617" t="s">
        <v>2598</v>
      </c>
      <c r="H148" s="617" t="s">
        <v>2599</v>
      </c>
      <c r="I148" s="619">
        <v>6.6550000000000002</v>
      </c>
      <c r="J148" s="619">
        <v>20</v>
      </c>
      <c r="K148" s="620">
        <v>133.1</v>
      </c>
    </row>
    <row r="149" spans="1:11" ht="14.4" customHeight="1" x14ac:dyDescent="0.3">
      <c r="A149" s="615" t="s">
        <v>470</v>
      </c>
      <c r="B149" s="616" t="s">
        <v>2077</v>
      </c>
      <c r="C149" s="617" t="s">
        <v>476</v>
      </c>
      <c r="D149" s="618" t="s">
        <v>2078</v>
      </c>
      <c r="E149" s="617" t="s">
        <v>2881</v>
      </c>
      <c r="F149" s="618" t="s">
        <v>2882</v>
      </c>
      <c r="G149" s="617" t="s">
        <v>2600</v>
      </c>
      <c r="H149" s="617" t="s">
        <v>2601</v>
      </c>
      <c r="I149" s="619">
        <v>107.69</v>
      </c>
      <c r="J149" s="619">
        <v>120</v>
      </c>
      <c r="K149" s="620">
        <v>12922.800000000001</v>
      </c>
    </row>
    <row r="150" spans="1:11" ht="14.4" customHeight="1" x14ac:dyDescent="0.3">
      <c r="A150" s="615" t="s">
        <v>470</v>
      </c>
      <c r="B150" s="616" t="s">
        <v>2077</v>
      </c>
      <c r="C150" s="617" t="s">
        <v>476</v>
      </c>
      <c r="D150" s="618" t="s">
        <v>2078</v>
      </c>
      <c r="E150" s="617" t="s">
        <v>2881</v>
      </c>
      <c r="F150" s="618" t="s">
        <v>2882</v>
      </c>
      <c r="G150" s="617" t="s">
        <v>2602</v>
      </c>
      <c r="H150" s="617" t="s">
        <v>2603</v>
      </c>
      <c r="I150" s="619">
        <v>0.47199999999999998</v>
      </c>
      <c r="J150" s="619">
        <v>2600</v>
      </c>
      <c r="K150" s="620">
        <v>1232</v>
      </c>
    </row>
    <row r="151" spans="1:11" ht="14.4" customHeight="1" x14ac:dyDescent="0.3">
      <c r="A151" s="615" t="s">
        <v>470</v>
      </c>
      <c r="B151" s="616" t="s">
        <v>2077</v>
      </c>
      <c r="C151" s="617" t="s">
        <v>476</v>
      </c>
      <c r="D151" s="618" t="s">
        <v>2078</v>
      </c>
      <c r="E151" s="617" t="s">
        <v>2881</v>
      </c>
      <c r="F151" s="618" t="s">
        <v>2882</v>
      </c>
      <c r="G151" s="617" t="s">
        <v>2604</v>
      </c>
      <c r="H151" s="617" t="s">
        <v>2605</v>
      </c>
      <c r="I151" s="619">
        <v>0.47</v>
      </c>
      <c r="J151" s="619">
        <v>1900</v>
      </c>
      <c r="K151" s="620">
        <v>893</v>
      </c>
    </row>
    <row r="152" spans="1:11" ht="14.4" customHeight="1" x14ac:dyDescent="0.3">
      <c r="A152" s="615" t="s">
        <v>470</v>
      </c>
      <c r="B152" s="616" t="s">
        <v>2077</v>
      </c>
      <c r="C152" s="617" t="s">
        <v>476</v>
      </c>
      <c r="D152" s="618" t="s">
        <v>2078</v>
      </c>
      <c r="E152" s="617" t="s">
        <v>2881</v>
      </c>
      <c r="F152" s="618" t="s">
        <v>2882</v>
      </c>
      <c r="G152" s="617" t="s">
        <v>2606</v>
      </c>
      <c r="H152" s="617" t="s">
        <v>2607</v>
      </c>
      <c r="I152" s="619">
        <v>4.0280000000000005</v>
      </c>
      <c r="J152" s="619">
        <v>300</v>
      </c>
      <c r="K152" s="620">
        <v>1208</v>
      </c>
    </row>
    <row r="153" spans="1:11" ht="14.4" customHeight="1" x14ac:dyDescent="0.3">
      <c r="A153" s="615" t="s">
        <v>470</v>
      </c>
      <c r="B153" s="616" t="s">
        <v>2077</v>
      </c>
      <c r="C153" s="617" t="s">
        <v>476</v>
      </c>
      <c r="D153" s="618" t="s">
        <v>2078</v>
      </c>
      <c r="E153" s="617" t="s">
        <v>2881</v>
      </c>
      <c r="F153" s="618" t="s">
        <v>2882</v>
      </c>
      <c r="G153" s="617" t="s">
        <v>2608</v>
      </c>
      <c r="H153" s="617" t="s">
        <v>2609</v>
      </c>
      <c r="I153" s="619">
        <v>2.9059999999999997</v>
      </c>
      <c r="J153" s="619">
        <v>1986</v>
      </c>
      <c r="K153" s="620">
        <v>5770.76</v>
      </c>
    </row>
    <row r="154" spans="1:11" ht="14.4" customHeight="1" x14ac:dyDescent="0.3">
      <c r="A154" s="615" t="s">
        <v>470</v>
      </c>
      <c r="B154" s="616" t="s">
        <v>2077</v>
      </c>
      <c r="C154" s="617" t="s">
        <v>476</v>
      </c>
      <c r="D154" s="618" t="s">
        <v>2078</v>
      </c>
      <c r="E154" s="617" t="s">
        <v>2881</v>
      </c>
      <c r="F154" s="618" t="s">
        <v>2882</v>
      </c>
      <c r="G154" s="617" t="s">
        <v>2610</v>
      </c>
      <c r="H154" s="617" t="s">
        <v>2611</v>
      </c>
      <c r="I154" s="619">
        <v>2.9037500000000001</v>
      </c>
      <c r="J154" s="619">
        <v>2300</v>
      </c>
      <c r="K154" s="620">
        <v>6679</v>
      </c>
    </row>
    <row r="155" spans="1:11" ht="14.4" customHeight="1" x14ac:dyDescent="0.3">
      <c r="A155" s="615" t="s">
        <v>470</v>
      </c>
      <c r="B155" s="616" t="s">
        <v>2077</v>
      </c>
      <c r="C155" s="617" t="s">
        <v>476</v>
      </c>
      <c r="D155" s="618" t="s">
        <v>2078</v>
      </c>
      <c r="E155" s="617" t="s">
        <v>2881</v>
      </c>
      <c r="F155" s="618" t="s">
        <v>2882</v>
      </c>
      <c r="G155" s="617" t="s">
        <v>2612</v>
      </c>
      <c r="H155" s="617" t="s">
        <v>2613</v>
      </c>
      <c r="I155" s="619">
        <v>2.91</v>
      </c>
      <c r="J155" s="619">
        <v>200</v>
      </c>
      <c r="K155" s="620">
        <v>582</v>
      </c>
    </row>
    <row r="156" spans="1:11" ht="14.4" customHeight="1" x14ac:dyDescent="0.3">
      <c r="A156" s="615" t="s">
        <v>470</v>
      </c>
      <c r="B156" s="616" t="s">
        <v>2077</v>
      </c>
      <c r="C156" s="617" t="s">
        <v>476</v>
      </c>
      <c r="D156" s="618" t="s">
        <v>2078</v>
      </c>
      <c r="E156" s="617" t="s">
        <v>2881</v>
      </c>
      <c r="F156" s="618" t="s">
        <v>2882</v>
      </c>
      <c r="G156" s="617" t="s">
        <v>2614</v>
      </c>
      <c r="H156" s="617" t="s">
        <v>2615</v>
      </c>
      <c r="I156" s="619">
        <v>2.9049999999999998</v>
      </c>
      <c r="J156" s="619">
        <v>1950</v>
      </c>
      <c r="K156" s="620">
        <v>5663.5</v>
      </c>
    </row>
    <row r="157" spans="1:11" ht="14.4" customHeight="1" x14ac:dyDescent="0.3">
      <c r="A157" s="615" t="s">
        <v>470</v>
      </c>
      <c r="B157" s="616" t="s">
        <v>2077</v>
      </c>
      <c r="C157" s="617" t="s">
        <v>476</v>
      </c>
      <c r="D157" s="618" t="s">
        <v>2078</v>
      </c>
      <c r="E157" s="617" t="s">
        <v>2881</v>
      </c>
      <c r="F157" s="618" t="s">
        <v>2882</v>
      </c>
      <c r="G157" s="617" t="s">
        <v>2616</v>
      </c>
      <c r="H157" s="617" t="s">
        <v>2617</v>
      </c>
      <c r="I157" s="619">
        <v>193.6</v>
      </c>
      <c r="J157" s="619">
        <v>200</v>
      </c>
      <c r="K157" s="620">
        <v>38720</v>
      </c>
    </row>
    <row r="158" spans="1:11" ht="14.4" customHeight="1" x14ac:dyDescent="0.3">
      <c r="A158" s="615" t="s">
        <v>470</v>
      </c>
      <c r="B158" s="616" t="s">
        <v>2077</v>
      </c>
      <c r="C158" s="617" t="s">
        <v>476</v>
      </c>
      <c r="D158" s="618" t="s">
        <v>2078</v>
      </c>
      <c r="E158" s="617" t="s">
        <v>2881</v>
      </c>
      <c r="F158" s="618" t="s">
        <v>2882</v>
      </c>
      <c r="G158" s="617" t="s">
        <v>2618</v>
      </c>
      <c r="H158" s="617" t="s">
        <v>2619</v>
      </c>
      <c r="I158" s="619">
        <v>24.4</v>
      </c>
      <c r="J158" s="619">
        <v>800</v>
      </c>
      <c r="K158" s="620">
        <v>19523.11</v>
      </c>
    </row>
    <row r="159" spans="1:11" ht="14.4" customHeight="1" x14ac:dyDescent="0.3">
      <c r="A159" s="615" t="s">
        <v>470</v>
      </c>
      <c r="B159" s="616" t="s">
        <v>2077</v>
      </c>
      <c r="C159" s="617" t="s">
        <v>476</v>
      </c>
      <c r="D159" s="618" t="s">
        <v>2078</v>
      </c>
      <c r="E159" s="617" t="s">
        <v>2881</v>
      </c>
      <c r="F159" s="618" t="s">
        <v>2882</v>
      </c>
      <c r="G159" s="617" t="s">
        <v>2620</v>
      </c>
      <c r="H159" s="617" t="s">
        <v>2621</v>
      </c>
      <c r="I159" s="619">
        <v>484.04</v>
      </c>
      <c r="J159" s="619">
        <v>10</v>
      </c>
      <c r="K159" s="620">
        <v>4840.37</v>
      </c>
    </row>
    <row r="160" spans="1:11" ht="14.4" customHeight="1" x14ac:dyDescent="0.3">
      <c r="A160" s="615" t="s">
        <v>470</v>
      </c>
      <c r="B160" s="616" t="s">
        <v>2077</v>
      </c>
      <c r="C160" s="617" t="s">
        <v>476</v>
      </c>
      <c r="D160" s="618" t="s">
        <v>2078</v>
      </c>
      <c r="E160" s="617" t="s">
        <v>2881</v>
      </c>
      <c r="F160" s="618" t="s">
        <v>2882</v>
      </c>
      <c r="G160" s="617" t="s">
        <v>2622</v>
      </c>
      <c r="H160" s="617" t="s">
        <v>2623</v>
      </c>
      <c r="I160" s="619">
        <v>9.1999999999999993</v>
      </c>
      <c r="J160" s="619">
        <v>10</v>
      </c>
      <c r="K160" s="620">
        <v>92</v>
      </c>
    </row>
    <row r="161" spans="1:11" ht="14.4" customHeight="1" x14ac:dyDescent="0.3">
      <c r="A161" s="615" t="s">
        <v>470</v>
      </c>
      <c r="B161" s="616" t="s">
        <v>2077</v>
      </c>
      <c r="C161" s="617" t="s">
        <v>476</v>
      </c>
      <c r="D161" s="618" t="s">
        <v>2078</v>
      </c>
      <c r="E161" s="617" t="s">
        <v>2881</v>
      </c>
      <c r="F161" s="618" t="s">
        <v>2882</v>
      </c>
      <c r="G161" s="617" t="s">
        <v>2624</v>
      </c>
      <c r="H161" s="617" t="s">
        <v>2625</v>
      </c>
      <c r="I161" s="619">
        <v>2.34</v>
      </c>
      <c r="J161" s="619">
        <v>100</v>
      </c>
      <c r="K161" s="620">
        <v>233.77</v>
      </c>
    </row>
    <row r="162" spans="1:11" ht="14.4" customHeight="1" x14ac:dyDescent="0.3">
      <c r="A162" s="615" t="s">
        <v>470</v>
      </c>
      <c r="B162" s="616" t="s">
        <v>2077</v>
      </c>
      <c r="C162" s="617" t="s">
        <v>476</v>
      </c>
      <c r="D162" s="618" t="s">
        <v>2078</v>
      </c>
      <c r="E162" s="617" t="s">
        <v>2881</v>
      </c>
      <c r="F162" s="618" t="s">
        <v>2882</v>
      </c>
      <c r="G162" s="617" t="s">
        <v>2626</v>
      </c>
      <c r="H162" s="617" t="s">
        <v>2627</v>
      </c>
      <c r="I162" s="619">
        <v>411.39999999999992</v>
      </c>
      <c r="J162" s="619">
        <v>40</v>
      </c>
      <c r="K162" s="620">
        <v>16456</v>
      </c>
    </row>
    <row r="163" spans="1:11" ht="14.4" customHeight="1" x14ac:dyDescent="0.3">
      <c r="A163" s="615" t="s">
        <v>470</v>
      </c>
      <c r="B163" s="616" t="s">
        <v>2077</v>
      </c>
      <c r="C163" s="617" t="s">
        <v>476</v>
      </c>
      <c r="D163" s="618" t="s">
        <v>2078</v>
      </c>
      <c r="E163" s="617" t="s">
        <v>2881</v>
      </c>
      <c r="F163" s="618" t="s">
        <v>2882</v>
      </c>
      <c r="G163" s="617" t="s">
        <v>2628</v>
      </c>
      <c r="H163" s="617" t="s">
        <v>2629</v>
      </c>
      <c r="I163" s="619">
        <v>650.33000000000004</v>
      </c>
      <c r="J163" s="619">
        <v>1</v>
      </c>
      <c r="K163" s="620">
        <v>650.33000000000004</v>
      </c>
    </row>
    <row r="164" spans="1:11" ht="14.4" customHeight="1" x14ac:dyDescent="0.3">
      <c r="A164" s="615" t="s">
        <v>470</v>
      </c>
      <c r="B164" s="616" t="s">
        <v>2077</v>
      </c>
      <c r="C164" s="617" t="s">
        <v>476</v>
      </c>
      <c r="D164" s="618" t="s">
        <v>2078</v>
      </c>
      <c r="E164" s="617" t="s">
        <v>2881</v>
      </c>
      <c r="F164" s="618" t="s">
        <v>2882</v>
      </c>
      <c r="G164" s="617" t="s">
        <v>2630</v>
      </c>
      <c r="H164" s="617" t="s">
        <v>2631</v>
      </c>
      <c r="I164" s="619">
        <v>96.32</v>
      </c>
      <c r="J164" s="619">
        <v>42</v>
      </c>
      <c r="K164" s="620">
        <v>4045.39</v>
      </c>
    </row>
    <row r="165" spans="1:11" ht="14.4" customHeight="1" x14ac:dyDescent="0.3">
      <c r="A165" s="615" t="s">
        <v>470</v>
      </c>
      <c r="B165" s="616" t="s">
        <v>2077</v>
      </c>
      <c r="C165" s="617" t="s">
        <v>476</v>
      </c>
      <c r="D165" s="618" t="s">
        <v>2078</v>
      </c>
      <c r="E165" s="617" t="s">
        <v>2881</v>
      </c>
      <c r="F165" s="618" t="s">
        <v>2882</v>
      </c>
      <c r="G165" s="617" t="s">
        <v>2632</v>
      </c>
      <c r="H165" s="617" t="s">
        <v>2633</v>
      </c>
      <c r="I165" s="619">
        <v>153.11000000000001</v>
      </c>
      <c r="J165" s="619">
        <v>10</v>
      </c>
      <c r="K165" s="620">
        <v>1531.12</v>
      </c>
    </row>
    <row r="166" spans="1:11" ht="14.4" customHeight="1" x14ac:dyDescent="0.3">
      <c r="A166" s="615" t="s">
        <v>470</v>
      </c>
      <c r="B166" s="616" t="s">
        <v>2077</v>
      </c>
      <c r="C166" s="617" t="s">
        <v>476</v>
      </c>
      <c r="D166" s="618" t="s">
        <v>2078</v>
      </c>
      <c r="E166" s="617" t="s">
        <v>2881</v>
      </c>
      <c r="F166" s="618" t="s">
        <v>2882</v>
      </c>
      <c r="G166" s="617" t="s">
        <v>2634</v>
      </c>
      <c r="H166" s="617" t="s">
        <v>2635</v>
      </c>
      <c r="I166" s="619">
        <v>9.2000000000000011</v>
      </c>
      <c r="J166" s="619">
        <v>3000</v>
      </c>
      <c r="K166" s="620">
        <v>27600</v>
      </c>
    </row>
    <row r="167" spans="1:11" ht="14.4" customHeight="1" x14ac:dyDescent="0.3">
      <c r="A167" s="615" t="s">
        <v>470</v>
      </c>
      <c r="B167" s="616" t="s">
        <v>2077</v>
      </c>
      <c r="C167" s="617" t="s">
        <v>476</v>
      </c>
      <c r="D167" s="618" t="s">
        <v>2078</v>
      </c>
      <c r="E167" s="617" t="s">
        <v>2881</v>
      </c>
      <c r="F167" s="618" t="s">
        <v>2882</v>
      </c>
      <c r="G167" s="617" t="s">
        <v>2636</v>
      </c>
      <c r="H167" s="617" t="s">
        <v>2637</v>
      </c>
      <c r="I167" s="619">
        <v>172.5</v>
      </c>
      <c r="J167" s="619">
        <v>4</v>
      </c>
      <c r="K167" s="620">
        <v>690</v>
      </c>
    </row>
    <row r="168" spans="1:11" ht="14.4" customHeight="1" x14ac:dyDescent="0.3">
      <c r="A168" s="615" t="s">
        <v>470</v>
      </c>
      <c r="B168" s="616" t="s">
        <v>2077</v>
      </c>
      <c r="C168" s="617" t="s">
        <v>476</v>
      </c>
      <c r="D168" s="618" t="s">
        <v>2078</v>
      </c>
      <c r="E168" s="617" t="s">
        <v>2881</v>
      </c>
      <c r="F168" s="618" t="s">
        <v>2882</v>
      </c>
      <c r="G168" s="617" t="s">
        <v>2638</v>
      </c>
      <c r="H168" s="617" t="s">
        <v>2639</v>
      </c>
      <c r="I168" s="619">
        <v>15.73</v>
      </c>
      <c r="J168" s="619">
        <v>840</v>
      </c>
      <c r="K168" s="620">
        <v>13213.2</v>
      </c>
    </row>
    <row r="169" spans="1:11" ht="14.4" customHeight="1" x14ac:dyDescent="0.3">
      <c r="A169" s="615" t="s">
        <v>470</v>
      </c>
      <c r="B169" s="616" t="s">
        <v>2077</v>
      </c>
      <c r="C169" s="617" t="s">
        <v>476</v>
      </c>
      <c r="D169" s="618" t="s">
        <v>2078</v>
      </c>
      <c r="E169" s="617" t="s">
        <v>2881</v>
      </c>
      <c r="F169" s="618" t="s">
        <v>2882</v>
      </c>
      <c r="G169" s="617" t="s">
        <v>2640</v>
      </c>
      <c r="H169" s="617" t="s">
        <v>2641</v>
      </c>
      <c r="I169" s="619">
        <v>14.520000000000001</v>
      </c>
      <c r="J169" s="619">
        <v>120</v>
      </c>
      <c r="K169" s="620">
        <v>1742.3999999999999</v>
      </c>
    </row>
    <row r="170" spans="1:11" ht="14.4" customHeight="1" x14ac:dyDescent="0.3">
      <c r="A170" s="615" t="s">
        <v>470</v>
      </c>
      <c r="B170" s="616" t="s">
        <v>2077</v>
      </c>
      <c r="C170" s="617" t="s">
        <v>476</v>
      </c>
      <c r="D170" s="618" t="s">
        <v>2078</v>
      </c>
      <c r="E170" s="617" t="s">
        <v>2881</v>
      </c>
      <c r="F170" s="618" t="s">
        <v>2882</v>
      </c>
      <c r="G170" s="617" t="s">
        <v>2642</v>
      </c>
      <c r="H170" s="617" t="s">
        <v>2643</v>
      </c>
      <c r="I170" s="619">
        <v>124.63</v>
      </c>
      <c r="J170" s="619">
        <v>230</v>
      </c>
      <c r="K170" s="620">
        <v>28664.9</v>
      </c>
    </row>
    <row r="171" spans="1:11" ht="14.4" customHeight="1" x14ac:dyDescent="0.3">
      <c r="A171" s="615" t="s">
        <v>470</v>
      </c>
      <c r="B171" s="616" t="s">
        <v>2077</v>
      </c>
      <c r="C171" s="617" t="s">
        <v>476</v>
      </c>
      <c r="D171" s="618" t="s">
        <v>2078</v>
      </c>
      <c r="E171" s="617" t="s">
        <v>2881</v>
      </c>
      <c r="F171" s="618" t="s">
        <v>2882</v>
      </c>
      <c r="G171" s="617" t="s">
        <v>2644</v>
      </c>
      <c r="H171" s="617" t="s">
        <v>2645</v>
      </c>
      <c r="I171" s="619">
        <v>82.152500000000003</v>
      </c>
      <c r="J171" s="619">
        <v>64</v>
      </c>
      <c r="K171" s="620">
        <v>5257.5</v>
      </c>
    </row>
    <row r="172" spans="1:11" ht="14.4" customHeight="1" x14ac:dyDescent="0.3">
      <c r="A172" s="615" t="s">
        <v>470</v>
      </c>
      <c r="B172" s="616" t="s">
        <v>2077</v>
      </c>
      <c r="C172" s="617" t="s">
        <v>476</v>
      </c>
      <c r="D172" s="618" t="s">
        <v>2078</v>
      </c>
      <c r="E172" s="617" t="s">
        <v>2881</v>
      </c>
      <c r="F172" s="618" t="s">
        <v>2882</v>
      </c>
      <c r="G172" s="617" t="s">
        <v>2646</v>
      </c>
      <c r="H172" s="617" t="s">
        <v>2647</v>
      </c>
      <c r="I172" s="619">
        <v>1234.2</v>
      </c>
      <c r="J172" s="619">
        <v>20</v>
      </c>
      <c r="K172" s="620">
        <v>24684</v>
      </c>
    </row>
    <row r="173" spans="1:11" ht="14.4" customHeight="1" x14ac:dyDescent="0.3">
      <c r="A173" s="615" t="s">
        <v>470</v>
      </c>
      <c r="B173" s="616" t="s">
        <v>2077</v>
      </c>
      <c r="C173" s="617" t="s">
        <v>476</v>
      </c>
      <c r="D173" s="618" t="s">
        <v>2078</v>
      </c>
      <c r="E173" s="617" t="s">
        <v>2881</v>
      </c>
      <c r="F173" s="618" t="s">
        <v>2882</v>
      </c>
      <c r="G173" s="617" t="s">
        <v>2648</v>
      </c>
      <c r="H173" s="617" t="s">
        <v>2649</v>
      </c>
      <c r="I173" s="619">
        <v>153.11250000000001</v>
      </c>
      <c r="J173" s="619">
        <v>30</v>
      </c>
      <c r="K173" s="620">
        <v>4593.3899999999994</v>
      </c>
    </row>
    <row r="174" spans="1:11" ht="14.4" customHeight="1" x14ac:dyDescent="0.3">
      <c r="A174" s="615" t="s">
        <v>470</v>
      </c>
      <c r="B174" s="616" t="s">
        <v>2077</v>
      </c>
      <c r="C174" s="617" t="s">
        <v>476</v>
      </c>
      <c r="D174" s="618" t="s">
        <v>2078</v>
      </c>
      <c r="E174" s="617" t="s">
        <v>2881</v>
      </c>
      <c r="F174" s="618" t="s">
        <v>2882</v>
      </c>
      <c r="G174" s="617" t="s">
        <v>2650</v>
      </c>
      <c r="H174" s="617" t="s">
        <v>2651</v>
      </c>
      <c r="I174" s="619">
        <v>302.5</v>
      </c>
      <c r="J174" s="619">
        <v>2</v>
      </c>
      <c r="K174" s="620">
        <v>605</v>
      </c>
    </row>
    <row r="175" spans="1:11" ht="14.4" customHeight="1" x14ac:dyDescent="0.3">
      <c r="A175" s="615" t="s">
        <v>470</v>
      </c>
      <c r="B175" s="616" t="s">
        <v>2077</v>
      </c>
      <c r="C175" s="617" t="s">
        <v>476</v>
      </c>
      <c r="D175" s="618" t="s">
        <v>2078</v>
      </c>
      <c r="E175" s="617" t="s">
        <v>2881</v>
      </c>
      <c r="F175" s="618" t="s">
        <v>2882</v>
      </c>
      <c r="G175" s="617" t="s">
        <v>2652</v>
      </c>
      <c r="H175" s="617" t="s">
        <v>2653</v>
      </c>
      <c r="I175" s="619">
        <v>1805.3</v>
      </c>
      <c r="J175" s="619">
        <v>2</v>
      </c>
      <c r="K175" s="620">
        <v>3610.6</v>
      </c>
    </row>
    <row r="176" spans="1:11" ht="14.4" customHeight="1" x14ac:dyDescent="0.3">
      <c r="A176" s="615" t="s">
        <v>470</v>
      </c>
      <c r="B176" s="616" t="s">
        <v>2077</v>
      </c>
      <c r="C176" s="617" t="s">
        <v>476</v>
      </c>
      <c r="D176" s="618" t="s">
        <v>2078</v>
      </c>
      <c r="E176" s="617" t="s">
        <v>2881</v>
      </c>
      <c r="F176" s="618" t="s">
        <v>2882</v>
      </c>
      <c r="G176" s="617" t="s">
        <v>2654</v>
      </c>
      <c r="H176" s="617" t="s">
        <v>2655</v>
      </c>
      <c r="I176" s="619">
        <v>17.91</v>
      </c>
      <c r="J176" s="619">
        <v>20</v>
      </c>
      <c r="K176" s="620">
        <v>358.14</v>
      </c>
    </row>
    <row r="177" spans="1:11" ht="14.4" customHeight="1" x14ac:dyDescent="0.3">
      <c r="A177" s="615" t="s">
        <v>470</v>
      </c>
      <c r="B177" s="616" t="s">
        <v>2077</v>
      </c>
      <c r="C177" s="617" t="s">
        <v>476</v>
      </c>
      <c r="D177" s="618" t="s">
        <v>2078</v>
      </c>
      <c r="E177" s="617" t="s">
        <v>2881</v>
      </c>
      <c r="F177" s="618" t="s">
        <v>2882</v>
      </c>
      <c r="G177" s="617" t="s">
        <v>2656</v>
      </c>
      <c r="H177" s="617" t="s">
        <v>2657</v>
      </c>
      <c r="I177" s="619">
        <v>24.3</v>
      </c>
      <c r="J177" s="619">
        <v>5</v>
      </c>
      <c r="K177" s="620">
        <v>121.5</v>
      </c>
    </row>
    <row r="178" spans="1:11" ht="14.4" customHeight="1" x14ac:dyDescent="0.3">
      <c r="A178" s="615" t="s">
        <v>470</v>
      </c>
      <c r="B178" s="616" t="s">
        <v>2077</v>
      </c>
      <c r="C178" s="617" t="s">
        <v>476</v>
      </c>
      <c r="D178" s="618" t="s">
        <v>2078</v>
      </c>
      <c r="E178" s="617" t="s">
        <v>2881</v>
      </c>
      <c r="F178" s="618" t="s">
        <v>2882</v>
      </c>
      <c r="G178" s="617" t="s">
        <v>2658</v>
      </c>
      <c r="H178" s="617" t="s">
        <v>2659</v>
      </c>
      <c r="I178" s="619">
        <v>1109.27</v>
      </c>
      <c r="J178" s="619">
        <v>2</v>
      </c>
      <c r="K178" s="620">
        <v>2218.54</v>
      </c>
    </row>
    <row r="179" spans="1:11" ht="14.4" customHeight="1" x14ac:dyDescent="0.3">
      <c r="A179" s="615" t="s">
        <v>470</v>
      </c>
      <c r="B179" s="616" t="s">
        <v>2077</v>
      </c>
      <c r="C179" s="617" t="s">
        <v>476</v>
      </c>
      <c r="D179" s="618" t="s">
        <v>2078</v>
      </c>
      <c r="E179" s="617" t="s">
        <v>2881</v>
      </c>
      <c r="F179" s="618" t="s">
        <v>2882</v>
      </c>
      <c r="G179" s="617" t="s">
        <v>2660</v>
      </c>
      <c r="H179" s="617" t="s">
        <v>2661</v>
      </c>
      <c r="I179" s="619">
        <v>343.53</v>
      </c>
      <c r="J179" s="619">
        <v>15</v>
      </c>
      <c r="K179" s="620">
        <v>5152.78</v>
      </c>
    </row>
    <row r="180" spans="1:11" ht="14.4" customHeight="1" x14ac:dyDescent="0.3">
      <c r="A180" s="615" t="s">
        <v>470</v>
      </c>
      <c r="B180" s="616" t="s">
        <v>2077</v>
      </c>
      <c r="C180" s="617" t="s">
        <v>476</v>
      </c>
      <c r="D180" s="618" t="s">
        <v>2078</v>
      </c>
      <c r="E180" s="617" t="s">
        <v>2881</v>
      </c>
      <c r="F180" s="618" t="s">
        <v>2882</v>
      </c>
      <c r="G180" s="617" t="s">
        <v>2662</v>
      </c>
      <c r="H180" s="617" t="s">
        <v>2663</v>
      </c>
      <c r="I180" s="619">
        <v>4123.2749999999996</v>
      </c>
      <c r="J180" s="619">
        <v>3</v>
      </c>
      <c r="K180" s="620">
        <v>12369.83</v>
      </c>
    </row>
    <row r="181" spans="1:11" ht="14.4" customHeight="1" x14ac:dyDescent="0.3">
      <c r="A181" s="615" t="s">
        <v>470</v>
      </c>
      <c r="B181" s="616" t="s">
        <v>2077</v>
      </c>
      <c r="C181" s="617" t="s">
        <v>476</v>
      </c>
      <c r="D181" s="618" t="s">
        <v>2078</v>
      </c>
      <c r="E181" s="617" t="s">
        <v>2881</v>
      </c>
      <c r="F181" s="618" t="s">
        <v>2882</v>
      </c>
      <c r="G181" s="617" t="s">
        <v>2664</v>
      </c>
      <c r="H181" s="617" t="s">
        <v>2665</v>
      </c>
      <c r="I181" s="619">
        <v>3533.5</v>
      </c>
      <c r="J181" s="619">
        <v>1</v>
      </c>
      <c r="K181" s="620">
        <v>3533.5</v>
      </c>
    </row>
    <row r="182" spans="1:11" ht="14.4" customHeight="1" x14ac:dyDescent="0.3">
      <c r="A182" s="615" t="s">
        <v>470</v>
      </c>
      <c r="B182" s="616" t="s">
        <v>2077</v>
      </c>
      <c r="C182" s="617" t="s">
        <v>476</v>
      </c>
      <c r="D182" s="618" t="s">
        <v>2078</v>
      </c>
      <c r="E182" s="617" t="s">
        <v>2881</v>
      </c>
      <c r="F182" s="618" t="s">
        <v>2882</v>
      </c>
      <c r="G182" s="617" t="s">
        <v>2666</v>
      </c>
      <c r="H182" s="617" t="s">
        <v>2667</v>
      </c>
      <c r="I182" s="619">
        <v>3.8700000000000006</v>
      </c>
      <c r="J182" s="619">
        <v>1200</v>
      </c>
      <c r="K182" s="620">
        <v>4646.3999999999996</v>
      </c>
    </row>
    <row r="183" spans="1:11" ht="14.4" customHeight="1" x14ac:dyDescent="0.3">
      <c r="A183" s="615" t="s">
        <v>470</v>
      </c>
      <c r="B183" s="616" t="s">
        <v>2077</v>
      </c>
      <c r="C183" s="617" t="s">
        <v>476</v>
      </c>
      <c r="D183" s="618" t="s">
        <v>2078</v>
      </c>
      <c r="E183" s="617" t="s">
        <v>2881</v>
      </c>
      <c r="F183" s="618" t="s">
        <v>2882</v>
      </c>
      <c r="G183" s="617" t="s">
        <v>2668</v>
      </c>
      <c r="H183" s="617" t="s">
        <v>2669</v>
      </c>
      <c r="I183" s="619">
        <v>82.2</v>
      </c>
      <c r="J183" s="619">
        <v>30</v>
      </c>
      <c r="K183" s="620">
        <v>2465.96</v>
      </c>
    </row>
    <row r="184" spans="1:11" ht="14.4" customHeight="1" x14ac:dyDescent="0.3">
      <c r="A184" s="615" t="s">
        <v>470</v>
      </c>
      <c r="B184" s="616" t="s">
        <v>2077</v>
      </c>
      <c r="C184" s="617" t="s">
        <v>476</v>
      </c>
      <c r="D184" s="618" t="s">
        <v>2078</v>
      </c>
      <c r="E184" s="617" t="s">
        <v>2881</v>
      </c>
      <c r="F184" s="618" t="s">
        <v>2882</v>
      </c>
      <c r="G184" s="617" t="s">
        <v>2670</v>
      </c>
      <c r="H184" s="617" t="s">
        <v>2671</v>
      </c>
      <c r="I184" s="619">
        <v>627.64</v>
      </c>
      <c r="J184" s="619">
        <v>1</v>
      </c>
      <c r="K184" s="620">
        <v>627.64</v>
      </c>
    </row>
    <row r="185" spans="1:11" ht="14.4" customHeight="1" x14ac:dyDescent="0.3">
      <c r="A185" s="615" t="s">
        <v>470</v>
      </c>
      <c r="B185" s="616" t="s">
        <v>2077</v>
      </c>
      <c r="C185" s="617" t="s">
        <v>476</v>
      </c>
      <c r="D185" s="618" t="s">
        <v>2078</v>
      </c>
      <c r="E185" s="617" t="s">
        <v>2881</v>
      </c>
      <c r="F185" s="618" t="s">
        <v>2882</v>
      </c>
      <c r="G185" s="617" t="s">
        <v>2672</v>
      </c>
      <c r="H185" s="617" t="s">
        <v>2673</v>
      </c>
      <c r="I185" s="619">
        <v>96.8</v>
      </c>
      <c r="J185" s="619">
        <v>140</v>
      </c>
      <c r="K185" s="620">
        <v>13552</v>
      </c>
    </row>
    <row r="186" spans="1:11" ht="14.4" customHeight="1" x14ac:dyDescent="0.3">
      <c r="A186" s="615" t="s">
        <v>470</v>
      </c>
      <c r="B186" s="616" t="s">
        <v>2077</v>
      </c>
      <c r="C186" s="617" t="s">
        <v>476</v>
      </c>
      <c r="D186" s="618" t="s">
        <v>2078</v>
      </c>
      <c r="E186" s="617" t="s">
        <v>2881</v>
      </c>
      <c r="F186" s="618" t="s">
        <v>2882</v>
      </c>
      <c r="G186" s="617" t="s">
        <v>2674</v>
      </c>
      <c r="H186" s="617" t="s">
        <v>2675</v>
      </c>
      <c r="I186" s="619">
        <v>15.13</v>
      </c>
      <c r="J186" s="619">
        <v>1000</v>
      </c>
      <c r="K186" s="620">
        <v>15125</v>
      </c>
    </row>
    <row r="187" spans="1:11" ht="14.4" customHeight="1" x14ac:dyDescent="0.3">
      <c r="A187" s="615" t="s">
        <v>470</v>
      </c>
      <c r="B187" s="616" t="s">
        <v>2077</v>
      </c>
      <c r="C187" s="617" t="s">
        <v>476</v>
      </c>
      <c r="D187" s="618" t="s">
        <v>2078</v>
      </c>
      <c r="E187" s="617" t="s">
        <v>2881</v>
      </c>
      <c r="F187" s="618" t="s">
        <v>2882</v>
      </c>
      <c r="G187" s="617" t="s">
        <v>2676</v>
      </c>
      <c r="H187" s="617" t="s">
        <v>2677</v>
      </c>
      <c r="I187" s="619">
        <v>168.19</v>
      </c>
      <c r="J187" s="619">
        <v>10</v>
      </c>
      <c r="K187" s="620">
        <v>1681.9</v>
      </c>
    </row>
    <row r="188" spans="1:11" ht="14.4" customHeight="1" x14ac:dyDescent="0.3">
      <c r="A188" s="615" t="s">
        <v>470</v>
      </c>
      <c r="B188" s="616" t="s">
        <v>2077</v>
      </c>
      <c r="C188" s="617" t="s">
        <v>476</v>
      </c>
      <c r="D188" s="618" t="s">
        <v>2078</v>
      </c>
      <c r="E188" s="617" t="s">
        <v>2881</v>
      </c>
      <c r="F188" s="618" t="s">
        <v>2882</v>
      </c>
      <c r="G188" s="617" t="s">
        <v>2678</v>
      </c>
      <c r="H188" s="617" t="s">
        <v>2679</v>
      </c>
      <c r="I188" s="619">
        <v>136.54000000000002</v>
      </c>
      <c r="J188" s="619">
        <v>10</v>
      </c>
      <c r="K188" s="620">
        <v>1365.4</v>
      </c>
    </row>
    <row r="189" spans="1:11" ht="14.4" customHeight="1" x14ac:dyDescent="0.3">
      <c r="A189" s="615" t="s">
        <v>470</v>
      </c>
      <c r="B189" s="616" t="s">
        <v>2077</v>
      </c>
      <c r="C189" s="617" t="s">
        <v>476</v>
      </c>
      <c r="D189" s="618" t="s">
        <v>2078</v>
      </c>
      <c r="E189" s="617" t="s">
        <v>2881</v>
      </c>
      <c r="F189" s="618" t="s">
        <v>2882</v>
      </c>
      <c r="G189" s="617" t="s">
        <v>2680</v>
      </c>
      <c r="H189" s="617" t="s">
        <v>2681</v>
      </c>
      <c r="I189" s="619">
        <v>3.415</v>
      </c>
      <c r="J189" s="619">
        <v>4840</v>
      </c>
      <c r="K189" s="620">
        <v>16526.400000000001</v>
      </c>
    </row>
    <row r="190" spans="1:11" ht="14.4" customHeight="1" x14ac:dyDescent="0.3">
      <c r="A190" s="615" t="s">
        <v>470</v>
      </c>
      <c r="B190" s="616" t="s">
        <v>2077</v>
      </c>
      <c r="C190" s="617" t="s">
        <v>476</v>
      </c>
      <c r="D190" s="618" t="s">
        <v>2078</v>
      </c>
      <c r="E190" s="617" t="s">
        <v>2881</v>
      </c>
      <c r="F190" s="618" t="s">
        <v>2882</v>
      </c>
      <c r="G190" s="617" t="s">
        <v>2682</v>
      </c>
      <c r="H190" s="617" t="s">
        <v>2683</v>
      </c>
      <c r="I190" s="619">
        <v>3.42</v>
      </c>
      <c r="J190" s="619">
        <v>520</v>
      </c>
      <c r="K190" s="620">
        <v>1778.4</v>
      </c>
    </row>
    <row r="191" spans="1:11" ht="14.4" customHeight="1" x14ac:dyDescent="0.3">
      <c r="A191" s="615" t="s">
        <v>470</v>
      </c>
      <c r="B191" s="616" t="s">
        <v>2077</v>
      </c>
      <c r="C191" s="617" t="s">
        <v>476</v>
      </c>
      <c r="D191" s="618" t="s">
        <v>2078</v>
      </c>
      <c r="E191" s="617" t="s">
        <v>2881</v>
      </c>
      <c r="F191" s="618" t="s">
        <v>2882</v>
      </c>
      <c r="G191" s="617" t="s">
        <v>2684</v>
      </c>
      <c r="H191" s="617" t="s">
        <v>2685</v>
      </c>
      <c r="I191" s="619">
        <v>6.0640000000000001</v>
      </c>
      <c r="J191" s="619">
        <v>1300</v>
      </c>
      <c r="K191" s="620">
        <v>7883</v>
      </c>
    </row>
    <row r="192" spans="1:11" ht="14.4" customHeight="1" x14ac:dyDescent="0.3">
      <c r="A192" s="615" t="s">
        <v>470</v>
      </c>
      <c r="B192" s="616" t="s">
        <v>2077</v>
      </c>
      <c r="C192" s="617" t="s">
        <v>476</v>
      </c>
      <c r="D192" s="618" t="s">
        <v>2078</v>
      </c>
      <c r="E192" s="617" t="s">
        <v>2881</v>
      </c>
      <c r="F192" s="618" t="s">
        <v>2882</v>
      </c>
      <c r="G192" s="617" t="s">
        <v>2686</v>
      </c>
      <c r="H192" s="617" t="s">
        <v>2687</v>
      </c>
      <c r="I192" s="619">
        <v>82.2</v>
      </c>
      <c r="J192" s="619">
        <v>30</v>
      </c>
      <c r="K192" s="620">
        <v>2465.9899999999998</v>
      </c>
    </row>
    <row r="193" spans="1:11" ht="14.4" customHeight="1" x14ac:dyDescent="0.3">
      <c r="A193" s="615" t="s">
        <v>470</v>
      </c>
      <c r="B193" s="616" t="s">
        <v>2077</v>
      </c>
      <c r="C193" s="617" t="s">
        <v>476</v>
      </c>
      <c r="D193" s="618" t="s">
        <v>2078</v>
      </c>
      <c r="E193" s="617" t="s">
        <v>2881</v>
      </c>
      <c r="F193" s="618" t="s">
        <v>2882</v>
      </c>
      <c r="G193" s="617" t="s">
        <v>2688</v>
      </c>
      <c r="H193" s="617" t="s">
        <v>2689</v>
      </c>
      <c r="I193" s="619">
        <v>9.4359999999999982</v>
      </c>
      <c r="J193" s="619">
        <v>2800</v>
      </c>
      <c r="K193" s="620">
        <v>26422</v>
      </c>
    </row>
    <row r="194" spans="1:11" ht="14.4" customHeight="1" x14ac:dyDescent="0.3">
      <c r="A194" s="615" t="s">
        <v>470</v>
      </c>
      <c r="B194" s="616" t="s">
        <v>2077</v>
      </c>
      <c r="C194" s="617" t="s">
        <v>476</v>
      </c>
      <c r="D194" s="618" t="s">
        <v>2078</v>
      </c>
      <c r="E194" s="617" t="s">
        <v>2881</v>
      </c>
      <c r="F194" s="618" t="s">
        <v>2882</v>
      </c>
      <c r="G194" s="617" t="s">
        <v>2690</v>
      </c>
      <c r="H194" s="617" t="s">
        <v>2691</v>
      </c>
      <c r="I194" s="619">
        <v>22.99</v>
      </c>
      <c r="J194" s="619">
        <v>20</v>
      </c>
      <c r="K194" s="620">
        <v>459.8</v>
      </c>
    </row>
    <row r="195" spans="1:11" ht="14.4" customHeight="1" x14ac:dyDescent="0.3">
      <c r="A195" s="615" t="s">
        <v>470</v>
      </c>
      <c r="B195" s="616" t="s">
        <v>2077</v>
      </c>
      <c r="C195" s="617" t="s">
        <v>476</v>
      </c>
      <c r="D195" s="618" t="s">
        <v>2078</v>
      </c>
      <c r="E195" s="617" t="s">
        <v>2881</v>
      </c>
      <c r="F195" s="618" t="s">
        <v>2882</v>
      </c>
      <c r="G195" s="617" t="s">
        <v>2692</v>
      </c>
      <c r="H195" s="617" t="s">
        <v>2693</v>
      </c>
      <c r="I195" s="619">
        <v>22.99</v>
      </c>
      <c r="J195" s="619">
        <v>50</v>
      </c>
      <c r="K195" s="620">
        <v>1149.5</v>
      </c>
    </row>
    <row r="196" spans="1:11" ht="14.4" customHeight="1" x14ac:dyDescent="0.3">
      <c r="A196" s="615" t="s">
        <v>470</v>
      </c>
      <c r="B196" s="616" t="s">
        <v>2077</v>
      </c>
      <c r="C196" s="617" t="s">
        <v>476</v>
      </c>
      <c r="D196" s="618" t="s">
        <v>2078</v>
      </c>
      <c r="E196" s="617" t="s">
        <v>2881</v>
      </c>
      <c r="F196" s="618" t="s">
        <v>2882</v>
      </c>
      <c r="G196" s="617" t="s">
        <v>2694</v>
      </c>
      <c r="H196" s="617" t="s">
        <v>2695</v>
      </c>
      <c r="I196" s="619">
        <v>22.99</v>
      </c>
      <c r="J196" s="619">
        <v>10</v>
      </c>
      <c r="K196" s="620">
        <v>229.9</v>
      </c>
    </row>
    <row r="197" spans="1:11" ht="14.4" customHeight="1" x14ac:dyDescent="0.3">
      <c r="A197" s="615" t="s">
        <v>470</v>
      </c>
      <c r="B197" s="616" t="s">
        <v>2077</v>
      </c>
      <c r="C197" s="617" t="s">
        <v>476</v>
      </c>
      <c r="D197" s="618" t="s">
        <v>2078</v>
      </c>
      <c r="E197" s="617" t="s">
        <v>2881</v>
      </c>
      <c r="F197" s="618" t="s">
        <v>2882</v>
      </c>
      <c r="G197" s="617" t="s">
        <v>2696</v>
      </c>
      <c r="H197" s="617" t="s">
        <v>2697</v>
      </c>
      <c r="I197" s="619">
        <v>82.2</v>
      </c>
      <c r="J197" s="619">
        <v>10</v>
      </c>
      <c r="K197" s="620">
        <v>821.99</v>
      </c>
    </row>
    <row r="198" spans="1:11" ht="14.4" customHeight="1" x14ac:dyDescent="0.3">
      <c r="A198" s="615" t="s">
        <v>470</v>
      </c>
      <c r="B198" s="616" t="s">
        <v>2077</v>
      </c>
      <c r="C198" s="617" t="s">
        <v>476</v>
      </c>
      <c r="D198" s="618" t="s">
        <v>2078</v>
      </c>
      <c r="E198" s="617" t="s">
        <v>2881</v>
      </c>
      <c r="F198" s="618" t="s">
        <v>2882</v>
      </c>
      <c r="G198" s="617" t="s">
        <v>2698</v>
      </c>
      <c r="H198" s="617" t="s">
        <v>2699</v>
      </c>
      <c r="I198" s="619">
        <v>139.35</v>
      </c>
      <c r="J198" s="619">
        <v>5</v>
      </c>
      <c r="K198" s="620">
        <v>696.75</v>
      </c>
    </row>
    <row r="199" spans="1:11" ht="14.4" customHeight="1" x14ac:dyDescent="0.3">
      <c r="A199" s="615" t="s">
        <v>470</v>
      </c>
      <c r="B199" s="616" t="s">
        <v>2077</v>
      </c>
      <c r="C199" s="617" t="s">
        <v>476</v>
      </c>
      <c r="D199" s="618" t="s">
        <v>2078</v>
      </c>
      <c r="E199" s="617" t="s">
        <v>2881</v>
      </c>
      <c r="F199" s="618" t="s">
        <v>2882</v>
      </c>
      <c r="G199" s="617" t="s">
        <v>2700</v>
      </c>
      <c r="H199" s="617" t="s">
        <v>2701</v>
      </c>
      <c r="I199" s="619">
        <v>62.77</v>
      </c>
      <c r="J199" s="619">
        <v>5</v>
      </c>
      <c r="K199" s="620">
        <v>313.85000000000002</v>
      </c>
    </row>
    <row r="200" spans="1:11" ht="14.4" customHeight="1" x14ac:dyDescent="0.3">
      <c r="A200" s="615" t="s">
        <v>470</v>
      </c>
      <c r="B200" s="616" t="s">
        <v>2077</v>
      </c>
      <c r="C200" s="617" t="s">
        <v>476</v>
      </c>
      <c r="D200" s="618" t="s">
        <v>2078</v>
      </c>
      <c r="E200" s="617" t="s">
        <v>2881</v>
      </c>
      <c r="F200" s="618" t="s">
        <v>2882</v>
      </c>
      <c r="G200" s="617" t="s">
        <v>2702</v>
      </c>
      <c r="H200" s="617" t="s">
        <v>2703</v>
      </c>
      <c r="I200" s="619">
        <v>83.13</v>
      </c>
      <c r="J200" s="619">
        <v>2</v>
      </c>
      <c r="K200" s="620">
        <v>166.25</v>
      </c>
    </row>
    <row r="201" spans="1:11" ht="14.4" customHeight="1" x14ac:dyDescent="0.3">
      <c r="A201" s="615" t="s">
        <v>470</v>
      </c>
      <c r="B201" s="616" t="s">
        <v>2077</v>
      </c>
      <c r="C201" s="617" t="s">
        <v>476</v>
      </c>
      <c r="D201" s="618" t="s">
        <v>2078</v>
      </c>
      <c r="E201" s="617" t="s">
        <v>2881</v>
      </c>
      <c r="F201" s="618" t="s">
        <v>2882</v>
      </c>
      <c r="G201" s="617" t="s">
        <v>2704</v>
      </c>
      <c r="H201" s="617" t="s">
        <v>2705</v>
      </c>
      <c r="I201" s="619">
        <v>67.16</v>
      </c>
      <c r="J201" s="619">
        <v>250</v>
      </c>
      <c r="K201" s="620">
        <v>16788.75</v>
      </c>
    </row>
    <row r="202" spans="1:11" ht="14.4" customHeight="1" x14ac:dyDescent="0.3">
      <c r="A202" s="615" t="s">
        <v>470</v>
      </c>
      <c r="B202" s="616" t="s">
        <v>2077</v>
      </c>
      <c r="C202" s="617" t="s">
        <v>476</v>
      </c>
      <c r="D202" s="618" t="s">
        <v>2078</v>
      </c>
      <c r="E202" s="617" t="s">
        <v>2881</v>
      </c>
      <c r="F202" s="618" t="s">
        <v>2882</v>
      </c>
      <c r="G202" s="617" t="s">
        <v>2704</v>
      </c>
      <c r="H202" s="617" t="s">
        <v>2706</v>
      </c>
      <c r="I202" s="619">
        <v>67.16</v>
      </c>
      <c r="J202" s="619">
        <v>150</v>
      </c>
      <c r="K202" s="620">
        <v>10073.26</v>
      </c>
    </row>
    <row r="203" spans="1:11" ht="14.4" customHeight="1" x14ac:dyDescent="0.3">
      <c r="A203" s="615" t="s">
        <v>470</v>
      </c>
      <c r="B203" s="616" t="s">
        <v>2077</v>
      </c>
      <c r="C203" s="617" t="s">
        <v>476</v>
      </c>
      <c r="D203" s="618" t="s">
        <v>2078</v>
      </c>
      <c r="E203" s="617" t="s">
        <v>2881</v>
      </c>
      <c r="F203" s="618" t="s">
        <v>2882</v>
      </c>
      <c r="G203" s="617" t="s">
        <v>2707</v>
      </c>
      <c r="H203" s="617" t="s">
        <v>2708</v>
      </c>
      <c r="I203" s="619">
        <v>156.37</v>
      </c>
      <c r="J203" s="619">
        <v>10</v>
      </c>
      <c r="K203" s="620">
        <v>1563.73</v>
      </c>
    </row>
    <row r="204" spans="1:11" ht="14.4" customHeight="1" x14ac:dyDescent="0.3">
      <c r="A204" s="615" t="s">
        <v>470</v>
      </c>
      <c r="B204" s="616" t="s">
        <v>2077</v>
      </c>
      <c r="C204" s="617" t="s">
        <v>476</v>
      </c>
      <c r="D204" s="618" t="s">
        <v>2078</v>
      </c>
      <c r="E204" s="617" t="s">
        <v>2881</v>
      </c>
      <c r="F204" s="618" t="s">
        <v>2882</v>
      </c>
      <c r="G204" s="617" t="s">
        <v>2709</v>
      </c>
      <c r="H204" s="617" t="s">
        <v>2710</v>
      </c>
      <c r="I204" s="619">
        <v>27.1</v>
      </c>
      <c r="J204" s="619">
        <v>40</v>
      </c>
      <c r="K204" s="620">
        <v>1084.1600000000001</v>
      </c>
    </row>
    <row r="205" spans="1:11" ht="14.4" customHeight="1" x14ac:dyDescent="0.3">
      <c r="A205" s="615" t="s">
        <v>470</v>
      </c>
      <c r="B205" s="616" t="s">
        <v>2077</v>
      </c>
      <c r="C205" s="617" t="s">
        <v>476</v>
      </c>
      <c r="D205" s="618" t="s">
        <v>2078</v>
      </c>
      <c r="E205" s="617" t="s">
        <v>2881</v>
      </c>
      <c r="F205" s="618" t="s">
        <v>2882</v>
      </c>
      <c r="G205" s="617" t="s">
        <v>2711</v>
      </c>
      <c r="H205" s="617" t="s">
        <v>2712</v>
      </c>
      <c r="I205" s="619">
        <v>321.935</v>
      </c>
      <c r="J205" s="619">
        <v>55</v>
      </c>
      <c r="K205" s="620">
        <v>17706.5</v>
      </c>
    </row>
    <row r="206" spans="1:11" ht="14.4" customHeight="1" x14ac:dyDescent="0.3">
      <c r="A206" s="615" t="s">
        <v>470</v>
      </c>
      <c r="B206" s="616" t="s">
        <v>2077</v>
      </c>
      <c r="C206" s="617" t="s">
        <v>476</v>
      </c>
      <c r="D206" s="618" t="s">
        <v>2078</v>
      </c>
      <c r="E206" s="617" t="s">
        <v>2881</v>
      </c>
      <c r="F206" s="618" t="s">
        <v>2882</v>
      </c>
      <c r="G206" s="617" t="s">
        <v>2713</v>
      </c>
      <c r="H206" s="617" t="s">
        <v>2714</v>
      </c>
      <c r="I206" s="619">
        <v>8.8337500000000002</v>
      </c>
      <c r="J206" s="619">
        <v>2100</v>
      </c>
      <c r="K206" s="620">
        <v>18548</v>
      </c>
    </row>
    <row r="207" spans="1:11" ht="14.4" customHeight="1" x14ac:dyDescent="0.3">
      <c r="A207" s="615" t="s">
        <v>470</v>
      </c>
      <c r="B207" s="616" t="s">
        <v>2077</v>
      </c>
      <c r="C207" s="617" t="s">
        <v>476</v>
      </c>
      <c r="D207" s="618" t="s">
        <v>2078</v>
      </c>
      <c r="E207" s="617" t="s">
        <v>2881</v>
      </c>
      <c r="F207" s="618" t="s">
        <v>2882</v>
      </c>
      <c r="G207" s="617" t="s">
        <v>2715</v>
      </c>
      <c r="H207" s="617" t="s">
        <v>2716</v>
      </c>
      <c r="I207" s="619">
        <v>375.1</v>
      </c>
      <c r="J207" s="619">
        <v>2</v>
      </c>
      <c r="K207" s="620">
        <v>750.2</v>
      </c>
    </row>
    <row r="208" spans="1:11" ht="14.4" customHeight="1" x14ac:dyDescent="0.3">
      <c r="A208" s="615" t="s">
        <v>470</v>
      </c>
      <c r="B208" s="616" t="s">
        <v>2077</v>
      </c>
      <c r="C208" s="617" t="s">
        <v>476</v>
      </c>
      <c r="D208" s="618" t="s">
        <v>2078</v>
      </c>
      <c r="E208" s="617" t="s">
        <v>2881</v>
      </c>
      <c r="F208" s="618" t="s">
        <v>2882</v>
      </c>
      <c r="G208" s="617" t="s">
        <v>2717</v>
      </c>
      <c r="H208" s="617" t="s">
        <v>2718</v>
      </c>
      <c r="I208" s="619">
        <v>75.459999999999994</v>
      </c>
      <c r="J208" s="619">
        <v>30</v>
      </c>
      <c r="K208" s="620">
        <v>2263.94</v>
      </c>
    </row>
    <row r="209" spans="1:11" ht="14.4" customHeight="1" x14ac:dyDescent="0.3">
      <c r="A209" s="615" t="s">
        <v>470</v>
      </c>
      <c r="B209" s="616" t="s">
        <v>2077</v>
      </c>
      <c r="C209" s="617" t="s">
        <v>476</v>
      </c>
      <c r="D209" s="618" t="s">
        <v>2078</v>
      </c>
      <c r="E209" s="617" t="s">
        <v>2881</v>
      </c>
      <c r="F209" s="618" t="s">
        <v>2882</v>
      </c>
      <c r="G209" s="617" t="s">
        <v>2719</v>
      </c>
      <c r="H209" s="617" t="s">
        <v>2720</v>
      </c>
      <c r="I209" s="619">
        <v>484.04</v>
      </c>
      <c r="J209" s="619">
        <v>10</v>
      </c>
      <c r="K209" s="620">
        <v>4840.3500000000004</v>
      </c>
    </row>
    <row r="210" spans="1:11" ht="14.4" customHeight="1" x14ac:dyDescent="0.3">
      <c r="A210" s="615" t="s">
        <v>470</v>
      </c>
      <c r="B210" s="616" t="s">
        <v>2077</v>
      </c>
      <c r="C210" s="617" t="s">
        <v>476</v>
      </c>
      <c r="D210" s="618" t="s">
        <v>2078</v>
      </c>
      <c r="E210" s="617" t="s">
        <v>2881</v>
      </c>
      <c r="F210" s="618" t="s">
        <v>2882</v>
      </c>
      <c r="G210" s="617" t="s">
        <v>2721</v>
      </c>
      <c r="H210" s="617" t="s">
        <v>2722</v>
      </c>
      <c r="I210" s="619">
        <v>204.75</v>
      </c>
      <c r="J210" s="619">
        <v>2</v>
      </c>
      <c r="K210" s="620">
        <v>409.5</v>
      </c>
    </row>
    <row r="211" spans="1:11" ht="14.4" customHeight="1" x14ac:dyDescent="0.3">
      <c r="A211" s="615" t="s">
        <v>470</v>
      </c>
      <c r="B211" s="616" t="s">
        <v>2077</v>
      </c>
      <c r="C211" s="617" t="s">
        <v>476</v>
      </c>
      <c r="D211" s="618" t="s">
        <v>2078</v>
      </c>
      <c r="E211" s="617" t="s">
        <v>2881</v>
      </c>
      <c r="F211" s="618" t="s">
        <v>2882</v>
      </c>
      <c r="G211" s="617" t="s">
        <v>2723</v>
      </c>
      <c r="H211" s="617" t="s">
        <v>2724</v>
      </c>
      <c r="I211" s="619">
        <v>199.67</v>
      </c>
      <c r="J211" s="619">
        <v>2</v>
      </c>
      <c r="K211" s="620">
        <v>399.34</v>
      </c>
    </row>
    <row r="212" spans="1:11" ht="14.4" customHeight="1" x14ac:dyDescent="0.3">
      <c r="A212" s="615" t="s">
        <v>470</v>
      </c>
      <c r="B212" s="616" t="s">
        <v>2077</v>
      </c>
      <c r="C212" s="617" t="s">
        <v>476</v>
      </c>
      <c r="D212" s="618" t="s">
        <v>2078</v>
      </c>
      <c r="E212" s="617" t="s">
        <v>2881</v>
      </c>
      <c r="F212" s="618" t="s">
        <v>2882</v>
      </c>
      <c r="G212" s="617" t="s">
        <v>2725</v>
      </c>
      <c r="H212" s="617" t="s">
        <v>2726</v>
      </c>
      <c r="I212" s="619">
        <v>102.85</v>
      </c>
      <c r="J212" s="619">
        <v>2</v>
      </c>
      <c r="K212" s="620">
        <v>205.7</v>
      </c>
    </row>
    <row r="213" spans="1:11" ht="14.4" customHeight="1" x14ac:dyDescent="0.3">
      <c r="A213" s="615" t="s">
        <v>470</v>
      </c>
      <c r="B213" s="616" t="s">
        <v>2077</v>
      </c>
      <c r="C213" s="617" t="s">
        <v>476</v>
      </c>
      <c r="D213" s="618" t="s">
        <v>2078</v>
      </c>
      <c r="E213" s="617" t="s">
        <v>2881</v>
      </c>
      <c r="F213" s="618" t="s">
        <v>2882</v>
      </c>
      <c r="G213" s="617" t="s">
        <v>2727</v>
      </c>
      <c r="H213" s="617" t="s">
        <v>2728</v>
      </c>
      <c r="I213" s="619">
        <v>466.94</v>
      </c>
      <c r="J213" s="619">
        <v>5</v>
      </c>
      <c r="K213" s="620">
        <v>2334.6999999999998</v>
      </c>
    </row>
    <row r="214" spans="1:11" ht="14.4" customHeight="1" x14ac:dyDescent="0.3">
      <c r="A214" s="615" t="s">
        <v>470</v>
      </c>
      <c r="B214" s="616" t="s">
        <v>2077</v>
      </c>
      <c r="C214" s="617" t="s">
        <v>476</v>
      </c>
      <c r="D214" s="618" t="s">
        <v>2078</v>
      </c>
      <c r="E214" s="617" t="s">
        <v>2881</v>
      </c>
      <c r="F214" s="618" t="s">
        <v>2882</v>
      </c>
      <c r="G214" s="617" t="s">
        <v>2729</v>
      </c>
      <c r="H214" s="617" t="s">
        <v>2730</v>
      </c>
      <c r="I214" s="619">
        <v>1441.7449999999999</v>
      </c>
      <c r="J214" s="619">
        <v>3</v>
      </c>
      <c r="K214" s="620">
        <v>4352.49</v>
      </c>
    </row>
    <row r="215" spans="1:11" ht="14.4" customHeight="1" x14ac:dyDescent="0.3">
      <c r="A215" s="615" t="s">
        <v>470</v>
      </c>
      <c r="B215" s="616" t="s">
        <v>2077</v>
      </c>
      <c r="C215" s="617" t="s">
        <v>476</v>
      </c>
      <c r="D215" s="618" t="s">
        <v>2078</v>
      </c>
      <c r="E215" s="617" t="s">
        <v>2881</v>
      </c>
      <c r="F215" s="618" t="s">
        <v>2882</v>
      </c>
      <c r="G215" s="617" t="s">
        <v>2731</v>
      </c>
      <c r="H215" s="617" t="s">
        <v>2732</v>
      </c>
      <c r="I215" s="619">
        <v>185.13</v>
      </c>
      <c r="J215" s="619">
        <v>5</v>
      </c>
      <c r="K215" s="620">
        <v>925.65</v>
      </c>
    </row>
    <row r="216" spans="1:11" ht="14.4" customHeight="1" x14ac:dyDescent="0.3">
      <c r="A216" s="615" t="s">
        <v>470</v>
      </c>
      <c r="B216" s="616" t="s">
        <v>2077</v>
      </c>
      <c r="C216" s="617" t="s">
        <v>476</v>
      </c>
      <c r="D216" s="618" t="s">
        <v>2078</v>
      </c>
      <c r="E216" s="617" t="s">
        <v>2881</v>
      </c>
      <c r="F216" s="618" t="s">
        <v>2882</v>
      </c>
      <c r="G216" s="617" t="s">
        <v>2733</v>
      </c>
      <c r="H216" s="617" t="s">
        <v>2734</v>
      </c>
      <c r="I216" s="619">
        <v>30.73</v>
      </c>
      <c r="J216" s="619">
        <v>200</v>
      </c>
      <c r="K216" s="620">
        <v>6146.8</v>
      </c>
    </row>
    <row r="217" spans="1:11" ht="14.4" customHeight="1" x14ac:dyDescent="0.3">
      <c r="A217" s="615" t="s">
        <v>470</v>
      </c>
      <c r="B217" s="616" t="s">
        <v>2077</v>
      </c>
      <c r="C217" s="617" t="s">
        <v>476</v>
      </c>
      <c r="D217" s="618" t="s">
        <v>2078</v>
      </c>
      <c r="E217" s="617" t="s">
        <v>2881</v>
      </c>
      <c r="F217" s="618" t="s">
        <v>2882</v>
      </c>
      <c r="G217" s="617" t="s">
        <v>2735</v>
      </c>
      <c r="H217" s="617" t="s">
        <v>2736</v>
      </c>
      <c r="I217" s="619">
        <v>2504.6999999999998</v>
      </c>
      <c r="J217" s="619">
        <v>2</v>
      </c>
      <c r="K217" s="620">
        <v>5009.3999999999996</v>
      </c>
    </row>
    <row r="218" spans="1:11" ht="14.4" customHeight="1" x14ac:dyDescent="0.3">
      <c r="A218" s="615" t="s">
        <v>470</v>
      </c>
      <c r="B218" s="616" t="s">
        <v>2077</v>
      </c>
      <c r="C218" s="617" t="s">
        <v>476</v>
      </c>
      <c r="D218" s="618" t="s">
        <v>2078</v>
      </c>
      <c r="E218" s="617" t="s">
        <v>2881</v>
      </c>
      <c r="F218" s="618" t="s">
        <v>2882</v>
      </c>
      <c r="G218" s="617" t="s">
        <v>2737</v>
      </c>
      <c r="H218" s="617" t="s">
        <v>2738</v>
      </c>
      <c r="I218" s="619">
        <v>181.5</v>
      </c>
      <c r="J218" s="619">
        <v>2</v>
      </c>
      <c r="K218" s="620">
        <v>363</v>
      </c>
    </row>
    <row r="219" spans="1:11" ht="14.4" customHeight="1" x14ac:dyDescent="0.3">
      <c r="A219" s="615" t="s">
        <v>470</v>
      </c>
      <c r="B219" s="616" t="s">
        <v>2077</v>
      </c>
      <c r="C219" s="617" t="s">
        <v>476</v>
      </c>
      <c r="D219" s="618" t="s">
        <v>2078</v>
      </c>
      <c r="E219" s="617" t="s">
        <v>2881</v>
      </c>
      <c r="F219" s="618" t="s">
        <v>2882</v>
      </c>
      <c r="G219" s="617" t="s">
        <v>2739</v>
      </c>
      <c r="H219" s="617" t="s">
        <v>2740</v>
      </c>
      <c r="I219" s="619">
        <v>398.03</v>
      </c>
      <c r="J219" s="619">
        <v>3</v>
      </c>
      <c r="K219" s="620">
        <v>1194.0899999999999</v>
      </c>
    </row>
    <row r="220" spans="1:11" ht="14.4" customHeight="1" x14ac:dyDescent="0.3">
      <c r="A220" s="615" t="s">
        <v>470</v>
      </c>
      <c r="B220" s="616" t="s">
        <v>2077</v>
      </c>
      <c r="C220" s="617" t="s">
        <v>476</v>
      </c>
      <c r="D220" s="618" t="s">
        <v>2078</v>
      </c>
      <c r="E220" s="617" t="s">
        <v>2881</v>
      </c>
      <c r="F220" s="618" t="s">
        <v>2882</v>
      </c>
      <c r="G220" s="617" t="s">
        <v>2741</v>
      </c>
      <c r="H220" s="617" t="s">
        <v>2742</v>
      </c>
      <c r="I220" s="619">
        <v>35.090000000000003</v>
      </c>
      <c r="J220" s="619">
        <v>10</v>
      </c>
      <c r="K220" s="620">
        <v>350.9</v>
      </c>
    </row>
    <row r="221" spans="1:11" ht="14.4" customHeight="1" x14ac:dyDescent="0.3">
      <c r="A221" s="615" t="s">
        <v>470</v>
      </c>
      <c r="B221" s="616" t="s">
        <v>2077</v>
      </c>
      <c r="C221" s="617" t="s">
        <v>476</v>
      </c>
      <c r="D221" s="618" t="s">
        <v>2078</v>
      </c>
      <c r="E221" s="617" t="s">
        <v>2881</v>
      </c>
      <c r="F221" s="618" t="s">
        <v>2882</v>
      </c>
      <c r="G221" s="617" t="s">
        <v>2743</v>
      </c>
      <c r="H221" s="617" t="s">
        <v>2744</v>
      </c>
      <c r="I221" s="619">
        <v>60.9</v>
      </c>
      <c r="J221" s="619">
        <v>20</v>
      </c>
      <c r="K221" s="620">
        <v>1218.06</v>
      </c>
    </row>
    <row r="222" spans="1:11" ht="14.4" customHeight="1" x14ac:dyDescent="0.3">
      <c r="A222" s="615" t="s">
        <v>470</v>
      </c>
      <c r="B222" s="616" t="s">
        <v>2077</v>
      </c>
      <c r="C222" s="617" t="s">
        <v>476</v>
      </c>
      <c r="D222" s="618" t="s">
        <v>2078</v>
      </c>
      <c r="E222" s="617" t="s">
        <v>2881</v>
      </c>
      <c r="F222" s="618" t="s">
        <v>2882</v>
      </c>
      <c r="G222" s="617" t="s">
        <v>2745</v>
      </c>
      <c r="H222" s="617" t="s">
        <v>2746</v>
      </c>
      <c r="I222" s="619">
        <v>145.19999999999999</v>
      </c>
      <c r="J222" s="619">
        <v>10</v>
      </c>
      <c r="K222" s="620">
        <v>1452</v>
      </c>
    </row>
    <row r="223" spans="1:11" ht="14.4" customHeight="1" x14ac:dyDescent="0.3">
      <c r="A223" s="615" t="s">
        <v>470</v>
      </c>
      <c r="B223" s="616" t="s">
        <v>2077</v>
      </c>
      <c r="C223" s="617" t="s">
        <v>476</v>
      </c>
      <c r="D223" s="618" t="s">
        <v>2078</v>
      </c>
      <c r="E223" s="617" t="s">
        <v>2881</v>
      </c>
      <c r="F223" s="618" t="s">
        <v>2882</v>
      </c>
      <c r="G223" s="617" t="s">
        <v>2747</v>
      </c>
      <c r="H223" s="617" t="s">
        <v>2748</v>
      </c>
      <c r="I223" s="619">
        <v>254.1</v>
      </c>
      <c r="J223" s="619">
        <v>10</v>
      </c>
      <c r="K223" s="620">
        <v>2541</v>
      </c>
    </row>
    <row r="224" spans="1:11" ht="14.4" customHeight="1" x14ac:dyDescent="0.3">
      <c r="A224" s="615" t="s">
        <v>470</v>
      </c>
      <c r="B224" s="616" t="s">
        <v>2077</v>
      </c>
      <c r="C224" s="617" t="s">
        <v>476</v>
      </c>
      <c r="D224" s="618" t="s">
        <v>2078</v>
      </c>
      <c r="E224" s="617" t="s">
        <v>2881</v>
      </c>
      <c r="F224" s="618" t="s">
        <v>2882</v>
      </c>
      <c r="G224" s="617" t="s">
        <v>2749</v>
      </c>
      <c r="H224" s="617" t="s">
        <v>2750</v>
      </c>
      <c r="I224" s="619">
        <v>159.72</v>
      </c>
      <c r="J224" s="619">
        <v>150</v>
      </c>
      <c r="K224" s="620">
        <v>23958</v>
      </c>
    </row>
    <row r="225" spans="1:11" ht="14.4" customHeight="1" x14ac:dyDescent="0.3">
      <c r="A225" s="615" t="s">
        <v>470</v>
      </c>
      <c r="B225" s="616" t="s">
        <v>2077</v>
      </c>
      <c r="C225" s="617" t="s">
        <v>476</v>
      </c>
      <c r="D225" s="618" t="s">
        <v>2078</v>
      </c>
      <c r="E225" s="617" t="s">
        <v>2883</v>
      </c>
      <c r="F225" s="618" t="s">
        <v>2884</v>
      </c>
      <c r="G225" s="617" t="s">
        <v>2751</v>
      </c>
      <c r="H225" s="617" t="s">
        <v>2752</v>
      </c>
      <c r="I225" s="619">
        <v>143.10857142857142</v>
      </c>
      <c r="J225" s="619">
        <v>14</v>
      </c>
      <c r="K225" s="620">
        <v>2003.53</v>
      </c>
    </row>
    <row r="226" spans="1:11" ht="14.4" customHeight="1" x14ac:dyDescent="0.3">
      <c r="A226" s="615" t="s">
        <v>470</v>
      </c>
      <c r="B226" s="616" t="s">
        <v>2077</v>
      </c>
      <c r="C226" s="617" t="s">
        <v>476</v>
      </c>
      <c r="D226" s="618" t="s">
        <v>2078</v>
      </c>
      <c r="E226" s="617" t="s">
        <v>2885</v>
      </c>
      <c r="F226" s="618" t="s">
        <v>2886</v>
      </c>
      <c r="G226" s="617" t="s">
        <v>2753</v>
      </c>
      <c r="H226" s="617" t="s">
        <v>2754</v>
      </c>
      <c r="I226" s="619">
        <v>928.20000000000016</v>
      </c>
      <c r="J226" s="619">
        <v>30</v>
      </c>
      <c r="K226" s="620">
        <v>27846.090000000004</v>
      </c>
    </row>
    <row r="227" spans="1:11" ht="14.4" customHeight="1" x14ac:dyDescent="0.3">
      <c r="A227" s="615" t="s">
        <v>470</v>
      </c>
      <c r="B227" s="616" t="s">
        <v>2077</v>
      </c>
      <c r="C227" s="617" t="s">
        <v>476</v>
      </c>
      <c r="D227" s="618" t="s">
        <v>2078</v>
      </c>
      <c r="E227" s="617" t="s">
        <v>2885</v>
      </c>
      <c r="F227" s="618" t="s">
        <v>2886</v>
      </c>
      <c r="G227" s="617" t="s">
        <v>2755</v>
      </c>
      <c r="H227" s="617" t="s">
        <v>2756</v>
      </c>
      <c r="I227" s="619">
        <v>319.91000000000003</v>
      </c>
      <c r="J227" s="619">
        <v>60</v>
      </c>
      <c r="K227" s="620">
        <v>19194.72</v>
      </c>
    </row>
    <row r="228" spans="1:11" ht="14.4" customHeight="1" x14ac:dyDescent="0.3">
      <c r="A228" s="615" t="s">
        <v>470</v>
      </c>
      <c r="B228" s="616" t="s">
        <v>2077</v>
      </c>
      <c r="C228" s="617" t="s">
        <v>476</v>
      </c>
      <c r="D228" s="618" t="s">
        <v>2078</v>
      </c>
      <c r="E228" s="617" t="s">
        <v>2885</v>
      </c>
      <c r="F228" s="618" t="s">
        <v>2886</v>
      </c>
      <c r="G228" s="617" t="s">
        <v>2757</v>
      </c>
      <c r="H228" s="617" t="s">
        <v>2758</v>
      </c>
      <c r="I228" s="619">
        <v>568.79</v>
      </c>
      <c r="J228" s="619">
        <v>30</v>
      </c>
      <c r="K228" s="620">
        <v>17063.550000000003</v>
      </c>
    </row>
    <row r="229" spans="1:11" ht="14.4" customHeight="1" x14ac:dyDescent="0.3">
      <c r="A229" s="615" t="s">
        <v>470</v>
      </c>
      <c r="B229" s="616" t="s">
        <v>2077</v>
      </c>
      <c r="C229" s="617" t="s">
        <v>476</v>
      </c>
      <c r="D229" s="618" t="s">
        <v>2078</v>
      </c>
      <c r="E229" s="617" t="s">
        <v>2885</v>
      </c>
      <c r="F229" s="618" t="s">
        <v>2886</v>
      </c>
      <c r="G229" s="617" t="s">
        <v>2759</v>
      </c>
      <c r="H229" s="617" t="s">
        <v>2760</v>
      </c>
      <c r="I229" s="619">
        <v>442.39</v>
      </c>
      <c r="J229" s="619">
        <v>30</v>
      </c>
      <c r="K229" s="620">
        <v>13271.64</v>
      </c>
    </row>
    <row r="230" spans="1:11" ht="14.4" customHeight="1" x14ac:dyDescent="0.3">
      <c r="A230" s="615" t="s">
        <v>470</v>
      </c>
      <c r="B230" s="616" t="s">
        <v>2077</v>
      </c>
      <c r="C230" s="617" t="s">
        <v>476</v>
      </c>
      <c r="D230" s="618" t="s">
        <v>2078</v>
      </c>
      <c r="E230" s="617" t="s">
        <v>2887</v>
      </c>
      <c r="F230" s="618" t="s">
        <v>2888</v>
      </c>
      <c r="G230" s="617" t="s">
        <v>2761</v>
      </c>
      <c r="H230" s="617" t="s">
        <v>2762</v>
      </c>
      <c r="I230" s="619">
        <v>8.1655555555555548</v>
      </c>
      <c r="J230" s="619">
        <v>5400</v>
      </c>
      <c r="K230" s="620">
        <v>44091</v>
      </c>
    </row>
    <row r="231" spans="1:11" ht="14.4" customHeight="1" x14ac:dyDescent="0.3">
      <c r="A231" s="615" t="s">
        <v>470</v>
      </c>
      <c r="B231" s="616" t="s">
        <v>2077</v>
      </c>
      <c r="C231" s="617" t="s">
        <v>476</v>
      </c>
      <c r="D231" s="618" t="s">
        <v>2078</v>
      </c>
      <c r="E231" s="617" t="s">
        <v>2887</v>
      </c>
      <c r="F231" s="618" t="s">
        <v>2888</v>
      </c>
      <c r="G231" s="617" t="s">
        <v>2763</v>
      </c>
      <c r="H231" s="617" t="s">
        <v>2764</v>
      </c>
      <c r="I231" s="619">
        <v>162.63</v>
      </c>
      <c r="J231" s="619">
        <v>60</v>
      </c>
      <c r="K231" s="620">
        <v>9757.82</v>
      </c>
    </row>
    <row r="232" spans="1:11" ht="14.4" customHeight="1" x14ac:dyDescent="0.3">
      <c r="A232" s="615" t="s">
        <v>470</v>
      </c>
      <c r="B232" s="616" t="s">
        <v>2077</v>
      </c>
      <c r="C232" s="617" t="s">
        <v>476</v>
      </c>
      <c r="D232" s="618" t="s">
        <v>2078</v>
      </c>
      <c r="E232" s="617" t="s">
        <v>2887</v>
      </c>
      <c r="F232" s="618" t="s">
        <v>2888</v>
      </c>
      <c r="G232" s="617" t="s">
        <v>2765</v>
      </c>
      <c r="H232" s="617" t="s">
        <v>2766</v>
      </c>
      <c r="I232" s="619">
        <v>7.0049999999999999</v>
      </c>
      <c r="J232" s="619">
        <v>600</v>
      </c>
      <c r="K232" s="620">
        <v>4203</v>
      </c>
    </row>
    <row r="233" spans="1:11" ht="14.4" customHeight="1" x14ac:dyDescent="0.3">
      <c r="A233" s="615" t="s">
        <v>470</v>
      </c>
      <c r="B233" s="616" t="s">
        <v>2077</v>
      </c>
      <c r="C233" s="617" t="s">
        <v>476</v>
      </c>
      <c r="D233" s="618" t="s">
        <v>2078</v>
      </c>
      <c r="E233" s="617" t="s">
        <v>2887</v>
      </c>
      <c r="F233" s="618" t="s">
        <v>2888</v>
      </c>
      <c r="G233" s="617" t="s">
        <v>2767</v>
      </c>
      <c r="H233" s="617" t="s">
        <v>2768</v>
      </c>
      <c r="I233" s="619">
        <v>181.5</v>
      </c>
      <c r="J233" s="619">
        <v>90</v>
      </c>
      <c r="K233" s="620">
        <v>16335</v>
      </c>
    </row>
    <row r="234" spans="1:11" ht="14.4" customHeight="1" x14ac:dyDescent="0.3">
      <c r="A234" s="615" t="s">
        <v>470</v>
      </c>
      <c r="B234" s="616" t="s">
        <v>2077</v>
      </c>
      <c r="C234" s="617" t="s">
        <v>476</v>
      </c>
      <c r="D234" s="618" t="s">
        <v>2078</v>
      </c>
      <c r="E234" s="617" t="s">
        <v>2889</v>
      </c>
      <c r="F234" s="618" t="s">
        <v>2890</v>
      </c>
      <c r="G234" s="617" t="s">
        <v>2769</v>
      </c>
      <c r="H234" s="617" t="s">
        <v>2770</v>
      </c>
      <c r="I234" s="619">
        <v>41.81</v>
      </c>
      <c r="J234" s="619">
        <v>36</v>
      </c>
      <c r="K234" s="620">
        <v>1505.12</v>
      </c>
    </row>
    <row r="235" spans="1:11" ht="14.4" customHeight="1" x14ac:dyDescent="0.3">
      <c r="A235" s="615" t="s">
        <v>470</v>
      </c>
      <c r="B235" s="616" t="s">
        <v>2077</v>
      </c>
      <c r="C235" s="617" t="s">
        <v>476</v>
      </c>
      <c r="D235" s="618" t="s">
        <v>2078</v>
      </c>
      <c r="E235" s="617" t="s">
        <v>2889</v>
      </c>
      <c r="F235" s="618" t="s">
        <v>2890</v>
      </c>
      <c r="G235" s="617" t="s">
        <v>2771</v>
      </c>
      <c r="H235" s="617" t="s">
        <v>2772</v>
      </c>
      <c r="I235" s="619">
        <v>24.22</v>
      </c>
      <c r="J235" s="619">
        <v>72</v>
      </c>
      <c r="K235" s="620">
        <v>1743.86</v>
      </c>
    </row>
    <row r="236" spans="1:11" ht="14.4" customHeight="1" x14ac:dyDescent="0.3">
      <c r="A236" s="615" t="s">
        <v>470</v>
      </c>
      <c r="B236" s="616" t="s">
        <v>2077</v>
      </c>
      <c r="C236" s="617" t="s">
        <v>476</v>
      </c>
      <c r="D236" s="618" t="s">
        <v>2078</v>
      </c>
      <c r="E236" s="617" t="s">
        <v>2889</v>
      </c>
      <c r="F236" s="618" t="s">
        <v>2890</v>
      </c>
      <c r="G236" s="617" t="s">
        <v>2773</v>
      </c>
      <c r="H236" s="617" t="s">
        <v>2774</v>
      </c>
      <c r="I236" s="619">
        <v>33.6</v>
      </c>
      <c r="J236" s="619">
        <v>108</v>
      </c>
      <c r="K236" s="620">
        <v>3629.07</v>
      </c>
    </row>
    <row r="237" spans="1:11" ht="14.4" customHeight="1" x14ac:dyDescent="0.3">
      <c r="A237" s="615" t="s">
        <v>470</v>
      </c>
      <c r="B237" s="616" t="s">
        <v>2077</v>
      </c>
      <c r="C237" s="617" t="s">
        <v>476</v>
      </c>
      <c r="D237" s="618" t="s">
        <v>2078</v>
      </c>
      <c r="E237" s="617" t="s">
        <v>2889</v>
      </c>
      <c r="F237" s="618" t="s">
        <v>2890</v>
      </c>
      <c r="G237" s="617" t="s">
        <v>2775</v>
      </c>
      <c r="H237" s="617" t="s">
        <v>2776</v>
      </c>
      <c r="I237" s="619">
        <v>0</v>
      </c>
      <c r="J237" s="619">
        <v>36</v>
      </c>
      <c r="K237" s="620">
        <v>0</v>
      </c>
    </row>
    <row r="238" spans="1:11" ht="14.4" customHeight="1" x14ac:dyDescent="0.3">
      <c r="A238" s="615" t="s">
        <v>470</v>
      </c>
      <c r="B238" s="616" t="s">
        <v>2077</v>
      </c>
      <c r="C238" s="617" t="s">
        <v>476</v>
      </c>
      <c r="D238" s="618" t="s">
        <v>2078</v>
      </c>
      <c r="E238" s="617" t="s">
        <v>2891</v>
      </c>
      <c r="F238" s="618" t="s">
        <v>2892</v>
      </c>
      <c r="G238" s="617" t="s">
        <v>2777</v>
      </c>
      <c r="H238" s="617" t="s">
        <v>2778</v>
      </c>
      <c r="I238" s="619">
        <v>0.3</v>
      </c>
      <c r="J238" s="619">
        <v>1100</v>
      </c>
      <c r="K238" s="620">
        <v>330</v>
      </c>
    </row>
    <row r="239" spans="1:11" ht="14.4" customHeight="1" x14ac:dyDescent="0.3">
      <c r="A239" s="615" t="s">
        <v>470</v>
      </c>
      <c r="B239" s="616" t="s">
        <v>2077</v>
      </c>
      <c r="C239" s="617" t="s">
        <v>476</v>
      </c>
      <c r="D239" s="618" t="s">
        <v>2078</v>
      </c>
      <c r="E239" s="617" t="s">
        <v>2891</v>
      </c>
      <c r="F239" s="618" t="s">
        <v>2892</v>
      </c>
      <c r="G239" s="617" t="s">
        <v>2779</v>
      </c>
      <c r="H239" s="617" t="s">
        <v>2780</v>
      </c>
      <c r="I239" s="619">
        <v>0.30499999999999999</v>
      </c>
      <c r="J239" s="619">
        <v>1200</v>
      </c>
      <c r="K239" s="620">
        <v>363</v>
      </c>
    </row>
    <row r="240" spans="1:11" ht="14.4" customHeight="1" x14ac:dyDescent="0.3">
      <c r="A240" s="615" t="s">
        <v>470</v>
      </c>
      <c r="B240" s="616" t="s">
        <v>2077</v>
      </c>
      <c r="C240" s="617" t="s">
        <v>476</v>
      </c>
      <c r="D240" s="618" t="s">
        <v>2078</v>
      </c>
      <c r="E240" s="617" t="s">
        <v>2891</v>
      </c>
      <c r="F240" s="618" t="s">
        <v>2892</v>
      </c>
      <c r="G240" s="617" t="s">
        <v>2781</v>
      </c>
      <c r="H240" s="617" t="s">
        <v>2782</v>
      </c>
      <c r="I240" s="619">
        <v>0.30714285714285711</v>
      </c>
      <c r="J240" s="619">
        <v>8200</v>
      </c>
      <c r="K240" s="620">
        <v>2522</v>
      </c>
    </row>
    <row r="241" spans="1:11" ht="14.4" customHeight="1" x14ac:dyDescent="0.3">
      <c r="A241" s="615" t="s">
        <v>470</v>
      </c>
      <c r="B241" s="616" t="s">
        <v>2077</v>
      </c>
      <c r="C241" s="617" t="s">
        <v>476</v>
      </c>
      <c r="D241" s="618" t="s">
        <v>2078</v>
      </c>
      <c r="E241" s="617" t="s">
        <v>2891</v>
      </c>
      <c r="F241" s="618" t="s">
        <v>2892</v>
      </c>
      <c r="G241" s="617" t="s">
        <v>2783</v>
      </c>
      <c r="H241" s="617" t="s">
        <v>2784</v>
      </c>
      <c r="I241" s="619">
        <v>0.30666666666666664</v>
      </c>
      <c r="J241" s="619">
        <v>300</v>
      </c>
      <c r="K241" s="620">
        <v>92</v>
      </c>
    </row>
    <row r="242" spans="1:11" ht="14.4" customHeight="1" x14ac:dyDescent="0.3">
      <c r="A242" s="615" t="s">
        <v>470</v>
      </c>
      <c r="B242" s="616" t="s">
        <v>2077</v>
      </c>
      <c r="C242" s="617" t="s">
        <v>476</v>
      </c>
      <c r="D242" s="618" t="s">
        <v>2078</v>
      </c>
      <c r="E242" s="617" t="s">
        <v>2891</v>
      </c>
      <c r="F242" s="618" t="s">
        <v>2892</v>
      </c>
      <c r="G242" s="617" t="s">
        <v>2785</v>
      </c>
      <c r="H242" s="617" t="s">
        <v>2786</v>
      </c>
      <c r="I242" s="619">
        <v>0.68</v>
      </c>
      <c r="J242" s="619">
        <v>200</v>
      </c>
      <c r="K242" s="620">
        <v>136</v>
      </c>
    </row>
    <row r="243" spans="1:11" ht="14.4" customHeight="1" x14ac:dyDescent="0.3">
      <c r="A243" s="615" t="s">
        <v>470</v>
      </c>
      <c r="B243" s="616" t="s">
        <v>2077</v>
      </c>
      <c r="C243" s="617" t="s">
        <v>476</v>
      </c>
      <c r="D243" s="618" t="s">
        <v>2078</v>
      </c>
      <c r="E243" s="617" t="s">
        <v>2891</v>
      </c>
      <c r="F243" s="618" t="s">
        <v>2892</v>
      </c>
      <c r="G243" s="617" t="s">
        <v>2787</v>
      </c>
      <c r="H243" s="617" t="s">
        <v>2788</v>
      </c>
      <c r="I243" s="619">
        <v>10.99</v>
      </c>
      <c r="J243" s="619">
        <v>50</v>
      </c>
      <c r="K243" s="620">
        <v>549.34</v>
      </c>
    </row>
    <row r="244" spans="1:11" ht="14.4" customHeight="1" x14ac:dyDescent="0.3">
      <c r="A244" s="615" t="s">
        <v>470</v>
      </c>
      <c r="B244" s="616" t="s">
        <v>2077</v>
      </c>
      <c r="C244" s="617" t="s">
        <v>476</v>
      </c>
      <c r="D244" s="618" t="s">
        <v>2078</v>
      </c>
      <c r="E244" s="617" t="s">
        <v>2891</v>
      </c>
      <c r="F244" s="618" t="s">
        <v>2892</v>
      </c>
      <c r="G244" s="617" t="s">
        <v>2789</v>
      </c>
      <c r="H244" s="617" t="s">
        <v>2790</v>
      </c>
      <c r="I244" s="619">
        <v>0.48299999999999998</v>
      </c>
      <c r="J244" s="619">
        <v>21700</v>
      </c>
      <c r="K244" s="620">
        <v>10473</v>
      </c>
    </row>
    <row r="245" spans="1:11" ht="14.4" customHeight="1" x14ac:dyDescent="0.3">
      <c r="A245" s="615" t="s">
        <v>470</v>
      </c>
      <c r="B245" s="616" t="s">
        <v>2077</v>
      </c>
      <c r="C245" s="617" t="s">
        <v>476</v>
      </c>
      <c r="D245" s="618" t="s">
        <v>2078</v>
      </c>
      <c r="E245" s="617" t="s">
        <v>2891</v>
      </c>
      <c r="F245" s="618" t="s">
        <v>2892</v>
      </c>
      <c r="G245" s="617" t="s">
        <v>2791</v>
      </c>
      <c r="H245" s="617" t="s">
        <v>2792</v>
      </c>
      <c r="I245" s="619">
        <v>1.8050000000000002</v>
      </c>
      <c r="J245" s="619">
        <v>200</v>
      </c>
      <c r="K245" s="620">
        <v>361</v>
      </c>
    </row>
    <row r="246" spans="1:11" ht="14.4" customHeight="1" x14ac:dyDescent="0.3">
      <c r="A246" s="615" t="s">
        <v>470</v>
      </c>
      <c r="B246" s="616" t="s">
        <v>2077</v>
      </c>
      <c r="C246" s="617" t="s">
        <v>476</v>
      </c>
      <c r="D246" s="618" t="s">
        <v>2078</v>
      </c>
      <c r="E246" s="617" t="s">
        <v>2891</v>
      </c>
      <c r="F246" s="618" t="s">
        <v>2892</v>
      </c>
      <c r="G246" s="617" t="s">
        <v>2793</v>
      </c>
      <c r="H246" s="617" t="s">
        <v>2794</v>
      </c>
      <c r="I246" s="619">
        <v>10.67</v>
      </c>
      <c r="J246" s="619">
        <v>50</v>
      </c>
      <c r="K246" s="620">
        <v>533.61</v>
      </c>
    </row>
    <row r="247" spans="1:11" ht="14.4" customHeight="1" x14ac:dyDescent="0.3">
      <c r="A247" s="615" t="s">
        <v>470</v>
      </c>
      <c r="B247" s="616" t="s">
        <v>2077</v>
      </c>
      <c r="C247" s="617" t="s">
        <v>476</v>
      </c>
      <c r="D247" s="618" t="s">
        <v>2078</v>
      </c>
      <c r="E247" s="617" t="s">
        <v>2893</v>
      </c>
      <c r="F247" s="618" t="s">
        <v>2894</v>
      </c>
      <c r="G247" s="617" t="s">
        <v>2795</v>
      </c>
      <c r="H247" s="617" t="s">
        <v>2796</v>
      </c>
      <c r="I247" s="619">
        <v>20.16</v>
      </c>
      <c r="J247" s="619">
        <v>50</v>
      </c>
      <c r="K247" s="620">
        <v>1007.93</v>
      </c>
    </row>
    <row r="248" spans="1:11" ht="14.4" customHeight="1" x14ac:dyDescent="0.3">
      <c r="A248" s="615" t="s">
        <v>470</v>
      </c>
      <c r="B248" s="616" t="s">
        <v>2077</v>
      </c>
      <c r="C248" s="617" t="s">
        <v>476</v>
      </c>
      <c r="D248" s="618" t="s">
        <v>2078</v>
      </c>
      <c r="E248" s="617" t="s">
        <v>2893</v>
      </c>
      <c r="F248" s="618" t="s">
        <v>2894</v>
      </c>
      <c r="G248" s="617" t="s">
        <v>2797</v>
      </c>
      <c r="H248" s="617" t="s">
        <v>2798</v>
      </c>
      <c r="I248" s="619">
        <v>0.71</v>
      </c>
      <c r="J248" s="619">
        <v>120000</v>
      </c>
      <c r="K248" s="620">
        <v>85200</v>
      </c>
    </row>
    <row r="249" spans="1:11" ht="14.4" customHeight="1" x14ac:dyDescent="0.3">
      <c r="A249" s="615" t="s">
        <v>470</v>
      </c>
      <c r="B249" s="616" t="s">
        <v>2077</v>
      </c>
      <c r="C249" s="617" t="s">
        <v>476</v>
      </c>
      <c r="D249" s="618" t="s">
        <v>2078</v>
      </c>
      <c r="E249" s="617" t="s">
        <v>2893</v>
      </c>
      <c r="F249" s="618" t="s">
        <v>2894</v>
      </c>
      <c r="G249" s="617" t="s">
        <v>2799</v>
      </c>
      <c r="H249" s="617" t="s">
        <v>2800</v>
      </c>
      <c r="I249" s="619">
        <v>0.71</v>
      </c>
      <c r="J249" s="619">
        <v>720</v>
      </c>
      <c r="K249" s="620">
        <v>511.2</v>
      </c>
    </row>
    <row r="250" spans="1:11" ht="14.4" customHeight="1" x14ac:dyDescent="0.3">
      <c r="A250" s="615" t="s">
        <v>470</v>
      </c>
      <c r="B250" s="616" t="s">
        <v>2077</v>
      </c>
      <c r="C250" s="617" t="s">
        <v>476</v>
      </c>
      <c r="D250" s="618" t="s">
        <v>2078</v>
      </c>
      <c r="E250" s="617" t="s">
        <v>2893</v>
      </c>
      <c r="F250" s="618" t="s">
        <v>2894</v>
      </c>
      <c r="G250" s="617" t="s">
        <v>2801</v>
      </c>
      <c r="H250" s="617" t="s">
        <v>2802</v>
      </c>
      <c r="I250" s="619">
        <v>0.71</v>
      </c>
      <c r="J250" s="619">
        <v>2400</v>
      </c>
      <c r="K250" s="620">
        <v>1704</v>
      </c>
    </row>
    <row r="251" spans="1:11" ht="14.4" customHeight="1" x14ac:dyDescent="0.3">
      <c r="A251" s="615" t="s">
        <v>470</v>
      </c>
      <c r="B251" s="616" t="s">
        <v>2077</v>
      </c>
      <c r="C251" s="617" t="s">
        <v>476</v>
      </c>
      <c r="D251" s="618" t="s">
        <v>2078</v>
      </c>
      <c r="E251" s="617" t="s">
        <v>2893</v>
      </c>
      <c r="F251" s="618" t="s">
        <v>2894</v>
      </c>
      <c r="G251" s="617" t="s">
        <v>2803</v>
      </c>
      <c r="H251" s="617" t="s">
        <v>2804</v>
      </c>
      <c r="I251" s="619">
        <v>0.71</v>
      </c>
      <c r="J251" s="619">
        <v>8600</v>
      </c>
      <c r="K251" s="620">
        <v>6106</v>
      </c>
    </row>
    <row r="252" spans="1:11" ht="14.4" customHeight="1" x14ac:dyDescent="0.3">
      <c r="A252" s="615" t="s">
        <v>470</v>
      </c>
      <c r="B252" s="616" t="s">
        <v>2077</v>
      </c>
      <c r="C252" s="617" t="s">
        <v>476</v>
      </c>
      <c r="D252" s="618" t="s">
        <v>2078</v>
      </c>
      <c r="E252" s="617" t="s">
        <v>2893</v>
      </c>
      <c r="F252" s="618" t="s">
        <v>2894</v>
      </c>
      <c r="G252" s="617" t="s">
        <v>2805</v>
      </c>
      <c r="H252" s="617" t="s">
        <v>2806</v>
      </c>
      <c r="I252" s="619">
        <v>12.583333333333334</v>
      </c>
      <c r="J252" s="619">
        <v>300</v>
      </c>
      <c r="K252" s="620">
        <v>3775</v>
      </c>
    </row>
    <row r="253" spans="1:11" ht="14.4" customHeight="1" x14ac:dyDescent="0.3">
      <c r="A253" s="615" t="s">
        <v>470</v>
      </c>
      <c r="B253" s="616" t="s">
        <v>2077</v>
      </c>
      <c r="C253" s="617" t="s">
        <v>476</v>
      </c>
      <c r="D253" s="618" t="s">
        <v>2078</v>
      </c>
      <c r="E253" s="617" t="s">
        <v>2893</v>
      </c>
      <c r="F253" s="618" t="s">
        <v>2894</v>
      </c>
      <c r="G253" s="617" t="s">
        <v>2807</v>
      </c>
      <c r="H253" s="617" t="s">
        <v>2808</v>
      </c>
      <c r="I253" s="619">
        <v>12.58</v>
      </c>
      <c r="J253" s="619">
        <v>220</v>
      </c>
      <c r="K253" s="620">
        <v>2767.6</v>
      </c>
    </row>
    <row r="254" spans="1:11" ht="14.4" customHeight="1" x14ac:dyDescent="0.3">
      <c r="A254" s="615" t="s">
        <v>470</v>
      </c>
      <c r="B254" s="616" t="s">
        <v>2077</v>
      </c>
      <c r="C254" s="617" t="s">
        <v>476</v>
      </c>
      <c r="D254" s="618" t="s">
        <v>2078</v>
      </c>
      <c r="E254" s="617" t="s">
        <v>2893</v>
      </c>
      <c r="F254" s="618" t="s">
        <v>2894</v>
      </c>
      <c r="G254" s="617" t="s">
        <v>2809</v>
      </c>
      <c r="H254" s="617" t="s">
        <v>2810</v>
      </c>
      <c r="I254" s="619">
        <v>12.59</v>
      </c>
      <c r="J254" s="619">
        <v>50</v>
      </c>
      <c r="K254" s="620">
        <v>629.5</v>
      </c>
    </row>
    <row r="255" spans="1:11" ht="14.4" customHeight="1" x14ac:dyDescent="0.3">
      <c r="A255" s="615" t="s">
        <v>470</v>
      </c>
      <c r="B255" s="616" t="s">
        <v>2077</v>
      </c>
      <c r="C255" s="617" t="s">
        <v>476</v>
      </c>
      <c r="D255" s="618" t="s">
        <v>2078</v>
      </c>
      <c r="E255" s="617" t="s">
        <v>2893</v>
      </c>
      <c r="F255" s="618" t="s">
        <v>2894</v>
      </c>
      <c r="G255" s="617" t="s">
        <v>2811</v>
      </c>
      <c r="H255" s="617" t="s">
        <v>2812</v>
      </c>
      <c r="I255" s="619">
        <v>12.58</v>
      </c>
      <c r="J255" s="619">
        <v>120</v>
      </c>
      <c r="K255" s="620">
        <v>1509.6</v>
      </c>
    </row>
    <row r="256" spans="1:11" ht="14.4" customHeight="1" x14ac:dyDescent="0.3">
      <c r="A256" s="615" t="s">
        <v>470</v>
      </c>
      <c r="B256" s="616" t="s">
        <v>2077</v>
      </c>
      <c r="C256" s="617" t="s">
        <v>476</v>
      </c>
      <c r="D256" s="618" t="s">
        <v>2078</v>
      </c>
      <c r="E256" s="617" t="s">
        <v>2893</v>
      </c>
      <c r="F256" s="618" t="s">
        <v>2894</v>
      </c>
      <c r="G256" s="617" t="s">
        <v>2813</v>
      </c>
      <c r="H256" s="617" t="s">
        <v>2814</v>
      </c>
      <c r="I256" s="619">
        <v>20.16</v>
      </c>
      <c r="J256" s="619">
        <v>50</v>
      </c>
      <c r="K256" s="620">
        <v>1007.93</v>
      </c>
    </row>
    <row r="257" spans="1:11" ht="14.4" customHeight="1" x14ac:dyDescent="0.3">
      <c r="A257" s="615" t="s">
        <v>470</v>
      </c>
      <c r="B257" s="616" t="s">
        <v>2077</v>
      </c>
      <c r="C257" s="617" t="s">
        <v>476</v>
      </c>
      <c r="D257" s="618" t="s">
        <v>2078</v>
      </c>
      <c r="E257" s="617" t="s">
        <v>2895</v>
      </c>
      <c r="F257" s="618" t="s">
        <v>2896</v>
      </c>
      <c r="G257" s="617" t="s">
        <v>2815</v>
      </c>
      <c r="H257" s="617" t="s">
        <v>2816</v>
      </c>
      <c r="I257" s="619">
        <v>139.44000000000003</v>
      </c>
      <c r="J257" s="619">
        <v>80</v>
      </c>
      <c r="K257" s="620">
        <v>11155.13</v>
      </c>
    </row>
    <row r="258" spans="1:11" ht="14.4" customHeight="1" x14ac:dyDescent="0.3">
      <c r="A258" s="615" t="s">
        <v>470</v>
      </c>
      <c r="B258" s="616" t="s">
        <v>2077</v>
      </c>
      <c r="C258" s="617" t="s">
        <v>476</v>
      </c>
      <c r="D258" s="618" t="s">
        <v>2078</v>
      </c>
      <c r="E258" s="617" t="s">
        <v>2895</v>
      </c>
      <c r="F258" s="618" t="s">
        <v>2896</v>
      </c>
      <c r="G258" s="617" t="s">
        <v>2817</v>
      </c>
      <c r="H258" s="617" t="s">
        <v>2818</v>
      </c>
      <c r="I258" s="619">
        <v>139.44000000000003</v>
      </c>
      <c r="J258" s="619">
        <v>80</v>
      </c>
      <c r="K258" s="620">
        <v>11155.08</v>
      </c>
    </row>
    <row r="259" spans="1:11" ht="14.4" customHeight="1" x14ac:dyDescent="0.3">
      <c r="A259" s="615" t="s">
        <v>470</v>
      </c>
      <c r="B259" s="616" t="s">
        <v>2077</v>
      </c>
      <c r="C259" s="617" t="s">
        <v>476</v>
      </c>
      <c r="D259" s="618" t="s">
        <v>2078</v>
      </c>
      <c r="E259" s="617" t="s">
        <v>2895</v>
      </c>
      <c r="F259" s="618" t="s">
        <v>2896</v>
      </c>
      <c r="G259" s="617" t="s">
        <v>2819</v>
      </c>
      <c r="H259" s="617" t="s">
        <v>2820</v>
      </c>
      <c r="I259" s="619">
        <v>121</v>
      </c>
      <c r="J259" s="619">
        <v>2</v>
      </c>
      <c r="K259" s="620">
        <v>242</v>
      </c>
    </row>
    <row r="260" spans="1:11" ht="14.4" customHeight="1" x14ac:dyDescent="0.3">
      <c r="A260" s="615" t="s">
        <v>470</v>
      </c>
      <c r="B260" s="616" t="s">
        <v>2077</v>
      </c>
      <c r="C260" s="617" t="s">
        <v>476</v>
      </c>
      <c r="D260" s="618" t="s">
        <v>2078</v>
      </c>
      <c r="E260" s="617" t="s">
        <v>2895</v>
      </c>
      <c r="F260" s="618" t="s">
        <v>2896</v>
      </c>
      <c r="G260" s="617" t="s">
        <v>2821</v>
      </c>
      <c r="H260" s="617" t="s">
        <v>2822</v>
      </c>
      <c r="I260" s="619">
        <v>142.78</v>
      </c>
      <c r="J260" s="619">
        <v>8</v>
      </c>
      <c r="K260" s="620">
        <v>1142.24</v>
      </c>
    </row>
    <row r="261" spans="1:11" ht="14.4" customHeight="1" x14ac:dyDescent="0.3">
      <c r="A261" s="615" t="s">
        <v>470</v>
      </c>
      <c r="B261" s="616" t="s">
        <v>2077</v>
      </c>
      <c r="C261" s="617" t="s">
        <v>476</v>
      </c>
      <c r="D261" s="618" t="s">
        <v>2078</v>
      </c>
      <c r="E261" s="617" t="s">
        <v>2895</v>
      </c>
      <c r="F261" s="618" t="s">
        <v>2896</v>
      </c>
      <c r="G261" s="617" t="s">
        <v>2823</v>
      </c>
      <c r="H261" s="617" t="s">
        <v>2824</v>
      </c>
      <c r="I261" s="619">
        <v>3709.67</v>
      </c>
      <c r="J261" s="619">
        <v>1</v>
      </c>
      <c r="K261" s="620">
        <v>3709.67</v>
      </c>
    </row>
    <row r="262" spans="1:11" ht="14.4" customHeight="1" x14ac:dyDescent="0.3">
      <c r="A262" s="615" t="s">
        <v>470</v>
      </c>
      <c r="B262" s="616" t="s">
        <v>2077</v>
      </c>
      <c r="C262" s="617" t="s">
        <v>476</v>
      </c>
      <c r="D262" s="618" t="s">
        <v>2078</v>
      </c>
      <c r="E262" s="617" t="s">
        <v>2895</v>
      </c>
      <c r="F262" s="618" t="s">
        <v>2896</v>
      </c>
      <c r="G262" s="617" t="s">
        <v>2825</v>
      </c>
      <c r="H262" s="617" t="s">
        <v>2826</v>
      </c>
      <c r="I262" s="619">
        <v>5445</v>
      </c>
      <c r="J262" s="619">
        <v>1</v>
      </c>
      <c r="K262" s="620">
        <v>5445</v>
      </c>
    </row>
    <row r="263" spans="1:11" ht="14.4" customHeight="1" x14ac:dyDescent="0.3">
      <c r="A263" s="615" t="s">
        <v>470</v>
      </c>
      <c r="B263" s="616" t="s">
        <v>2077</v>
      </c>
      <c r="C263" s="617" t="s">
        <v>476</v>
      </c>
      <c r="D263" s="618" t="s">
        <v>2078</v>
      </c>
      <c r="E263" s="617" t="s">
        <v>2895</v>
      </c>
      <c r="F263" s="618" t="s">
        <v>2896</v>
      </c>
      <c r="G263" s="617" t="s">
        <v>2827</v>
      </c>
      <c r="H263" s="617" t="s">
        <v>2828</v>
      </c>
      <c r="I263" s="619">
        <v>105.8</v>
      </c>
      <c r="J263" s="619">
        <v>1</v>
      </c>
      <c r="K263" s="620">
        <v>105.8</v>
      </c>
    </row>
    <row r="264" spans="1:11" ht="14.4" customHeight="1" x14ac:dyDescent="0.3">
      <c r="A264" s="615" t="s">
        <v>470</v>
      </c>
      <c r="B264" s="616" t="s">
        <v>2077</v>
      </c>
      <c r="C264" s="617" t="s">
        <v>476</v>
      </c>
      <c r="D264" s="618" t="s">
        <v>2078</v>
      </c>
      <c r="E264" s="617" t="s">
        <v>2895</v>
      </c>
      <c r="F264" s="618" t="s">
        <v>2896</v>
      </c>
      <c r="G264" s="617" t="s">
        <v>2829</v>
      </c>
      <c r="H264" s="617" t="s">
        <v>2830</v>
      </c>
      <c r="I264" s="619">
        <v>3035.3050000000003</v>
      </c>
      <c r="J264" s="619">
        <v>6</v>
      </c>
      <c r="K264" s="620">
        <v>18211.849999999999</v>
      </c>
    </row>
    <row r="265" spans="1:11" ht="14.4" customHeight="1" x14ac:dyDescent="0.3">
      <c r="A265" s="615" t="s">
        <v>470</v>
      </c>
      <c r="B265" s="616" t="s">
        <v>2077</v>
      </c>
      <c r="C265" s="617" t="s">
        <v>476</v>
      </c>
      <c r="D265" s="618" t="s">
        <v>2078</v>
      </c>
      <c r="E265" s="617" t="s">
        <v>2895</v>
      </c>
      <c r="F265" s="618" t="s">
        <v>2896</v>
      </c>
      <c r="G265" s="617" t="s">
        <v>2831</v>
      </c>
      <c r="H265" s="617" t="s">
        <v>2832</v>
      </c>
      <c r="I265" s="619">
        <v>2722.5</v>
      </c>
      <c r="J265" s="619">
        <v>20</v>
      </c>
      <c r="K265" s="620">
        <v>54449.990000000005</v>
      </c>
    </row>
    <row r="266" spans="1:11" ht="14.4" customHeight="1" x14ac:dyDescent="0.3">
      <c r="A266" s="615" t="s">
        <v>470</v>
      </c>
      <c r="B266" s="616" t="s">
        <v>2077</v>
      </c>
      <c r="C266" s="617" t="s">
        <v>476</v>
      </c>
      <c r="D266" s="618" t="s">
        <v>2078</v>
      </c>
      <c r="E266" s="617" t="s">
        <v>2895</v>
      </c>
      <c r="F266" s="618" t="s">
        <v>2896</v>
      </c>
      <c r="G266" s="617" t="s">
        <v>2833</v>
      </c>
      <c r="H266" s="617" t="s">
        <v>2834</v>
      </c>
      <c r="I266" s="619">
        <v>5445</v>
      </c>
      <c r="J266" s="619">
        <v>1</v>
      </c>
      <c r="K266" s="620">
        <v>5445</v>
      </c>
    </row>
    <row r="267" spans="1:11" ht="14.4" customHeight="1" x14ac:dyDescent="0.3">
      <c r="A267" s="615" t="s">
        <v>470</v>
      </c>
      <c r="B267" s="616" t="s">
        <v>2077</v>
      </c>
      <c r="C267" s="617" t="s">
        <v>476</v>
      </c>
      <c r="D267" s="618" t="s">
        <v>2078</v>
      </c>
      <c r="E267" s="617" t="s">
        <v>2895</v>
      </c>
      <c r="F267" s="618" t="s">
        <v>2896</v>
      </c>
      <c r="G267" s="617" t="s">
        <v>2835</v>
      </c>
      <c r="H267" s="617" t="s">
        <v>2836</v>
      </c>
      <c r="I267" s="619">
        <v>5445</v>
      </c>
      <c r="J267" s="619">
        <v>1</v>
      </c>
      <c r="K267" s="620">
        <v>5445</v>
      </c>
    </row>
    <row r="268" spans="1:11" ht="14.4" customHeight="1" x14ac:dyDescent="0.3">
      <c r="A268" s="615" t="s">
        <v>470</v>
      </c>
      <c r="B268" s="616" t="s">
        <v>2077</v>
      </c>
      <c r="C268" s="617" t="s">
        <v>476</v>
      </c>
      <c r="D268" s="618" t="s">
        <v>2078</v>
      </c>
      <c r="E268" s="617" t="s">
        <v>2895</v>
      </c>
      <c r="F268" s="618" t="s">
        <v>2896</v>
      </c>
      <c r="G268" s="617" t="s">
        <v>2837</v>
      </c>
      <c r="H268" s="617" t="s">
        <v>2838</v>
      </c>
      <c r="I268" s="619">
        <v>2277.85</v>
      </c>
      <c r="J268" s="619">
        <v>3</v>
      </c>
      <c r="K268" s="620">
        <v>6833.55</v>
      </c>
    </row>
    <row r="269" spans="1:11" ht="14.4" customHeight="1" x14ac:dyDescent="0.3">
      <c r="A269" s="615" t="s">
        <v>470</v>
      </c>
      <c r="B269" s="616" t="s">
        <v>2077</v>
      </c>
      <c r="C269" s="617" t="s">
        <v>476</v>
      </c>
      <c r="D269" s="618" t="s">
        <v>2078</v>
      </c>
      <c r="E269" s="617" t="s">
        <v>2895</v>
      </c>
      <c r="F269" s="618" t="s">
        <v>2896</v>
      </c>
      <c r="G269" s="617" t="s">
        <v>2839</v>
      </c>
      <c r="H269" s="617" t="s">
        <v>2840</v>
      </c>
      <c r="I269" s="619">
        <v>3130.7550000000001</v>
      </c>
      <c r="J269" s="619">
        <v>3</v>
      </c>
      <c r="K269" s="620">
        <v>9392.27</v>
      </c>
    </row>
    <row r="270" spans="1:11" ht="14.4" customHeight="1" x14ac:dyDescent="0.3">
      <c r="A270" s="615" t="s">
        <v>470</v>
      </c>
      <c r="B270" s="616" t="s">
        <v>2077</v>
      </c>
      <c r="C270" s="617" t="s">
        <v>476</v>
      </c>
      <c r="D270" s="618" t="s">
        <v>2078</v>
      </c>
      <c r="E270" s="617" t="s">
        <v>2895</v>
      </c>
      <c r="F270" s="618" t="s">
        <v>2896</v>
      </c>
      <c r="G270" s="617" t="s">
        <v>2841</v>
      </c>
      <c r="H270" s="617" t="s">
        <v>2842</v>
      </c>
      <c r="I270" s="619">
        <v>2277.85</v>
      </c>
      <c r="J270" s="619">
        <v>2</v>
      </c>
      <c r="K270" s="620">
        <v>4555.7</v>
      </c>
    </row>
    <row r="271" spans="1:11" ht="14.4" customHeight="1" x14ac:dyDescent="0.3">
      <c r="A271" s="615" t="s">
        <v>470</v>
      </c>
      <c r="B271" s="616" t="s">
        <v>2077</v>
      </c>
      <c r="C271" s="617" t="s">
        <v>476</v>
      </c>
      <c r="D271" s="618" t="s">
        <v>2078</v>
      </c>
      <c r="E271" s="617" t="s">
        <v>2895</v>
      </c>
      <c r="F271" s="618" t="s">
        <v>2896</v>
      </c>
      <c r="G271" s="617" t="s">
        <v>2843</v>
      </c>
      <c r="H271" s="617" t="s">
        <v>2844</v>
      </c>
      <c r="I271" s="619">
        <v>3035.3</v>
      </c>
      <c r="J271" s="619">
        <v>2</v>
      </c>
      <c r="K271" s="620">
        <v>6070.61</v>
      </c>
    </row>
    <row r="272" spans="1:11" ht="14.4" customHeight="1" x14ac:dyDescent="0.3">
      <c r="A272" s="615" t="s">
        <v>470</v>
      </c>
      <c r="B272" s="616" t="s">
        <v>2077</v>
      </c>
      <c r="C272" s="617" t="s">
        <v>476</v>
      </c>
      <c r="D272" s="618" t="s">
        <v>2078</v>
      </c>
      <c r="E272" s="617" t="s">
        <v>2895</v>
      </c>
      <c r="F272" s="618" t="s">
        <v>2896</v>
      </c>
      <c r="G272" s="617" t="s">
        <v>2845</v>
      </c>
      <c r="H272" s="617" t="s">
        <v>2846</v>
      </c>
      <c r="I272" s="619">
        <v>213.35</v>
      </c>
      <c r="J272" s="619">
        <v>10</v>
      </c>
      <c r="K272" s="620">
        <v>2133.4699999999998</v>
      </c>
    </row>
    <row r="273" spans="1:11" ht="14.4" customHeight="1" x14ac:dyDescent="0.3">
      <c r="A273" s="615" t="s">
        <v>470</v>
      </c>
      <c r="B273" s="616" t="s">
        <v>2077</v>
      </c>
      <c r="C273" s="617" t="s">
        <v>476</v>
      </c>
      <c r="D273" s="618" t="s">
        <v>2078</v>
      </c>
      <c r="E273" s="617" t="s">
        <v>2895</v>
      </c>
      <c r="F273" s="618" t="s">
        <v>2896</v>
      </c>
      <c r="G273" s="617" t="s">
        <v>2847</v>
      </c>
      <c r="H273" s="617" t="s">
        <v>2848</v>
      </c>
      <c r="I273" s="619">
        <v>5445</v>
      </c>
      <c r="J273" s="619">
        <v>0.5</v>
      </c>
      <c r="K273" s="620">
        <v>2722.5</v>
      </c>
    </row>
    <row r="274" spans="1:11" ht="14.4" customHeight="1" x14ac:dyDescent="0.3">
      <c r="A274" s="615" t="s">
        <v>470</v>
      </c>
      <c r="B274" s="616" t="s">
        <v>2077</v>
      </c>
      <c r="C274" s="617" t="s">
        <v>476</v>
      </c>
      <c r="D274" s="618" t="s">
        <v>2078</v>
      </c>
      <c r="E274" s="617" t="s">
        <v>2895</v>
      </c>
      <c r="F274" s="618" t="s">
        <v>2896</v>
      </c>
      <c r="G274" s="617" t="s">
        <v>2849</v>
      </c>
      <c r="H274" s="617" t="s">
        <v>2850</v>
      </c>
      <c r="I274" s="619">
        <v>9228.19</v>
      </c>
      <c r="J274" s="619">
        <v>1</v>
      </c>
      <c r="K274" s="620">
        <v>9228.19</v>
      </c>
    </row>
    <row r="275" spans="1:11" ht="14.4" customHeight="1" x14ac:dyDescent="0.3">
      <c r="A275" s="615" t="s">
        <v>470</v>
      </c>
      <c r="B275" s="616" t="s">
        <v>2077</v>
      </c>
      <c r="C275" s="617" t="s">
        <v>476</v>
      </c>
      <c r="D275" s="618" t="s">
        <v>2078</v>
      </c>
      <c r="E275" s="617" t="s">
        <v>2895</v>
      </c>
      <c r="F275" s="618" t="s">
        <v>2896</v>
      </c>
      <c r="G275" s="617" t="s">
        <v>2851</v>
      </c>
      <c r="H275" s="617" t="s">
        <v>2852</v>
      </c>
      <c r="I275" s="619">
        <v>22994.6</v>
      </c>
      <c r="J275" s="619">
        <v>1</v>
      </c>
      <c r="K275" s="620">
        <v>22994.6</v>
      </c>
    </row>
    <row r="276" spans="1:11" ht="14.4" customHeight="1" x14ac:dyDescent="0.3">
      <c r="A276" s="615" t="s">
        <v>470</v>
      </c>
      <c r="B276" s="616" t="s">
        <v>2077</v>
      </c>
      <c r="C276" s="617" t="s">
        <v>476</v>
      </c>
      <c r="D276" s="618" t="s">
        <v>2078</v>
      </c>
      <c r="E276" s="617" t="s">
        <v>2895</v>
      </c>
      <c r="F276" s="618" t="s">
        <v>2896</v>
      </c>
      <c r="G276" s="617" t="s">
        <v>2853</v>
      </c>
      <c r="H276" s="617" t="s">
        <v>2854</v>
      </c>
      <c r="I276" s="619">
        <v>22994.6</v>
      </c>
      <c r="J276" s="619">
        <v>1</v>
      </c>
      <c r="K276" s="620">
        <v>22994.6</v>
      </c>
    </row>
    <row r="277" spans="1:11" ht="14.4" customHeight="1" x14ac:dyDescent="0.3">
      <c r="A277" s="615" t="s">
        <v>470</v>
      </c>
      <c r="B277" s="616" t="s">
        <v>2077</v>
      </c>
      <c r="C277" s="617" t="s">
        <v>476</v>
      </c>
      <c r="D277" s="618" t="s">
        <v>2078</v>
      </c>
      <c r="E277" s="617" t="s">
        <v>2897</v>
      </c>
      <c r="F277" s="618" t="s">
        <v>2898</v>
      </c>
      <c r="G277" s="617" t="s">
        <v>2855</v>
      </c>
      <c r="H277" s="617" t="s">
        <v>2856</v>
      </c>
      <c r="I277" s="619">
        <v>36.83</v>
      </c>
      <c r="J277" s="619">
        <v>23</v>
      </c>
      <c r="K277" s="620">
        <v>847.15</v>
      </c>
    </row>
    <row r="278" spans="1:11" ht="14.4" customHeight="1" x14ac:dyDescent="0.3">
      <c r="A278" s="615" t="s">
        <v>470</v>
      </c>
      <c r="B278" s="616" t="s">
        <v>2077</v>
      </c>
      <c r="C278" s="617" t="s">
        <v>476</v>
      </c>
      <c r="D278" s="618" t="s">
        <v>2078</v>
      </c>
      <c r="E278" s="617" t="s">
        <v>2897</v>
      </c>
      <c r="F278" s="618" t="s">
        <v>2898</v>
      </c>
      <c r="G278" s="617" t="s">
        <v>2857</v>
      </c>
      <c r="H278" s="617" t="s">
        <v>2858</v>
      </c>
      <c r="I278" s="619">
        <v>15.207500000000001</v>
      </c>
      <c r="J278" s="619">
        <v>200</v>
      </c>
      <c r="K278" s="620">
        <v>3041.3799999999997</v>
      </c>
    </row>
    <row r="279" spans="1:11" ht="14.4" customHeight="1" x14ac:dyDescent="0.3">
      <c r="A279" s="615" t="s">
        <v>470</v>
      </c>
      <c r="B279" s="616" t="s">
        <v>2077</v>
      </c>
      <c r="C279" s="617" t="s">
        <v>476</v>
      </c>
      <c r="D279" s="618" t="s">
        <v>2078</v>
      </c>
      <c r="E279" s="617" t="s">
        <v>2897</v>
      </c>
      <c r="F279" s="618" t="s">
        <v>2898</v>
      </c>
      <c r="G279" s="617" t="s">
        <v>2859</v>
      </c>
      <c r="H279" s="617" t="s">
        <v>2860</v>
      </c>
      <c r="I279" s="619">
        <v>23.473333333333333</v>
      </c>
      <c r="J279" s="619">
        <v>300</v>
      </c>
      <c r="K279" s="620">
        <v>7042.2</v>
      </c>
    </row>
    <row r="280" spans="1:11" ht="14.4" customHeight="1" x14ac:dyDescent="0.3">
      <c r="A280" s="615" t="s">
        <v>470</v>
      </c>
      <c r="B280" s="616" t="s">
        <v>2077</v>
      </c>
      <c r="C280" s="617" t="s">
        <v>476</v>
      </c>
      <c r="D280" s="618" t="s">
        <v>2078</v>
      </c>
      <c r="E280" s="617" t="s">
        <v>2897</v>
      </c>
      <c r="F280" s="618" t="s">
        <v>2898</v>
      </c>
      <c r="G280" s="617" t="s">
        <v>2861</v>
      </c>
      <c r="H280" s="617" t="s">
        <v>2862</v>
      </c>
      <c r="I280" s="619">
        <v>36.83</v>
      </c>
      <c r="J280" s="619">
        <v>10</v>
      </c>
      <c r="K280" s="620">
        <v>368.3</v>
      </c>
    </row>
    <row r="281" spans="1:11" ht="14.4" customHeight="1" x14ac:dyDescent="0.3">
      <c r="A281" s="615" t="s">
        <v>470</v>
      </c>
      <c r="B281" s="616" t="s">
        <v>2077</v>
      </c>
      <c r="C281" s="617" t="s">
        <v>476</v>
      </c>
      <c r="D281" s="618" t="s">
        <v>2078</v>
      </c>
      <c r="E281" s="617" t="s">
        <v>2897</v>
      </c>
      <c r="F281" s="618" t="s">
        <v>2898</v>
      </c>
      <c r="G281" s="617" t="s">
        <v>2863</v>
      </c>
      <c r="H281" s="617" t="s">
        <v>2864</v>
      </c>
      <c r="I281" s="619">
        <v>220.22</v>
      </c>
      <c r="J281" s="619">
        <v>80</v>
      </c>
      <c r="K281" s="620">
        <v>17617.599999999999</v>
      </c>
    </row>
    <row r="282" spans="1:11" ht="14.4" customHeight="1" x14ac:dyDescent="0.3">
      <c r="A282" s="615" t="s">
        <v>470</v>
      </c>
      <c r="B282" s="616" t="s">
        <v>2077</v>
      </c>
      <c r="C282" s="617" t="s">
        <v>476</v>
      </c>
      <c r="D282" s="618" t="s">
        <v>2078</v>
      </c>
      <c r="E282" s="617" t="s">
        <v>2897</v>
      </c>
      <c r="F282" s="618" t="s">
        <v>2898</v>
      </c>
      <c r="G282" s="617" t="s">
        <v>2865</v>
      </c>
      <c r="H282" s="617" t="s">
        <v>2866</v>
      </c>
      <c r="I282" s="619">
        <v>440.44</v>
      </c>
      <c r="J282" s="619">
        <v>50</v>
      </c>
      <c r="K282" s="620">
        <v>22022</v>
      </c>
    </row>
    <row r="283" spans="1:11" ht="14.4" customHeight="1" x14ac:dyDescent="0.3">
      <c r="A283" s="615" t="s">
        <v>470</v>
      </c>
      <c r="B283" s="616" t="s">
        <v>2077</v>
      </c>
      <c r="C283" s="617" t="s">
        <v>476</v>
      </c>
      <c r="D283" s="618" t="s">
        <v>2078</v>
      </c>
      <c r="E283" s="617" t="s">
        <v>2897</v>
      </c>
      <c r="F283" s="618" t="s">
        <v>2898</v>
      </c>
      <c r="G283" s="617" t="s">
        <v>2867</v>
      </c>
      <c r="H283" s="617" t="s">
        <v>2868</v>
      </c>
      <c r="I283" s="619">
        <v>1045.44</v>
      </c>
      <c r="J283" s="619">
        <v>25</v>
      </c>
      <c r="K283" s="620">
        <v>26136</v>
      </c>
    </row>
    <row r="284" spans="1:11" ht="14.4" customHeight="1" x14ac:dyDescent="0.3">
      <c r="A284" s="615" t="s">
        <v>470</v>
      </c>
      <c r="B284" s="616" t="s">
        <v>2077</v>
      </c>
      <c r="C284" s="617" t="s">
        <v>476</v>
      </c>
      <c r="D284" s="618" t="s">
        <v>2078</v>
      </c>
      <c r="E284" s="617" t="s">
        <v>2897</v>
      </c>
      <c r="F284" s="618" t="s">
        <v>2898</v>
      </c>
      <c r="G284" s="617" t="s">
        <v>2869</v>
      </c>
      <c r="H284" s="617" t="s">
        <v>2870</v>
      </c>
      <c r="I284" s="619">
        <v>36.83</v>
      </c>
      <c r="J284" s="619">
        <v>3</v>
      </c>
      <c r="K284" s="620">
        <v>110.5</v>
      </c>
    </row>
    <row r="285" spans="1:11" ht="14.4" customHeight="1" x14ac:dyDescent="0.3">
      <c r="A285" s="615" t="s">
        <v>470</v>
      </c>
      <c r="B285" s="616" t="s">
        <v>2077</v>
      </c>
      <c r="C285" s="617" t="s">
        <v>476</v>
      </c>
      <c r="D285" s="618" t="s">
        <v>2078</v>
      </c>
      <c r="E285" s="617" t="s">
        <v>2897</v>
      </c>
      <c r="F285" s="618" t="s">
        <v>2898</v>
      </c>
      <c r="G285" s="617" t="s">
        <v>2871</v>
      </c>
      <c r="H285" s="617" t="s">
        <v>2872</v>
      </c>
      <c r="I285" s="619">
        <v>36.83</v>
      </c>
      <c r="J285" s="619">
        <v>23</v>
      </c>
      <c r="K285" s="620">
        <v>847.1</v>
      </c>
    </row>
    <row r="286" spans="1:11" ht="14.4" customHeight="1" x14ac:dyDescent="0.3">
      <c r="A286" s="615" t="s">
        <v>470</v>
      </c>
      <c r="B286" s="616" t="s">
        <v>2077</v>
      </c>
      <c r="C286" s="617" t="s">
        <v>476</v>
      </c>
      <c r="D286" s="618" t="s">
        <v>2078</v>
      </c>
      <c r="E286" s="617" t="s">
        <v>2897</v>
      </c>
      <c r="F286" s="618" t="s">
        <v>2898</v>
      </c>
      <c r="G286" s="617" t="s">
        <v>2873</v>
      </c>
      <c r="H286" s="617" t="s">
        <v>2874</v>
      </c>
      <c r="I286" s="619">
        <v>50.600000000000009</v>
      </c>
      <c r="J286" s="619">
        <v>350</v>
      </c>
      <c r="K286" s="620">
        <v>17710.77</v>
      </c>
    </row>
    <row r="287" spans="1:11" ht="14.4" customHeight="1" x14ac:dyDescent="0.3">
      <c r="A287" s="615" t="s">
        <v>470</v>
      </c>
      <c r="B287" s="616" t="s">
        <v>2077</v>
      </c>
      <c r="C287" s="617" t="s">
        <v>476</v>
      </c>
      <c r="D287" s="618" t="s">
        <v>2078</v>
      </c>
      <c r="E287" s="617" t="s">
        <v>2897</v>
      </c>
      <c r="F287" s="618" t="s">
        <v>2898</v>
      </c>
      <c r="G287" s="617" t="s">
        <v>2875</v>
      </c>
      <c r="H287" s="617" t="s">
        <v>2876</v>
      </c>
      <c r="I287" s="619">
        <v>154.88</v>
      </c>
      <c r="J287" s="619">
        <v>50</v>
      </c>
      <c r="K287" s="620">
        <v>7744</v>
      </c>
    </row>
    <row r="288" spans="1:11" ht="14.4" customHeight="1" thickBot="1" x14ac:dyDescent="0.35">
      <c r="A288" s="621" t="s">
        <v>470</v>
      </c>
      <c r="B288" s="622" t="s">
        <v>2077</v>
      </c>
      <c r="C288" s="623" t="s">
        <v>476</v>
      </c>
      <c r="D288" s="624" t="s">
        <v>2078</v>
      </c>
      <c r="E288" s="623" t="s">
        <v>2897</v>
      </c>
      <c r="F288" s="624" t="s">
        <v>2898</v>
      </c>
      <c r="G288" s="623" t="s">
        <v>2877</v>
      </c>
      <c r="H288" s="623" t="s">
        <v>2878</v>
      </c>
      <c r="I288" s="625">
        <v>36.83</v>
      </c>
      <c r="J288" s="625">
        <v>15</v>
      </c>
      <c r="K288" s="626">
        <v>552.49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57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1.8</v>
      </c>
      <c r="E6" s="409">
        <f xml:space="preserve">
TRUNC(IF($A$4&lt;=12,SUMIFS('ON Data'!K:K,'ON Data'!$D:$D,$A$4,'ON Data'!$E:$E,1),SUMIFS('ON Data'!K:K,'ON Data'!$E:$E,1)/'ON Data'!$D$3),1)</f>
        <v>6.5</v>
      </c>
      <c r="F6" s="409">
        <f xml:space="preserve">
TRUNC(IF($A$4&lt;=12,SUMIFS('ON Data'!O:O,'ON Data'!$D:$D,$A$4,'ON Data'!$E:$E,1),SUMIFS('ON Data'!O:O,'ON Data'!$E:$E,1)/'ON Data'!$D$3),1)</f>
        <v>0</v>
      </c>
      <c r="G6" s="409">
        <f xml:space="preserve">
TRUNC(IF($A$4&lt;=12,SUMIFS('ON Data'!P:P,'ON Data'!$D:$D,$A$4,'ON Data'!$E:$E,1),SUMIFS('ON Data'!P:P,'ON Data'!$E:$E,1)/'ON Data'!$D$3),1)</f>
        <v>11.8</v>
      </c>
      <c r="H6" s="409">
        <f xml:space="preserve">
TRUNC(IF($A$4&lt;=12,SUMIFS('ON Data'!Q:Q,'ON Data'!$D:$D,$A$4,'ON Data'!$E:$E,1),SUMIFS('ON Data'!Q:Q,'ON Data'!$E:$E,1)/'ON Data'!$D$3),1)</f>
        <v>21.4</v>
      </c>
      <c r="I6" s="409">
        <f xml:space="preserve">
TRUNC(IF($A$4&lt;=12,SUMIFS('ON Data'!R:R,'ON Data'!$D:$D,$A$4,'ON Data'!$E:$E,1),SUMIFS('ON Data'!R:R,'ON Data'!$E:$E,1)/'ON Data'!$D$3),1)</f>
        <v>10.5</v>
      </c>
      <c r="J6" s="409">
        <f xml:space="preserve">
TRUNC(IF($A$4&lt;=12,SUMIFS('ON Data'!AO:AO,'ON Data'!$D:$D,$A$4,'ON Data'!$E:$E,1),SUMIFS('ON Data'!AO:AO,'ON Data'!$E:$E,1)/'ON Data'!$D$3),1)</f>
        <v>2</v>
      </c>
      <c r="K6" s="409">
        <f xml:space="preserve">
TRUNC(IF($A$4&lt;=12,SUMIFS('ON Data'!AR:AR,'ON Data'!$D:$D,$A$4,'ON Data'!$E:$E,1),SUMIFS('ON Data'!AR:AR,'ON Data'!$E:$E,1)/'ON Data'!$D$3),1)</f>
        <v>2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48575.74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1685.5</v>
      </c>
      <c r="E11" s="389">
        <f xml:space="preserve">
IF($A$4&lt;=12,SUMIFS('ON Data'!K:K,'ON Data'!$D:$D,$A$4,'ON Data'!$E:$E,2),SUMIFS('ON Data'!K:K,'ON Data'!$E:$E,2))</f>
        <v>5972.8899999999994</v>
      </c>
      <c r="F11" s="389">
        <f xml:space="preserve">
IF($A$4&lt;=12,SUMIFS('ON Data'!O:O,'ON Data'!$D:$D,$A$4,'ON Data'!$E:$E,2),SUMIFS('ON Data'!O:O,'ON Data'!$E:$E,2))</f>
        <v>0</v>
      </c>
      <c r="G11" s="389">
        <f xml:space="preserve">
IF($A$4&lt;=12,SUMIFS('ON Data'!P:P,'ON Data'!$D:$D,$A$4,'ON Data'!$E:$E,2),SUMIFS('ON Data'!P:P,'ON Data'!$E:$E,2))</f>
        <v>10378.549999999999</v>
      </c>
      <c r="H11" s="389">
        <f xml:space="preserve">
IF($A$4&lt;=12,SUMIFS('ON Data'!Q:Q,'ON Data'!$D:$D,$A$4,'ON Data'!$E:$E,2),SUMIFS('ON Data'!Q:Q,'ON Data'!$E:$E,2))</f>
        <v>17363.310000000001</v>
      </c>
      <c r="I11" s="389">
        <f xml:space="preserve">
IF($A$4&lt;=12,SUMIFS('ON Data'!R:R,'ON Data'!$D:$D,$A$4,'ON Data'!$E:$E,2),SUMIFS('ON Data'!R:R,'ON Data'!$E:$E,2))</f>
        <v>8502.2400000000016</v>
      </c>
      <c r="J11" s="389">
        <f xml:space="preserve">
IF($A$4&lt;=12,SUMIFS('ON Data'!AO:AO,'ON Data'!$D:$D,$A$4,'ON Data'!$E:$E,2),SUMIFS('ON Data'!AO:AO,'ON Data'!$E:$E,2))</f>
        <v>1911.5</v>
      </c>
      <c r="K11" s="389">
        <f xml:space="preserve">
IF($A$4&lt;=12,SUMIFS('ON Data'!AR:AR,'ON Data'!$D:$D,$A$4,'ON Data'!$E:$E,2),SUMIFS('ON Data'!AR:AR,'ON Data'!$E:$E,2))</f>
        <v>1785.75</v>
      </c>
      <c r="L11" s="686">
        <f xml:space="preserve">
IF($A$4&lt;=12,SUMIFS('ON Data'!AW:AW,'ON Data'!$D:$D,$A$4,'ON Data'!$E:$E,2),SUMIFS('ON Data'!AW:AW,'ON Data'!$E:$E,2))</f>
        <v>976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1655.3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91</v>
      </c>
      <c r="E12" s="389">
        <f xml:space="preserve">
IF($A$4&lt;=12,SUMIFS('ON Data'!K:K,'ON Data'!$D:$D,$A$4,'ON Data'!$E:$E,3),SUMIFS('ON Data'!K:K,'ON Data'!$E:$E,3))</f>
        <v>190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481</v>
      </c>
      <c r="H12" s="389">
        <f xml:space="preserve">
IF($A$4&lt;=12,SUMIFS('ON Data'!Q:Q,'ON Data'!$D:$D,$A$4,'ON Data'!$E:$E,3),SUMIFS('ON Data'!Q:Q,'ON Data'!$E:$E,3))</f>
        <v>644.29999999999995</v>
      </c>
      <c r="I12" s="389">
        <f xml:space="preserve">
IF($A$4&lt;=12,SUMIFS('ON Data'!R:R,'ON Data'!$D:$D,$A$4,'ON Data'!$E:$E,3),SUMIFS('ON Data'!R:R,'ON Data'!$E:$E,3))</f>
        <v>249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4422.37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138</v>
      </c>
      <c r="E13" s="389">
        <f xml:space="preserve">
IF($A$4&lt;=12,SUMIFS('ON Data'!K:K,'ON Data'!$D:$D,$A$4,'ON Data'!$E:$E,4),SUMIFS('ON Data'!K:K,'ON Data'!$E:$E,4))</f>
        <v>716</v>
      </c>
      <c r="F13" s="389">
        <f xml:space="preserve">
IF($A$4&lt;=12,SUMIFS('ON Data'!O:O,'ON Data'!$D:$D,$A$4,'ON Data'!$E:$E,4),SUMIFS('ON Data'!O:O,'ON Data'!$E:$E,4))</f>
        <v>0</v>
      </c>
      <c r="G13" s="389">
        <f xml:space="preserve">
IF($A$4&lt;=12,SUMIFS('ON Data'!P:P,'ON Data'!$D:$D,$A$4,'ON Data'!$E:$E,4),SUMIFS('ON Data'!P:P,'ON Data'!$E:$E,4))</f>
        <v>895</v>
      </c>
      <c r="H13" s="389">
        <f xml:space="preserve">
IF($A$4&lt;=12,SUMIFS('ON Data'!Q:Q,'ON Data'!$D:$D,$A$4,'ON Data'!$E:$E,4),SUMIFS('ON Data'!Q:Q,'ON Data'!$E:$E,4))</f>
        <v>1697.62</v>
      </c>
      <c r="I13" s="389">
        <f xml:space="preserve">
IF($A$4&lt;=12,SUMIFS('ON Data'!R:R,'ON Data'!$D:$D,$A$4,'ON Data'!$E:$E,4),SUMIFS('ON Data'!R:R,'ON Data'!$E:$E,4))</f>
        <v>769.75</v>
      </c>
      <c r="J13" s="389">
        <f xml:space="preserve">
IF($A$4&lt;=12,SUMIFS('ON Data'!AO:AO,'ON Data'!$D:$D,$A$4,'ON Data'!$E:$E,4),SUMIFS('ON Data'!AO:AO,'ON Data'!$E:$E,4))</f>
        <v>104</v>
      </c>
      <c r="K13" s="389">
        <f xml:space="preserve">
IF($A$4&lt;=12,SUMIFS('ON Data'!AR:AR,'ON Data'!$D:$D,$A$4,'ON Data'!$E:$E,4),SUMIFS('ON Data'!AR:AR,'ON Data'!$E:$E,4))</f>
        <v>102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288</v>
      </c>
      <c r="C14" s="392">
        <f xml:space="preserve">
IF($A$4&lt;=12,SUMIFS('ON Data'!G:G,'ON Data'!$D:$D,$A$4,'ON Data'!$E:$E,5),SUMIFS('ON Data'!G:G,'ON Data'!$E:$E,5))</f>
        <v>288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185068</v>
      </c>
      <c r="C18" s="388">
        <f t="shared" ref="C18:E18" si="0" xml:space="preserve">
C19-C16-C17</f>
        <v>0</v>
      </c>
      <c r="D18" s="389">
        <f t="shared" si="0"/>
        <v>0</v>
      </c>
      <c r="E18" s="389">
        <f t="shared" si="0"/>
        <v>0</v>
      </c>
      <c r="F18" s="389">
        <f t="shared" ref="F18:I18" si="1" xml:space="preserve">
F19-F16-F17</f>
        <v>0</v>
      </c>
      <c r="G18" s="389">
        <f t="shared" si="1"/>
        <v>58054</v>
      </c>
      <c r="H18" s="389">
        <f t="shared" si="1"/>
        <v>85374</v>
      </c>
      <c r="I18" s="389">
        <f t="shared" si="1"/>
        <v>41640</v>
      </c>
      <c r="J18" s="389">
        <f t="shared" ref="J18:L18" si="2" xml:space="preserve">
J19-J16-J17</f>
        <v>0</v>
      </c>
      <c r="K18" s="389">
        <f t="shared" si="2"/>
        <v>0</v>
      </c>
      <c r="L18" s="686">
        <f t="shared" si="2"/>
        <v>0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185068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0</v>
      </c>
      <c r="E19" s="400">
        <f xml:space="preserve">
IF($A$4&lt;=12,SUMIFS('ON Data'!K:K,'ON Data'!$D:$D,$A$4,'ON Data'!$E:$E,9),SUMIFS('ON Data'!K:K,'ON Data'!$E:$E,9))</f>
        <v>0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58054</v>
      </c>
      <c r="H19" s="400">
        <f xml:space="preserve">
IF($A$4&lt;=12,SUMIFS('ON Data'!Q:Q,'ON Data'!$D:$D,$A$4,'ON Data'!$E:$E,9),SUMIFS('ON Data'!Q:Q,'ON Data'!$E:$E,9))</f>
        <v>85374</v>
      </c>
      <c r="I19" s="400">
        <f xml:space="preserve">
IF($A$4&lt;=12,SUMIFS('ON Data'!R:R,'ON Data'!$D:$D,$A$4,'ON Data'!$E:$E,9),SUMIFS('ON Data'!R:R,'ON Data'!$E:$E,9))</f>
        <v>41640</v>
      </c>
      <c r="J19" s="400">
        <f xml:space="preserve">
IF($A$4&lt;=12,SUMIFS('ON Data'!AO:AO,'ON Data'!$D:$D,$A$4,'ON Data'!$E:$E,9),SUMIFS('ON Data'!AO:AO,'ON Data'!$E:$E,9))</f>
        <v>0</v>
      </c>
      <c r="K19" s="400">
        <f xml:space="preserve">
IF($A$4&lt;=12,SUMIFS('ON Data'!AR:AR,'ON Data'!$D:$D,$A$4,'ON Data'!$E:$E,9),SUMIFS('ON Data'!AR:AR,'ON Data'!$E:$E,9))</f>
        <v>0</v>
      </c>
      <c r="L19" s="689">
        <f xml:space="preserve">
IF($A$4&lt;=12,SUMIFS('ON Data'!AW:AW,'ON Data'!$D:$D,$A$4,'ON Data'!$E:$E,9),SUMIFS('ON Data'!AW:AW,'ON Data'!$E:$E,9))</f>
        <v>0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14617188</v>
      </c>
      <c r="C20" s="402">
        <f xml:space="preserve">
IF($A$4&lt;=12,SUMIFS('ON Data'!G:G,'ON Data'!$D:$D,$A$4,'ON Data'!$E:$E,6),SUMIFS('ON Data'!G:G,'ON Data'!$E:$E,6))</f>
        <v>57600</v>
      </c>
      <c r="D20" s="403">
        <f xml:space="preserve">
IF($A$4&lt;=12,SUMIFS('ON Data'!J:J,'ON Data'!$D:$D,$A$4,'ON Data'!$E:$E,6),SUMIFS('ON Data'!J:J,'ON Data'!$E:$E,6))</f>
        <v>500220</v>
      </c>
      <c r="E20" s="403">
        <f xml:space="preserve">
IF($A$4&lt;=12,SUMIFS('ON Data'!K:K,'ON Data'!$D:$D,$A$4,'ON Data'!$E:$E,6),SUMIFS('ON Data'!K:K,'ON Data'!$E:$E,6))</f>
        <v>3480308</v>
      </c>
      <c r="F20" s="403">
        <f xml:space="preserve">
IF($A$4&lt;=12,SUMIFS('ON Data'!O:O,'ON Data'!$D:$D,$A$4,'ON Data'!$E:$E,6),SUMIFS('ON Data'!O:O,'ON Data'!$E:$E,6))</f>
        <v>0</v>
      </c>
      <c r="G20" s="403">
        <f xml:space="preserve">
IF($A$4&lt;=12,SUMIFS('ON Data'!P:P,'ON Data'!$D:$D,$A$4,'ON Data'!$E:$E,6),SUMIFS('ON Data'!P:P,'ON Data'!$E:$E,6))</f>
        <v>2404283</v>
      </c>
      <c r="H20" s="403">
        <f xml:space="preserve">
IF($A$4&lt;=12,SUMIFS('ON Data'!Q:Q,'ON Data'!$D:$D,$A$4,'ON Data'!$E:$E,6),SUMIFS('ON Data'!Q:Q,'ON Data'!$E:$E,6))</f>
        <v>4894859</v>
      </c>
      <c r="I20" s="403">
        <f xml:space="preserve">
IF($A$4&lt;=12,SUMIFS('ON Data'!R:R,'ON Data'!$D:$D,$A$4,'ON Data'!$E:$E,6),SUMIFS('ON Data'!R:R,'ON Data'!$E:$E,6))</f>
        <v>2557948</v>
      </c>
      <c r="J20" s="403">
        <f xml:space="preserve">
IF($A$4&lt;=12,SUMIFS('ON Data'!AO:AO,'ON Data'!$D:$D,$A$4,'ON Data'!$E:$E,6),SUMIFS('ON Data'!AO:AO,'ON Data'!$E:$E,6))</f>
        <v>301660</v>
      </c>
      <c r="K20" s="403">
        <f xml:space="preserve">
IF($A$4&lt;=12,SUMIFS('ON Data'!AR:AR,'ON Data'!$D:$D,$A$4,'ON Data'!$E:$E,6),SUMIFS('ON Data'!AR:AR,'ON Data'!$E:$E,6))</f>
        <v>262654</v>
      </c>
      <c r="L20" s="690">
        <f xml:space="preserve">
IF($A$4&lt;=12,SUMIFS('ON Data'!AW:AW,'ON Data'!$D:$D,$A$4,'ON Data'!$E:$E,6),SUMIFS('ON Data'!AW:AW,'ON Data'!$E:$E,6))</f>
        <v>157656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14617188</v>
      </c>
      <c r="C23" s="392">
        <f t="shared" ref="C23:E23" si="5" xml:space="preserve">
IF(C21="","",C20-C21)</f>
        <v>57600</v>
      </c>
      <c r="D23" s="393">
        <f t="shared" si="5"/>
        <v>500220</v>
      </c>
      <c r="E23" s="393">
        <f t="shared" si="5"/>
        <v>3480308</v>
      </c>
      <c r="F23" s="393">
        <f t="shared" ref="F23:J23" si="6" xml:space="preserve">
IF(F21="","",F20-F21)</f>
        <v>0</v>
      </c>
      <c r="G23" s="393">
        <f t="shared" si="6"/>
        <v>2404283</v>
      </c>
      <c r="H23" s="393">
        <f t="shared" si="6"/>
        <v>4894859</v>
      </c>
      <c r="I23" s="393">
        <f t="shared" si="6"/>
        <v>2557948</v>
      </c>
      <c r="J23" s="394">
        <f t="shared" si="6"/>
        <v>301660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130075</v>
      </c>
      <c r="C25" s="697">
        <f xml:space="preserve">
IF($A$4&lt;=12,SUMIFS('ON Data'!J:J,'ON Data'!$D:$D,$A$4,'ON Data'!$E:$E,10),SUMIFS('ON Data'!J:J,'ON Data'!$E:$E,10))</f>
        <v>13700</v>
      </c>
      <c r="D25" s="670"/>
      <c r="E25" s="671"/>
      <c r="F25" s="672">
        <f xml:space="preserve">
IF($A$4&lt;=12,SUMIFS('ON Data'!O:O,'ON Data'!$D:$D,$A$4,'ON Data'!$E:$E,10),SUMIFS('ON Data'!O:O,'ON Data'!$E:$E,10))</f>
        <v>116375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76305.343511450381</v>
      </c>
      <c r="C26" s="697">
        <f xml:space="preserve">
IF($A$4&lt;=12,SUMIFS('ON Data'!J:J,'ON Data'!$D:$D,$A$4,'ON Data'!$E:$E,11),SUMIFS('ON Data'!J:J,'ON Data'!$E:$E,11))</f>
        <v>10305.343511450385</v>
      </c>
      <c r="D26" s="670"/>
      <c r="E26" s="671"/>
      <c r="F26" s="673">
        <f xml:space="preserve">
IF($A$4&lt;=12,SUMIFS('ON Data'!O:O,'ON Data'!$D:$D,$A$4,'ON Data'!$E:$E,11),SUMIFS('ON Data'!O:O,'ON Data'!$E:$E,11))</f>
        <v>66000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1.7046643657462985</v>
      </c>
      <c r="C27" s="698">
        <f xml:space="preserve">
IF(C26=0,0,C25/C26)</f>
        <v>1.3294074074074071</v>
      </c>
      <c r="D27" s="675"/>
      <c r="E27" s="671"/>
      <c r="F27" s="676">
        <f xml:space="preserve">
IF(F26=0,0,F25/F26)</f>
        <v>1.7632575757575757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-53769.656488549619</v>
      </c>
      <c r="C28" s="699">
        <f xml:space="preserve">
C26-C25</f>
        <v>-3394.6564885496155</v>
      </c>
      <c r="D28" s="677"/>
      <c r="E28" s="678"/>
      <c r="F28" s="679">
        <f xml:space="preserve">
F26-F25</f>
        <v>-50375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2900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6</v>
      </c>
      <c r="F3" s="357">
        <f>SUMIF($E5:$E1048576,"&lt;10",F5:F1048576)</f>
        <v>14857539.810000002</v>
      </c>
      <c r="G3" s="357">
        <f t="shared" ref="G3:AW3" si="0">SUMIF($E5:$E1048576,"&lt;10",G5:G1048576)</f>
        <v>57888</v>
      </c>
      <c r="H3" s="357">
        <f t="shared" si="0"/>
        <v>0</v>
      </c>
      <c r="I3" s="357">
        <f t="shared" si="0"/>
        <v>0</v>
      </c>
      <c r="J3" s="357">
        <f t="shared" si="0"/>
        <v>502145.29999999993</v>
      </c>
      <c r="K3" s="357">
        <f t="shared" si="0"/>
        <v>3487226.1899999995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2474162.3500000006</v>
      </c>
      <c r="Q3" s="357">
        <f t="shared" si="0"/>
        <v>5000066.7299999986</v>
      </c>
      <c r="R3" s="357">
        <f t="shared" si="0"/>
        <v>2609171.9899999998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303687.5</v>
      </c>
      <c r="AP3" s="357">
        <f t="shared" si="0"/>
        <v>0</v>
      </c>
      <c r="AQ3" s="357">
        <f t="shared" si="0"/>
        <v>0</v>
      </c>
      <c r="AR3" s="357">
        <f t="shared" si="0"/>
        <v>264553.75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158638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  <row r="49" spans="3:49" x14ac:dyDescent="0.3">
      <c r="C49" s="356">
        <v>59</v>
      </c>
      <c r="D49" s="356">
        <v>6</v>
      </c>
      <c r="E49" s="356">
        <v>1</v>
      </c>
      <c r="F49" s="356">
        <v>55.15</v>
      </c>
      <c r="G49" s="356">
        <v>0</v>
      </c>
      <c r="H49" s="356">
        <v>0</v>
      </c>
      <c r="I49" s="356">
        <v>0</v>
      </c>
      <c r="J49" s="356">
        <v>1.8</v>
      </c>
      <c r="K49" s="356">
        <v>6.55</v>
      </c>
      <c r="L49" s="356">
        <v>0</v>
      </c>
      <c r="M49" s="356">
        <v>0</v>
      </c>
      <c r="N49" s="356">
        <v>0</v>
      </c>
      <c r="O49" s="356">
        <v>0</v>
      </c>
      <c r="P49" s="356">
        <v>13.05</v>
      </c>
      <c r="Q49" s="356">
        <v>19</v>
      </c>
      <c r="R49" s="356">
        <v>9.75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2</v>
      </c>
      <c r="AP49" s="356">
        <v>0</v>
      </c>
      <c r="AQ49" s="356">
        <v>0</v>
      </c>
      <c r="AR49" s="356">
        <v>2</v>
      </c>
      <c r="AS49" s="356">
        <v>0</v>
      </c>
      <c r="AT49" s="356">
        <v>0</v>
      </c>
      <c r="AU49" s="356">
        <v>0</v>
      </c>
      <c r="AV49" s="356">
        <v>0</v>
      </c>
      <c r="AW49" s="356">
        <v>1</v>
      </c>
    </row>
    <row r="50" spans="3:49" x14ac:dyDescent="0.3">
      <c r="C50" s="356">
        <v>59</v>
      </c>
      <c r="D50" s="356">
        <v>6</v>
      </c>
      <c r="E50" s="356">
        <v>2</v>
      </c>
      <c r="F50" s="356">
        <v>8196.31</v>
      </c>
      <c r="G50" s="356">
        <v>0</v>
      </c>
      <c r="H50" s="356">
        <v>0</v>
      </c>
      <c r="I50" s="356">
        <v>0</v>
      </c>
      <c r="J50" s="356">
        <v>273.5</v>
      </c>
      <c r="K50" s="356">
        <v>953.27</v>
      </c>
      <c r="L50" s="356">
        <v>0</v>
      </c>
      <c r="M50" s="356">
        <v>0</v>
      </c>
      <c r="N50" s="356">
        <v>0</v>
      </c>
      <c r="O50" s="356">
        <v>0</v>
      </c>
      <c r="P50" s="356">
        <v>2019</v>
      </c>
      <c r="Q50" s="356">
        <v>2948.27</v>
      </c>
      <c r="R50" s="356">
        <v>1296.77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276</v>
      </c>
      <c r="AP50" s="356">
        <v>0</v>
      </c>
      <c r="AQ50" s="356">
        <v>0</v>
      </c>
      <c r="AR50" s="356">
        <v>293.5</v>
      </c>
      <c r="AS50" s="356">
        <v>0</v>
      </c>
      <c r="AT50" s="356">
        <v>0</v>
      </c>
      <c r="AU50" s="356">
        <v>0</v>
      </c>
      <c r="AV50" s="356">
        <v>0</v>
      </c>
      <c r="AW50" s="356">
        <v>136</v>
      </c>
    </row>
    <row r="51" spans="3:49" x14ac:dyDescent="0.3">
      <c r="C51" s="356">
        <v>59</v>
      </c>
      <c r="D51" s="356">
        <v>6</v>
      </c>
      <c r="E51" s="356">
        <v>3</v>
      </c>
      <c r="F51" s="356">
        <v>202</v>
      </c>
      <c r="G51" s="356">
        <v>0</v>
      </c>
      <c r="H51" s="356">
        <v>0</v>
      </c>
      <c r="I51" s="356">
        <v>0</v>
      </c>
      <c r="J51" s="356">
        <v>8</v>
      </c>
      <c r="K51" s="356">
        <v>19</v>
      </c>
      <c r="L51" s="356">
        <v>0</v>
      </c>
      <c r="M51" s="356">
        <v>0</v>
      </c>
      <c r="N51" s="356">
        <v>0</v>
      </c>
      <c r="O51" s="356">
        <v>0</v>
      </c>
      <c r="P51" s="356">
        <v>50</v>
      </c>
      <c r="Q51" s="356">
        <v>90</v>
      </c>
      <c r="R51" s="356">
        <v>35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0</v>
      </c>
      <c r="AJ51" s="356">
        <v>0</v>
      </c>
      <c r="AK51" s="356">
        <v>0</v>
      </c>
      <c r="AL51" s="356">
        <v>0</v>
      </c>
      <c r="AM51" s="356">
        <v>0</v>
      </c>
      <c r="AN51" s="356">
        <v>0</v>
      </c>
      <c r="AO51" s="356">
        <v>0</v>
      </c>
      <c r="AP51" s="356">
        <v>0</v>
      </c>
      <c r="AQ51" s="356">
        <v>0</v>
      </c>
      <c r="AR51" s="356">
        <v>0</v>
      </c>
      <c r="AS51" s="356">
        <v>0</v>
      </c>
      <c r="AT51" s="356">
        <v>0</v>
      </c>
      <c r="AU51" s="356">
        <v>0</v>
      </c>
      <c r="AV51" s="356">
        <v>0</v>
      </c>
      <c r="AW51" s="356">
        <v>0</v>
      </c>
    </row>
    <row r="52" spans="3:49" x14ac:dyDescent="0.3">
      <c r="C52" s="356">
        <v>59</v>
      </c>
      <c r="D52" s="356">
        <v>6</v>
      </c>
      <c r="E52" s="356">
        <v>4</v>
      </c>
      <c r="F52" s="356">
        <v>383</v>
      </c>
      <c r="G52" s="356">
        <v>0</v>
      </c>
      <c r="H52" s="356">
        <v>0</v>
      </c>
      <c r="I52" s="356">
        <v>0</v>
      </c>
      <c r="J52" s="356">
        <v>14</v>
      </c>
      <c r="K52" s="356">
        <v>95</v>
      </c>
      <c r="L52" s="356">
        <v>0</v>
      </c>
      <c r="M52" s="356">
        <v>0</v>
      </c>
      <c r="N52" s="356">
        <v>0</v>
      </c>
      <c r="O52" s="356">
        <v>0</v>
      </c>
      <c r="P52" s="356">
        <v>100</v>
      </c>
      <c r="Q52" s="356">
        <v>80</v>
      </c>
      <c r="R52" s="356">
        <v>47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22</v>
      </c>
      <c r="AP52" s="356">
        <v>0</v>
      </c>
      <c r="AQ52" s="356">
        <v>0</v>
      </c>
      <c r="AR52" s="356">
        <v>25</v>
      </c>
      <c r="AS52" s="356">
        <v>0</v>
      </c>
      <c r="AT52" s="356">
        <v>0</v>
      </c>
      <c r="AU52" s="356">
        <v>0</v>
      </c>
      <c r="AV52" s="356">
        <v>0</v>
      </c>
      <c r="AW52" s="356">
        <v>0</v>
      </c>
    </row>
    <row r="53" spans="3:49" x14ac:dyDescent="0.3">
      <c r="C53" s="356">
        <v>59</v>
      </c>
      <c r="D53" s="356">
        <v>6</v>
      </c>
      <c r="E53" s="356">
        <v>5</v>
      </c>
      <c r="F53" s="356">
        <v>48</v>
      </c>
      <c r="G53" s="356">
        <v>48</v>
      </c>
      <c r="H53" s="356">
        <v>0</v>
      </c>
      <c r="I53" s="356">
        <v>0</v>
      </c>
      <c r="J53" s="356">
        <v>0</v>
      </c>
      <c r="K53" s="356">
        <v>0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  <c r="AP53" s="356">
        <v>0</v>
      </c>
      <c r="AQ53" s="356">
        <v>0</v>
      </c>
      <c r="AR53" s="356">
        <v>0</v>
      </c>
      <c r="AS53" s="356">
        <v>0</v>
      </c>
      <c r="AT53" s="356">
        <v>0</v>
      </c>
      <c r="AU53" s="356">
        <v>0</v>
      </c>
      <c r="AV53" s="356">
        <v>0</v>
      </c>
      <c r="AW53" s="356">
        <v>0</v>
      </c>
    </row>
    <row r="54" spans="3:49" x14ac:dyDescent="0.3">
      <c r="C54" s="356">
        <v>59</v>
      </c>
      <c r="D54" s="356">
        <v>6</v>
      </c>
      <c r="E54" s="356">
        <v>6</v>
      </c>
      <c r="F54" s="356">
        <v>2278054</v>
      </c>
      <c r="G54" s="356">
        <v>9600</v>
      </c>
      <c r="H54" s="356">
        <v>0</v>
      </c>
      <c r="I54" s="356">
        <v>0</v>
      </c>
      <c r="J54" s="356">
        <v>79306</v>
      </c>
      <c r="K54" s="356">
        <v>555798</v>
      </c>
      <c r="L54" s="356">
        <v>0</v>
      </c>
      <c r="M54" s="356">
        <v>0</v>
      </c>
      <c r="N54" s="356">
        <v>0</v>
      </c>
      <c r="O54" s="356">
        <v>0</v>
      </c>
      <c r="P54" s="356">
        <v>403948</v>
      </c>
      <c r="Q54" s="356">
        <v>721758</v>
      </c>
      <c r="R54" s="356">
        <v>383649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51303</v>
      </c>
      <c r="AP54" s="356">
        <v>0</v>
      </c>
      <c r="AQ54" s="356">
        <v>0</v>
      </c>
      <c r="AR54" s="356">
        <v>46073</v>
      </c>
      <c r="AS54" s="356">
        <v>0</v>
      </c>
      <c r="AT54" s="356">
        <v>0</v>
      </c>
      <c r="AU54" s="356">
        <v>0</v>
      </c>
      <c r="AV54" s="356">
        <v>0</v>
      </c>
      <c r="AW54" s="356">
        <v>26619</v>
      </c>
    </row>
    <row r="55" spans="3:49" x14ac:dyDescent="0.3">
      <c r="C55" s="356">
        <v>59</v>
      </c>
      <c r="D55" s="356">
        <v>6</v>
      </c>
      <c r="E55" s="356">
        <v>10</v>
      </c>
      <c r="F55" s="356">
        <v>30148</v>
      </c>
      <c r="G55" s="356">
        <v>0</v>
      </c>
      <c r="H55" s="356">
        <v>0</v>
      </c>
      <c r="I55" s="356">
        <v>0</v>
      </c>
      <c r="J55" s="356">
        <v>0</v>
      </c>
      <c r="K55" s="356">
        <v>0</v>
      </c>
      <c r="L55" s="356">
        <v>0</v>
      </c>
      <c r="M55" s="356">
        <v>0</v>
      </c>
      <c r="N55" s="356">
        <v>0</v>
      </c>
      <c r="O55" s="356">
        <v>30148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0</v>
      </c>
      <c r="AJ55" s="356">
        <v>0</v>
      </c>
      <c r="AK55" s="356">
        <v>0</v>
      </c>
      <c r="AL55" s="356">
        <v>0</v>
      </c>
      <c r="AM55" s="356">
        <v>0</v>
      </c>
      <c r="AN55" s="356">
        <v>0</v>
      </c>
      <c r="AO55" s="356">
        <v>0</v>
      </c>
      <c r="AP55" s="356">
        <v>0</v>
      </c>
      <c r="AQ55" s="356">
        <v>0</v>
      </c>
      <c r="AR55" s="356">
        <v>0</v>
      </c>
      <c r="AS55" s="356">
        <v>0</v>
      </c>
      <c r="AT55" s="356">
        <v>0</v>
      </c>
      <c r="AU55" s="356">
        <v>0</v>
      </c>
      <c r="AV55" s="356">
        <v>0</v>
      </c>
      <c r="AW55" s="356">
        <v>0</v>
      </c>
    </row>
    <row r="56" spans="3:49" x14ac:dyDescent="0.3">
      <c r="C56" s="356">
        <v>59</v>
      </c>
      <c r="D56" s="356">
        <v>6</v>
      </c>
      <c r="E56" s="356">
        <v>11</v>
      </c>
      <c r="F56" s="356">
        <v>12717.557251908398</v>
      </c>
      <c r="G56" s="356">
        <v>0</v>
      </c>
      <c r="H56" s="356">
        <v>0</v>
      </c>
      <c r="I56" s="356">
        <v>0</v>
      </c>
      <c r="J56" s="356">
        <v>1717.5572519083971</v>
      </c>
      <c r="K56" s="356">
        <v>0</v>
      </c>
      <c r="L56" s="356">
        <v>0</v>
      </c>
      <c r="M56" s="356">
        <v>0</v>
      </c>
      <c r="N56" s="356">
        <v>0</v>
      </c>
      <c r="O56" s="356">
        <v>11000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  <c r="AP56" s="356">
        <v>0</v>
      </c>
      <c r="AQ56" s="356">
        <v>0</v>
      </c>
      <c r="AR56" s="356">
        <v>0</v>
      </c>
      <c r="AS56" s="356">
        <v>0</v>
      </c>
      <c r="AT56" s="356">
        <v>0</v>
      </c>
      <c r="AU56" s="356">
        <v>0</v>
      </c>
      <c r="AV56" s="356">
        <v>0</v>
      </c>
      <c r="AW56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22224168</v>
      </c>
      <c r="C3" s="329">
        <f t="shared" ref="C3:R3" si="0">SUBTOTAL(9,C6:C1048576)</f>
        <v>1</v>
      </c>
      <c r="D3" s="329">
        <f t="shared" si="0"/>
        <v>21091377</v>
      </c>
      <c r="E3" s="329">
        <f t="shared" si="0"/>
        <v>0.94902886803231512</v>
      </c>
      <c r="F3" s="329">
        <f t="shared" si="0"/>
        <v>24052697</v>
      </c>
      <c r="G3" s="332">
        <f>IF(B3&lt;&gt;0,F3/B3,"")</f>
        <v>1.0822766008608287</v>
      </c>
      <c r="H3" s="328">
        <f t="shared" si="0"/>
        <v>3160105.51</v>
      </c>
      <c r="I3" s="329">
        <f t="shared" si="0"/>
        <v>1</v>
      </c>
      <c r="J3" s="329">
        <f t="shared" si="0"/>
        <v>4220399.1400000006</v>
      </c>
      <c r="K3" s="329">
        <f t="shared" si="0"/>
        <v>1.3355247559439878</v>
      </c>
      <c r="L3" s="329">
        <f t="shared" si="0"/>
        <v>5558664.4099999983</v>
      </c>
      <c r="M3" s="330">
        <f>IF(H3&lt;&gt;0,L3/H3,"")</f>
        <v>1.7590122837385891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2901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2311</v>
      </c>
      <c r="B7" s="705">
        <v>22224168</v>
      </c>
      <c r="C7" s="622">
        <v>1</v>
      </c>
      <c r="D7" s="705">
        <v>21091377</v>
      </c>
      <c r="E7" s="622">
        <v>0.94902886803231512</v>
      </c>
      <c r="F7" s="705">
        <v>24052325</v>
      </c>
      <c r="G7" s="633">
        <v>1.0822598623264548</v>
      </c>
      <c r="H7" s="705">
        <v>3160105.51</v>
      </c>
      <c r="I7" s="622">
        <v>1</v>
      </c>
      <c r="J7" s="705">
        <v>4220399.1400000006</v>
      </c>
      <c r="K7" s="622">
        <v>1.3355247559439878</v>
      </c>
      <c r="L7" s="705">
        <v>5558664.4099999983</v>
      </c>
      <c r="M7" s="633">
        <v>1.7590122837385891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3747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7720.5</v>
      </c>
      <c r="G3" s="196">
        <f t="shared" si="0"/>
        <v>25384273.510000002</v>
      </c>
      <c r="H3" s="196"/>
      <c r="I3" s="196"/>
      <c r="J3" s="196">
        <f t="shared" si="0"/>
        <v>7527.380000000001</v>
      </c>
      <c r="K3" s="196">
        <f t="shared" si="0"/>
        <v>25311776.140000001</v>
      </c>
      <c r="L3" s="196"/>
      <c r="M3" s="196"/>
      <c r="N3" s="196">
        <f t="shared" si="0"/>
        <v>8713.66</v>
      </c>
      <c r="O3" s="196">
        <f t="shared" si="0"/>
        <v>29611361.409999996</v>
      </c>
      <c r="P3" s="70">
        <f>IF(G3=0,0,O3/G3)</f>
        <v>1.1665238872538446</v>
      </c>
      <c r="Q3" s="197">
        <f>IF(N3=0,0,O3/N3)</f>
        <v>3398.2690866983562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2902</v>
      </c>
      <c r="B6" s="610" t="s">
        <v>2903</v>
      </c>
      <c r="C6" s="610" t="s">
        <v>2904</v>
      </c>
      <c r="D6" s="610" t="s">
        <v>2905</v>
      </c>
      <c r="E6" s="610" t="s">
        <v>2906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470</v>
      </c>
      <c r="B7" s="616" t="s">
        <v>2907</v>
      </c>
      <c r="C7" s="616" t="s">
        <v>2904</v>
      </c>
      <c r="D7" s="616" t="s">
        <v>2908</v>
      </c>
      <c r="E7" s="616" t="s">
        <v>2909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470</v>
      </c>
      <c r="B8" s="616" t="s">
        <v>2907</v>
      </c>
      <c r="C8" s="616" t="s">
        <v>2904</v>
      </c>
      <c r="D8" s="616" t="s">
        <v>2910</v>
      </c>
      <c r="E8" s="616" t="s">
        <v>2911</v>
      </c>
      <c r="F8" s="619">
        <v>3</v>
      </c>
      <c r="G8" s="619">
        <v>117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470</v>
      </c>
      <c r="B9" s="616" t="s">
        <v>2907</v>
      </c>
      <c r="C9" s="616" t="s">
        <v>2904</v>
      </c>
      <c r="D9" s="616" t="s">
        <v>2912</v>
      </c>
      <c r="E9" s="616" t="s">
        <v>2913</v>
      </c>
      <c r="F9" s="619">
        <v>2</v>
      </c>
      <c r="G9" s="619">
        <v>1383</v>
      </c>
      <c r="H9" s="619">
        <v>1</v>
      </c>
      <c r="I9" s="619">
        <v>691.5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470</v>
      </c>
      <c r="B10" s="616" t="s">
        <v>2914</v>
      </c>
      <c r="C10" s="616" t="s">
        <v>2904</v>
      </c>
      <c r="D10" s="616" t="s">
        <v>2915</v>
      </c>
      <c r="E10" s="616" t="s">
        <v>2916</v>
      </c>
      <c r="F10" s="619"/>
      <c r="G10" s="619"/>
      <c r="H10" s="619"/>
      <c r="I10" s="619"/>
      <c r="J10" s="619">
        <v>2</v>
      </c>
      <c r="K10" s="619">
        <v>6976</v>
      </c>
      <c r="L10" s="619"/>
      <c r="M10" s="619">
        <v>3488</v>
      </c>
      <c r="N10" s="619"/>
      <c r="O10" s="619"/>
      <c r="P10" s="640"/>
      <c r="Q10" s="620"/>
    </row>
    <row r="11" spans="1:17" ht="14.4" customHeight="1" x14ac:dyDescent="0.3">
      <c r="A11" s="615" t="s">
        <v>470</v>
      </c>
      <c r="B11" s="616" t="s">
        <v>2914</v>
      </c>
      <c r="C11" s="616" t="s">
        <v>2904</v>
      </c>
      <c r="D11" s="616" t="s">
        <v>2917</v>
      </c>
      <c r="E11" s="616" t="s">
        <v>2918</v>
      </c>
      <c r="F11" s="619">
        <v>15</v>
      </c>
      <c r="G11" s="619">
        <v>40324</v>
      </c>
      <c r="H11" s="619">
        <v>1</v>
      </c>
      <c r="I11" s="619">
        <v>2688.2666666666669</v>
      </c>
      <c r="J11" s="619">
        <v>26</v>
      </c>
      <c r="K11" s="619">
        <v>70148</v>
      </c>
      <c r="L11" s="619">
        <v>1.7396091657573653</v>
      </c>
      <c r="M11" s="619">
        <v>2698</v>
      </c>
      <c r="N11" s="619">
        <v>17</v>
      </c>
      <c r="O11" s="619">
        <v>47090</v>
      </c>
      <c r="P11" s="640">
        <v>1.1677908937605397</v>
      </c>
      <c r="Q11" s="620">
        <v>2770</v>
      </c>
    </row>
    <row r="12" spans="1:17" ht="14.4" customHeight="1" x14ac:dyDescent="0.3">
      <c r="A12" s="615" t="s">
        <v>470</v>
      </c>
      <c r="B12" s="616" t="s">
        <v>2914</v>
      </c>
      <c r="C12" s="616" t="s">
        <v>2904</v>
      </c>
      <c r="D12" s="616" t="s">
        <v>2919</v>
      </c>
      <c r="E12" s="616" t="s">
        <v>2920</v>
      </c>
      <c r="F12" s="619">
        <v>3</v>
      </c>
      <c r="G12" s="619">
        <v>17922</v>
      </c>
      <c r="H12" s="619">
        <v>1</v>
      </c>
      <c r="I12" s="619">
        <v>5974</v>
      </c>
      <c r="J12" s="619">
        <v>4</v>
      </c>
      <c r="K12" s="619">
        <v>23956</v>
      </c>
      <c r="L12" s="619">
        <v>1.3366811739761186</v>
      </c>
      <c r="M12" s="619">
        <v>5989</v>
      </c>
      <c r="N12" s="619">
        <v>7</v>
      </c>
      <c r="O12" s="619">
        <v>43190</v>
      </c>
      <c r="P12" s="640">
        <v>2.4098872893650261</v>
      </c>
      <c r="Q12" s="620">
        <v>6170</v>
      </c>
    </row>
    <row r="13" spans="1:17" ht="14.4" customHeight="1" x14ac:dyDescent="0.3">
      <c r="A13" s="615" t="s">
        <v>470</v>
      </c>
      <c r="B13" s="616" t="s">
        <v>2914</v>
      </c>
      <c r="C13" s="616" t="s">
        <v>2904</v>
      </c>
      <c r="D13" s="616" t="s">
        <v>2921</v>
      </c>
      <c r="E13" s="616" t="s">
        <v>2922</v>
      </c>
      <c r="F13" s="619"/>
      <c r="G13" s="619"/>
      <c r="H13" s="619"/>
      <c r="I13" s="619"/>
      <c r="J13" s="619">
        <v>1</v>
      </c>
      <c r="K13" s="619">
        <v>3123</v>
      </c>
      <c r="L13" s="619"/>
      <c r="M13" s="619">
        <v>3123</v>
      </c>
      <c r="N13" s="619"/>
      <c r="O13" s="619"/>
      <c r="P13" s="640"/>
      <c r="Q13" s="620"/>
    </row>
    <row r="14" spans="1:17" ht="14.4" customHeight="1" x14ac:dyDescent="0.3">
      <c r="A14" s="615" t="s">
        <v>470</v>
      </c>
      <c r="B14" s="616" t="s">
        <v>2914</v>
      </c>
      <c r="C14" s="616" t="s">
        <v>2904</v>
      </c>
      <c r="D14" s="616" t="s">
        <v>525</v>
      </c>
      <c r="E14" s="616" t="s">
        <v>2923</v>
      </c>
      <c r="F14" s="619">
        <v>3</v>
      </c>
      <c r="G14" s="619">
        <v>7110</v>
      </c>
      <c r="H14" s="619">
        <v>1</v>
      </c>
      <c r="I14" s="619">
        <v>2370</v>
      </c>
      <c r="J14" s="619"/>
      <c r="K14" s="619"/>
      <c r="L14" s="619"/>
      <c r="M14" s="619"/>
      <c r="N14" s="619">
        <v>1</v>
      </c>
      <c r="O14" s="619">
        <v>2462</v>
      </c>
      <c r="P14" s="640">
        <v>0.34627285513361461</v>
      </c>
      <c r="Q14" s="620">
        <v>2462</v>
      </c>
    </row>
    <row r="15" spans="1:17" ht="14.4" customHeight="1" x14ac:dyDescent="0.3">
      <c r="A15" s="615" t="s">
        <v>470</v>
      </c>
      <c r="B15" s="616" t="s">
        <v>2914</v>
      </c>
      <c r="C15" s="616" t="s">
        <v>2904</v>
      </c>
      <c r="D15" s="616" t="s">
        <v>2924</v>
      </c>
      <c r="E15" s="616" t="s">
        <v>2925</v>
      </c>
      <c r="F15" s="619">
        <v>1</v>
      </c>
      <c r="G15" s="619">
        <v>3340</v>
      </c>
      <c r="H15" s="619">
        <v>1</v>
      </c>
      <c r="I15" s="619">
        <v>3340</v>
      </c>
      <c r="J15" s="619"/>
      <c r="K15" s="619"/>
      <c r="L15" s="619"/>
      <c r="M15" s="619"/>
      <c r="N15" s="619"/>
      <c r="O15" s="619"/>
      <c r="P15" s="640"/>
      <c r="Q15" s="620"/>
    </row>
    <row r="16" spans="1:17" ht="14.4" customHeight="1" x14ac:dyDescent="0.3">
      <c r="A16" s="615" t="s">
        <v>470</v>
      </c>
      <c r="B16" s="616" t="s">
        <v>2914</v>
      </c>
      <c r="C16" s="616" t="s">
        <v>2904</v>
      </c>
      <c r="D16" s="616" t="s">
        <v>2926</v>
      </c>
      <c r="E16" s="616" t="s">
        <v>2927</v>
      </c>
      <c r="F16" s="619">
        <v>1</v>
      </c>
      <c r="G16" s="619">
        <v>4218</v>
      </c>
      <c r="H16" s="619">
        <v>1</v>
      </c>
      <c r="I16" s="619">
        <v>4218</v>
      </c>
      <c r="J16" s="619"/>
      <c r="K16" s="619"/>
      <c r="L16" s="619"/>
      <c r="M16" s="619"/>
      <c r="N16" s="619"/>
      <c r="O16" s="619"/>
      <c r="P16" s="640"/>
      <c r="Q16" s="620"/>
    </row>
    <row r="17" spans="1:17" ht="14.4" customHeight="1" x14ac:dyDescent="0.3">
      <c r="A17" s="615" t="s">
        <v>470</v>
      </c>
      <c r="B17" s="616" t="s">
        <v>2914</v>
      </c>
      <c r="C17" s="616" t="s">
        <v>2904</v>
      </c>
      <c r="D17" s="616" t="s">
        <v>2928</v>
      </c>
      <c r="E17" s="616" t="s">
        <v>2929</v>
      </c>
      <c r="F17" s="619">
        <v>9</v>
      </c>
      <c r="G17" s="619">
        <v>18589</v>
      </c>
      <c r="H17" s="619">
        <v>1</v>
      </c>
      <c r="I17" s="619">
        <v>2065.4444444444443</v>
      </c>
      <c r="J17" s="619">
        <v>25</v>
      </c>
      <c r="K17" s="619">
        <v>51825</v>
      </c>
      <c r="L17" s="619">
        <v>2.7879391037710475</v>
      </c>
      <c r="M17" s="619">
        <v>2073</v>
      </c>
      <c r="N17" s="619">
        <v>13</v>
      </c>
      <c r="O17" s="619">
        <v>27885</v>
      </c>
      <c r="P17" s="640">
        <v>1.5000806928828878</v>
      </c>
      <c r="Q17" s="620">
        <v>2145</v>
      </c>
    </row>
    <row r="18" spans="1:17" ht="14.4" customHeight="1" x14ac:dyDescent="0.3">
      <c r="A18" s="615" t="s">
        <v>470</v>
      </c>
      <c r="B18" s="616" t="s">
        <v>2914</v>
      </c>
      <c r="C18" s="616" t="s">
        <v>2904</v>
      </c>
      <c r="D18" s="616" t="s">
        <v>2930</v>
      </c>
      <c r="E18" s="616" t="s">
        <v>2931</v>
      </c>
      <c r="F18" s="619">
        <v>3</v>
      </c>
      <c r="G18" s="619">
        <v>4869</v>
      </c>
      <c r="H18" s="619">
        <v>1</v>
      </c>
      <c r="I18" s="619">
        <v>1623</v>
      </c>
      <c r="J18" s="619">
        <v>6</v>
      </c>
      <c r="K18" s="619">
        <v>9780</v>
      </c>
      <c r="L18" s="619">
        <v>2.0086260012322859</v>
      </c>
      <c r="M18" s="619">
        <v>1630</v>
      </c>
      <c r="N18" s="619">
        <v>1</v>
      </c>
      <c r="O18" s="619">
        <v>1678</v>
      </c>
      <c r="P18" s="640">
        <v>0.34462928732799342</v>
      </c>
      <c r="Q18" s="620">
        <v>1678</v>
      </c>
    </row>
    <row r="19" spans="1:17" ht="14.4" customHeight="1" x14ac:dyDescent="0.3">
      <c r="A19" s="615" t="s">
        <v>470</v>
      </c>
      <c r="B19" s="616" t="s">
        <v>2914</v>
      </c>
      <c r="C19" s="616" t="s">
        <v>2904</v>
      </c>
      <c r="D19" s="616" t="s">
        <v>2932</v>
      </c>
      <c r="E19" s="616" t="s">
        <v>2933</v>
      </c>
      <c r="F19" s="619"/>
      <c r="G19" s="619"/>
      <c r="H19" s="619"/>
      <c r="I19" s="619"/>
      <c r="J19" s="619">
        <v>6</v>
      </c>
      <c r="K19" s="619">
        <v>13452</v>
      </c>
      <c r="L19" s="619"/>
      <c r="M19" s="619">
        <v>2242</v>
      </c>
      <c r="N19" s="619">
        <v>6</v>
      </c>
      <c r="O19" s="619">
        <v>13884</v>
      </c>
      <c r="P19" s="640"/>
      <c r="Q19" s="620">
        <v>2314</v>
      </c>
    </row>
    <row r="20" spans="1:17" ht="14.4" customHeight="1" x14ac:dyDescent="0.3">
      <c r="A20" s="615" t="s">
        <v>470</v>
      </c>
      <c r="B20" s="616" t="s">
        <v>2914</v>
      </c>
      <c r="C20" s="616" t="s">
        <v>2904</v>
      </c>
      <c r="D20" s="616" t="s">
        <v>2934</v>
      </c>
      <c r="E20" s="616" t="s">
        <v>2935</v>
      </c>
      <c r="F20" s="619">
        <v>1</v>
      </c>
      <c r="G20" s="619">
        <v>2677</v>
      </c>
      <c r="H20" s="619">
        <v>1</v>
      </c>
      <c r="I20" s="619">
        <v>2677</v>
      </c>
      <c r="J20" s="619">
        <v>6</v>
      </c>
      <c r="K20" s="619">
        <v>16182</v>
      </c>
      <c r="L20" s="619">
        <v>6.0448262980948826</v>
      </c>
      <c r="M20" s="619">
        <v>2697</v>
      </c>
      <c r="N20" s="619">
        <v>1</v>
      </c>
      <c r="O20" s="619">
        <v>2769</v>
      </c>
      <c r="P20" s="640">
        <v>1.0343668285394099</v>
      </c>
      <c r="Q20" s="620">
        <v>2769</v>
      </c>
    </row>
    <row r="21" spans="1:17" ht="14.4" customHeight="1" x14ac:dyDescent="0.3">
      <c r="A21" s="615" t="s">
        <v>470</v>
      </c>
      <c r="B21" s="616" t="s">
        <v>2914</v>
      </c>
      <c r="C21" s="616" t="s">
        <v>2904</v>
      </c>
      <c r="D21" s="616" t="s">
        <v>2936</v>
      </c>
      <c r="E21" s="616" t="s">
        <v>2937</v>
      </c>
      <c r="F21" s="619">
        <v>3</v>
      </c>
      <c r="G21" s="619">
        <v>15444</v>
      </c>
      <c r="H21" s="619">
        <v>1</v>
      </c>
      <c r="I21" s="619">
        <v>5148</v>
      </c>
      <c r="J21" s="619">
        <v>2</v>
      </c>
      <c r="K21" s="619">
        <v>10296</v>
      </c>
      <c r="L21" s="619">
        <v>0.66666666666666663</v>
      </c>
      <c r="M21" s="619">
        <v>5148</v>
      </c>
      <c r="N21" s="619">
        <v>1</v>
      </c>
      <c r="O21" s="619">
        <v>5148</v>
      </c>
      <c r="P21" s="640">
        <v>0.33333333333333331</v>
      </c>
      <c r="Q21" s="620">
        <v>5148</v>
      </c>
    </row>
    <row r="22" spans="1:17" ht="14.4" customHeight="1" x14ac:dyDescent="0.3">
      <c r="A22" s="615" t="s">
        <v>470</v>
      </c>
      <c r="B22" s="616" t="s">
        <v>2914</v>
      </c>
      <c r="C22" s="616" t="s">
        <v>2904</v>
      </c>
      <c r="D22" s="616" t="s">
        <v>2938</v>
      </c>
      <c r="E22" s="616" t="s">
        <v>2939</v>
      </c>
      <c r="F22" s="619">
        <v>2</v>
      </c>
      <c r="G22" s="619">
        <v>9796</v>
      </c>
      <c r="H22" s="619">
        <v>1</v>
      </c>
      <c r="I22" s="619">
        <v>4898</v>
      </c>
      <c r="J22" s="619">
        <v>2</v>
      </c>
      <c r="K22" s="619">
        <v>9802</v>
      </c>
      <c r="L22" s="619">
        <v>1.0006124948958759</v>
      </c>
      <c r="M22" s="619">
        <v>4901</v>
      </c>
      <c r="N22" s="619"/>
      <c r="O22" s="619"/>
      <c r="P22" s="640"/>
      <c r="Q22" s="620"/>
    </row>
    <row r="23" spans="1:17" ht="14.4" customHeight="1" x14ac:dyDescent="0.3">
      <c r="A23" s="615" t="s">
        <v>470</v>
      </c>
      <c r="B23" s="616" t="s">
        <v>2914</v>
      </c>
      <c r="C23" s="616" t="s">
        <v>2904</v>
      </c>
      <c r="D23" s="616" t="s">
        <v>2940</v>
      </c>
      <c r="E23" s="616" t="s">
        <v>2941</v>
      </c>
      <c r="F23" s="619"/>
      <c r="G23" s="619"/>
      <c r="H23" s="619"/>
      <c r="I23" s="619"/>
      <c r="J23" s="619">
        <v>18</v>
      </c>
      <c r="K23" s="619">
        <v>12528</v>
      </c>
      <c r="L23" s="619"/>
      <c r="M23" s="619">
        <v>696</v>
      </c>
      <c r="N23" s="619"/>
      <c r="O23" s="619"/>
      <c r="P23" s="640"/>
      <c r="Q23" s="620"/>
    </row>
    <row r="24" spans="1:17" ht="14.4" customHeight="1" x14ac:dyDescent="0.3">
      <c r="A24" s="615" t="s">
        <v>470</v>
      </c>
      <c r="B24" s="616" t="s">
        <v>2914</v>
      </c>
      <c r="C24" s="616" t="s">
        <v>2904</v>
      </c>
      <c r="D24" s="616" t="s">
        <v>2942</v>
      </c>
      <c r="E24" s="616" t="s">
        <v>2943</v>
      </c>
      <c r="F24" s="619">
        <v>8</v>
      </c>
      <c r="G24" s="619">
        <v>6484</v>
      </c>
      <c r="H24" s="619">
        <v>1</v>
      </c>
      <c r="I24" s="619">
        <v>810.5</v>
      </c>
      <c r="J24" s="619">
        <v>13</v>
      </c>
      <c r="K24" s="619">
        <v>10647</v>
      </c>
      <c r="L24" s="619">
        <v>1.642041949413942</v>
      </c>
      <c r="M24" s="619">
        <v>819</v>
      </c>
      <c r="N24" s="619">
        <v>14</v>
      </c>
      <c r="O24" s="619">
        <v>11704</v>
      </c>
      <c r="P24" s="640">
        <v>1.8050586057988895</v>
      </c>
      <c r="Q24" s="620">
        <v>836</v>
      </c>
    </row>
    <row r="25" spans="1:17" ht="14.4" customHeight="1" x14ac:dyDescent="0.3">
      <c r="A25" s="615" t="s">
        <v>470</v>
      </c>
      <c r="B25" s="616" t="s">
        <v>2914</v>
      </c>
      <c r="C25" s="616" t="s">
        <v>2904</v>
      </c>
      <c r="D25" s="616" t="s">
        <v>2944</v>
      </c>
      <c r="E25" s="616" t="s">
        <v>2945</v>
      </c>
      <c r="F25" s="619">
        <v>1</v>
      </c>
      <c r="G25" s="619">
        <v>3875</v>
      </c>
      <c r="H25" s="619">
        <v>1</v>
      </c>
      <c r="I25" s="619">
        <v>3875</v>
      </c>
      <c r="J25" s="619"/>
      <c r="K25" s="619"/>
      <c r="L25" s="619"/>
      <c r="M25" s="619"/>
      <c r="N25" s="619"/>
      <c r="O25" s="619"/>
      <c r="P25" s="640"/>
      <c r="Q25" s="620"/>
    </row>
    <row r="26" spans="1:17" ht="14.4" customHeight="1" x14ac:dyDescent="0.3">
      <c r="A26" s="615" t="s">
        <v>470</v>
      </c>
      <c r="B26" s="616" t="s">
        <v>2914</v>
      </c>
      <c r="C26" s="616" t="s">
        <v>2904</v>
      </c>
      <c r="D26" s="616" t="s">
        <v>2946</v>
      </c>
      <c r="E26" s="616" t="s">
        <v>2947</v>
      </c>
      <c r="F26" s="619">
        <v>3</v>
      </c>
      <c r="G26" s="619">
        <v>0</v>
      </c>
      <c r="H26" s="619"/>
      <c r="I26" s="619">
        <v>0</v>
      </c>
      <c r="J26" s="619">
        <v>4</v>
      </c>
      <c r="K26" s="619">
        <v>0</v>
      </c>
      <c r="L26" s="619"/>
      <c r="M26" s="619">
        <v>0</v>
      </c>
      <c r="N26" s="619">
        <v>5</v>
      </c>
      <c r="O26" s="619">
        <v>0</v>
      </c>
      <c r="P26" s="640"/>
      <c r="Q26" s="620">
        <v>0</v>
      </c>
    </row>
    <row r="27" spans="1:17" ht="14.4" customHeight="1" x14ac:dyDescent="0.3">
      <c r="A27" s="615" t="s">
        <v>470</v>
      </c>
      <c r="B27" s="616" t="s">
        <v>2914</v>
      </c>
      <c r="C27" s="616" t="s">
        <v>2904</v>
      </c>
      <c r="D27" s="616" t="s">
        <v>2948</v>
      </c>
      <c r="E27" s="616" t="s">
        <v>2949</v>
      </c>
      <c r="F27" s="619">
        <v>1</v>
      </c>
      <c r="G27" s="619">
        <v>0</v>
      </c>
      <c r="H27" s="619"/>
      <c r="I27" s="619">
        <v>0</v>
      </c>
      <c r="J27" s="619">
        <v>1</v>
      </c>
      <c r="K27" s="619">
        <v>0</v>
      </c>
      <c r="L27" s="619"/>
      <c r="M27" s="619">
        <v>0</v>
      </c>
      <c r="N27" s="619"/>
      <c r="O27" s="619"/>
      <c r="P27" s="640"/>
      <c r="Q27" s="620"/>
    </row>
    <row r="28" spans="1:17" ht="14.4" customHeight="1" x14ac:dyDescent="0.3">
      <c r="A28" s="615" t="s">
        <v>470</v>
      </c>
      <c r="B28" s="616" t="s">
        <v>2914</v>
      </c>
      <c r="C28" s="616" t="s">
        <v>2904</v>
      </c>
      <c r="D28" s="616" t="s">
        <v>2950</v>
      </c>
      <c r="E28" s="616" t="s">
        <v>2951</v>
      </c>
      <c r="F28" s="619"/>
      <c r="G28" s="619"/>
      <c r="H28" s="619"/>
      <c r="I28" s="619"/>
      <c r="J28" s="619">
        <v>2</v>
      </c>
      <c r="K28" s="619">
        <v>0</v>
      </c>
      <c r="L28" s="619"/>
      <c r="M28" s="619">
        <v>0</v>
      </c>
      <c r="N28" s="619"/>
      <c r="O28" s="619"/>
      <c r="P28" s="640"/>
      <c r="Q28" s="620"/>
    </row>
    <row r="29" spans="1:17" ht="14.4" customHeight="1" x14ac:dyDescent="0.3">
      <c r="A29" s="615" t="s">
        <v>470</v>
      </c>
      <c r="B29" s="616" t="s">
        <v>2914</v>
      </c>
      <c r="C29" s="616" t="s">
        <v>2904</v>
      </c>
      <c r="D29" s="616" t="s">
        <v>2952</v>
      </c>
      <c r="E29" s="616" t="s">
        <v>2953</v>
      </c>
      <c r="F29" s="619">
        <v>1</v>
      </c>
      <c r="G29" s="619">
        <v>0</v>
      </c>
      <c r="H29" s="619"/>
      <c r="I29" s="619">
        <v>0</v>
      </c>
      <c r="J29" s="619">
        <v>2</v>
      </c>
      <c r="K29" s="619">
        <v>0</v>
      </c>
      <c r="L29" s="619"/>
      <c r="M29" s="619">
        <v>0</v>
      </c>
      <c r="N29" s="619">
        <v>1</v>
      </c>
      <c r="O29" s="619">
        <v>0</v>
      </c>
      <c r="P29" s="640"/>
      <c r="Q29" s="620">
        <v>0</v>
      </c>
    </row>
    <row r="30" spans="1:17" ht="14.4" customHeight="1" x14ac:dyDescent="0.3">
      <c r="A30" s="615" t="s">
        <v>470</v>
      </c>
      <c r="B30" s="616" t="s">
        <v>2914</v>
      </c>
      <c r="C30" s="616" t="s">
        <v>2904</v>
      </c>
      <c r="D30" s="616" t="s">
        <v>2954</v>
      </c>
      <c r="E30" s="616" t="s">
        <v>2955</v>
      </c>
      <c r="F30" s="619"/>
      <c r="G30" s="619"/>
      <c r="H30" s="619"/>
      <c r="I30" s="619"/>
      <c r="J30" s="619"/>
      <c r="K30" s="619"/>
      <c r="L30" s="619"/>
      <c r="M30" s="619"/>
      <c r="N30" s="619">
        <v>1</v>
      </c>
      <c r="O30" s="619">
        <v>0</v>
      </c>
      <c r="P30" s="640"/>
      <c r="Q30" s="620">
        <v>0</v>
      </c>
    </row>
    <row r="31" spans="1:17" ht="14.4" customHeight="1" x14ac:dyDescent="0.3">
      <c r="A31" s="615" t="s">
        <v>470</v>
      </c>
      <c r="B31" s="616" t="s">
        <v>2914</v>
      </c>
      <c r="C31" s="616" t="s">
        <v>2904</v>
      </c>
      <c r="D31" s="616" t="s">
        <v>2956</v>
      </c>
      <c r="E31" s="616" t="s">
        <v>2957</v>
      </c>
      <c r="F31" s="619"/>
      <c r="G31" s="619"/>
      <c r="H31" s="619"/>
      <c r="I31" s="619"/>
      <c r="J31" s="619"/>
      <c r="K31" s="619"/>
      <c r="L31" s="619"/>
      <c r="M31" s="619"/>
      <c r="N31" s="619">
        <v>1</v>
      </c>
      <c r="O31" s="619">
        <v>0</v>
      </c>
      <c r="P31" s="640"/>
      <c r="Q31" s="620">
        <v>0</v>
      </c>
    </row>
    <row r="32" spans="1:17" ht="14.4" customHeight="1" x14ac:dyDescent="0.3">
      <c r="A32" s="615" t="s">
        <v>470</v>
      </c>
      <c r="B32" s="616" t="s">
        <v>2914</v>
      </c>
      <c r="C32" s="616" t="s">
        <v>2904</v>
      </c>
      <c r="D32" s="616" t="s">
        <v>2958</v>
      </c>
      <c r="E32" s="616" t="s">
        <v>2959</v>
      </c>
      <c r="F32" s="619">
        <v>1</v>
      </c>
      <c r="G32" s="619">
        <v>0</v>
      </c>
      <c r="H32" s="619"/>
      <c r="I32" s="619">
        <v>0</v>
      </c>
      <c r="J32" s="619"/>
      <c r="K32" s="619"/>
      <c r="L32" s="619"/>
      <c r="M32" s="619"/>
      <c r="N32" s="619"/>
      <c r="O32" s="619"/>
      <c r="P32" s="640"/>
      <c r="Q32" s="620"/>
    </row>
    <row r="33" spans="1:17" ht="14.4" customHeight="1" x14ac:dyDescent="0.3">
      <c r="A33" s="615" t="s">
        <v>470</v>
      </c>
      <c r="B33" s="616" t="s">
        <v>2914</v>
      </c>
      <c r="C33" s="616" t="s">
        <v>2904</v>
      </c>
      <c r="D33" s="616" t="s">
        <v>2960</v>
      </c>
      <c r="E33" s="616" t="s">
        <v>2961</v>
      </c>
      <c r="F33" s="619"/>
      <c r="G33" s="619"/>
      <c r="H33" s="619"/>
      <c r="I33" s="619"/>
      <c r="J33" s="619">
        <v>1</v>
      </c>
      <c r="K33" s="619">
        <v>0</v>
      </c>
      <c r="L33" s="619"/>
      <c r="M33" s="619">
        <v>0</v>
      </c>
      <c r="N33" s="619"/>
      <c r="O33" s="619"/>
      <c r="P33" s="640"/>
      <c r="Q33" s="620"/>
    </row>
    <row r="34" spans="1:17" ht="14.4" customHeight="1" x14ac:dyDescent="0.3">
      <c r="A34" s="615" t="s">
        <v>470</v>
      </c>
      <c r="B34" s="616" t="s">
        <v>2914</v>
      </c>
      <c r="C34" s="616" t="s">
        <v>2904</v>
      </c>
      <c r="D34" s="616" t="s">
        <v>2962</v>
      </c>
      <c r="E34" s="616" t="s">
        <v>2963</v>
      </c>
      <c r="F34" s="619"/>
      <c r="G34" s="619"/>
      <c r="H34" s="619"/>
      <c r="I34" s="619"/>
      <c r="J34" s="619">
        <v>1</v>
      </c>
      <c r="K34" s="619">
        <v>0</v>
      </c>
      <c r="L34" s="619"/>
      <c r="M34" s="619">
        <v>0</v>
      </c>
      <c r="N34" s="619">
        <v>1</v>
      </c>
      <c r="O34" s="619">
        <v>0</v>
      </c>
      <c r="P34" s="640"/>
      <c r="Q34" s="620">
        <v>0</v>
      </c>
    </row>
    <row r="35" spans="1:17" ht="14.4" customHeight="1" x14ac:dyDescent="0.3">
      <c r="A35" s="615" t="s">
        <v>470</v>
      </c>
      <c r="B35" s="616" t="s">
        <v>2914</v>
      </c>
      <c r="C35" s="616" t="s">
        <v>2904</v>
      </c>
      <c r="D35" s="616" t="s">
        <v>2964</v>
      </c>
      <c r="E35" s="616" t="s">
        <v>2965</v>
      </c>
      <c r="F35" s="619">
        <v>1</v>
      </c>
      <c r="G35" s="619">
        <v>0</v>
      </c>
      <c r="H35" s="619"/>
      <c r="I35" s="619">
        <v>0</v>
      </c>
      <c r="J35" s="619"/>
      <c r="K35" s="619"/>
      <c r="L35" s="619"/>
      <c r="M35" s="619"/>
      <c r="N35" s="619"/>
      <c r="O35" s="619"/>
      <c r="P35" s="640"/>
      <c r="Q35" s="620"/>
    </row>
    <row r="36" spans="1:17" ht="14.4" customHeight="1" x14ac:dyDescent="0.3">
      <c r="A36" s="615" t="s">
        <v>470</v>
      </c>
      <c r="B36" s="616" t="s">
        <v>2914</v>
      </c>
      <c r="C36" s="616" t="s">
        <v>2904</v>
      </c>
      <c r="D36" s="616" t="s">
        <v>2966</v>
      </c>
      <c r="E36" s="616" t="s">
        <v>2967</v>
      </c>
      <c r="F36" s="619"/>
      <c r="G36" s="619"/>
      <c r="H36" s="619"/>
      <c r="I36" s="619"/>
      <c r="J36" s="619"/>
      <c r="K36" s="619"/>
      <c r="L36" s="619"/>
      <c r="M36" s="619"/>
      <c r="N36" s="619">
        <v>1</v>
      </c>
      <c r="O36" s="619">
        <v>0</v>
      </c>
      <c r="P36" s="640"/>
      <c r="Q36" s="620">
        <v>0</v>
      </c>
    </row>
    <row r="37" spans="1:17" ht="14.4" customHeight="1" x14ac:dyDescent="0.3">
      <c r="A37" s="615" t="s">
        <v>470</v>
      </c>
      <c r="B37" s="616" t="s">
        <v>2914</v>
      </c>
      <c r="C37" s="616" t="s">
        <v>2904</v>
      </c>
      <c r="D37" s="616" t="s">
        <v>2968</v>
      </c>
      <c r="E37" s="616" t="s">
        <v>2969</v>
      </c>
      <c r="F37" s="619"/>
      <c r="G37" s="619"/>
      <c r="H37" s="619"/>
      <c r="I37" s="619"/>
      <c r="J37" s="619"/>
      <c r="K37" s="619"/>
      <c r="L37" s="619"/>
      <c r="M37" s="619"/>
      <c r="N37" s="619">
        <v>1</v>
      </c>
      <c r="O37" s="619">
        <v>0</v>
      </c>
      <c r="P37" s="640"/>
      <c r="Q37" s="620">
        <v>0</v>
      </c>
    </row>
    <row r="38" spans="1:17" ht="14.4" customHeight="1" x14ac:dyDescent="0.3">
      <c r="A38" s="615" t="s">
        <v>470</v>
      </c>
      <c r="B38" s="616" t="s">
        <v>2914</v>
      </c>
      <c r="C38" s="616" t="s">
        <v>2904</v>
      </c>
      <c r="D38" s="616" t="s">
        <v>2970</v>
      </c>
      <c r="E38" s="616" t="s">
        <v>2971</v>
      </c>
      <c r="F38" s="619"/>
      <c r="G38" s="619"/>
      <c r="H38" s="619"/>
      <c r="I38" s="619"/>
      <c r="J38" s="619"/>
      <c r="K38" s="619"/>
      <c r="L38" s="619"/>
      <c r="M38" s="619"/>
      <c r="N38" s="619">
        <v>1</v>
      </c>
      <c r="O38" s="619">
        <v>0</v>
      </c>
      <c r="P38" s="640"/>
      <c r="Q38" s="620">
        <v>0</v>
      </c>
    </row>
    <row r="39" spans="1:17" ht="14.4" customHeight="1" x14ac:dyDescent="0.3">
      <c r="A39" s="615" t="s">
        <v>470</v>
      </c>
      <c r="B39" s="616" t="s">
        <v>2914</v>
      </c>
      <c r="C39" s="616" t="s">
        <v>2904</v>
      </c>
      <c r="D39" s="616" t="s">
        <v>2972</v>
      </c>
      <c r="E39" s="616" t="s">
        <v>2973</v>
      </c>
      <c r="F39" s="619">
        <v>1</v>
      </c>
      <c r="G39" s="619">
        <v>0</v>
      </c>
      <c r="H39" s="619"/>
      <c r="I39" s="619">
        <v>0</v>
      </c>
      <c r="J39" s="619"/>
      <c r="K39" s="619"/>
      <c r="L39" s="619"/>
      <c r="M39" s="619"/>
      <c r="N39" s="619"/>
      <c r="O39" s="619"/>
      <c r="P39" s="640"/>
      <c r="Q39" s="620"/>
    </row>
    <row r="40" spans="1:17" ht="14.4" customHeight="1" x14ac:dyDescent="0.3">
      <c r="A40" s="615" t="s">
        <v>470</v>
      </c>
      <c r="B40" s="616" t="s">
        <v>2914</v>
      </c>
      <c r="C40" s="616" t="s">
        <v>2904</v>
      </c>
      <c r="D40" s="616" t="s">
        <v>2974</v>
      </c>
      <c r="E40" s="616" t="s">
        <v>2975</v>
      </c>
      <c r="F40" s="619">
        <v>1</v>
      </c>
      <c r="G40" s="619">
        <v>0</v>
      </c>
      <c r="H40" s="619"/>
      <c r="I40" s="619">
        <v>0</v>
      </c>
      <c r="J40" s="619"/>
      <c r="K40" s="619"/>
      <c r="L40" s="619"/>
      <c r="M40" s="619"/>
      <c r="N40" s="619"/>
      <c r="O40" s="619"/>
      <c r="P40" s="640"/>
      <c r="Q40" s="620"/>
    </row>
    <row r="41" spans="1:17" ht="14.4" customHeight="1" x14ac:dyDescent="0.3">
      <c r="A41" s="615" t="s">
        <v>470</v>
      </c>
      <c r="B41" s="616" t="s">
        <v>2914</v>
      </c>
      <c r="C41" s="616" t="s">
        <v>2904</v>
      </c>
      <c r="D41" s="616" t="s">
        <v>2976</v>
      </c>
      <c r="E41" s="616" t="s">
        <v>2977</v>
      </c>
      <c r="F41" s="619">
        <v>2</v>
      </c>
      <c r="G41" s="619">
        <v>3200</v>
      </c>
      <c r="H41" s="619">
        <v>1</v>
      </c>
      <c r="I41" s="619">
        <v>1600</v>
      </c>
      <c r="J41" s="619"/>
      <c r="K41" s="619"/>
      <c r="L41" s="619"/>
      <c r="M41" s="619"/>
      <c r="N41" s="619"/>
      <c r="O41" s="619"/>
      <c r="P41" s="640"/>
      <c r="Q41" s="620"/>
    </row>
    <row r="42" spans="1:17" ht="14.4" customHeight="1" x14ac:dyDescent="0.3">
      <c r="A42" s="615" t="s">
        <v>470</v>
      </c>
      <c r="B42" s="616" t="s">
        <v>2914</v>
      </c>
      <c r="C42" s="616" t="s">
        <v>2904</v>
      </c>
      <c r="D42" s="616" t="s">
        <v>2978</v>
      </c>
      <c r="E42" s="616" t="s">
        <v>2979</v>
      </c>
      <c r="F42" s="619">
        <v>1</v>
      </c>
      <c r="G42" s="619">
        <v>953</v>
      </c>
      <c r="H42" s="619">
        <v>1</v>
      </c>
      <c r="I42" s="619">
        <v>953</v>
      </c>
      <c r="J42" s="619"/>
      <c r="K42" s="619"/>
      <c r="L42" s="619"/>
      <c r="M42" s="619"/>
      <c r="N42" s="619"/>
      <c r="O42" s="619"/>
      <c r="P42" s="640"/>
      <c r="Q42" s="620"/>
    </row>
    <row r="43" spans="1:17" ht="14.4" customHeight="1" x14ac:dyDescent="0.3">
      <c r="A43" s="615" t="s">
        <v>470</v>
      </c>
      <c r="B43" s="616" t="s">
        <v>2914</v>
      </c>
      <c r="C43" s="616" t="s">
        <v>2904</v>
      </c>
      <c r="D43" s="616" t="s">
        <v>2980</v>
      </c>
      <c r="E43" s="616" t="s">
        <v>2981</v>
      </c>
      <c r="F43" s="619">
        <v>3</v>
      </c>
      <c r="G43" s="619">
        <v>0</v>
      </c>
      <c r="H43" s="619"/>
      <c r="I43" s="619">
        <v>0</v>
      </c>
      <c r="J43" s="619">
        <v>2</v>
      </c>
      <c r="K43" s="619">
        <v>0</v>
      </c>
      <c r="L43" s="619"/>
      <c r="M43" s="619">
        <v>0</v>
      </c>
      <c r="N43" s="619">
        <v>5</v>
      </c>
      <c r="O43" s="619">
        <v>0</v>
      </c>
      <c r="P43" s="640"/>
      <c r="Q43" s="620">
        <v>0</v>
      </c>
    </row>
    <row r="44" spans="1:17" ht="14.4" customHeight="1" x14ac:dyDescent="0.3">
      <c r="A44" s="615" t="s">
        <v>470</v>
      </c>
      <c r="B44" s="616" t="s">
        <v>2914</v>
      </c>
      <c r="C44" s="616" t="s">
        <v>2904</v>
      </c>
      <c r="D44" s="616" t="s">
        <v>2982</v>
      </c>
      <c r="E44" s="616" t="s">
        <v>2983</v>
      </c>
      <c r="F44" s="619">
        <v>4</v>
      </c>
      <c r="G44" s="619">
        <v>3008</v>
      </c>
      <c r="H44" s="619">
        <v>1</v>
      </c>
      <c r="I44" s="619">
        <v>752</v>
      </c>
      <c r="J44" s="619">
        <v>2</v>
      </c>
      <c r="K44" s="619">
        <v>1510</v>
      </c>
      <c r="L44" s="619">
        <v>0.5019946808510638</v>
      </c>
      <c r="M44" s="619">
        <v>755</v>
      </c>
      <c r="N44" s="619">
        <v>2</v>
      </c>
      <c r="O44" s="619">
        <v>1536</v>
      </c>
      <c r="P44" s="640">
        <v>0.51063829787234039</v>
      </c>
      <c r="Q44" s="620">
        <v>768</v>
      </c>
    </row>
    <row r="45" spans="1:17" ht="14.4" customHeight="1" x14ac:dyDescent="0.3">
      <c r="A45" s="615" t="s">
        <v>470</v>
      </c>
      <c r="B45" s="616" t="s">
        <v>2914</v>
      </c>
      <c r="C45" s="616" t="s">
        <v>2904</v>
      </c>
      <c r="D45" s="616" t="s">
        <v>2984</v>
      </c>
      <c r="E45" s="616" t="s">
        <v>2985</v>
      </c>
      <c r="F45" s="619"/>
      <c r="G45" s="619"/>
      <c r="H45" s="619"/>
      <c r="I45" s="619"/>
      <c r="J45" s="619"/>
      <c r="K45" s="619"/>
      <c r="L45" s="619"/>
      <c r="M45" s="619"/>
      <c r="N45" s="619">
        <v>1</v>
      </c>
      <c r="O45" s="619">
        <v>532</v>
      </c>
      <c r="P45" s="640"/>
      <c r="Q45" s="620">
        <v>532</v>
      </c>
    </row>
    <row r="46" spans="1:17" ht="14.4" customHeight="1" x14ac:dyDescent="0.3">
      <c r="A46" s="615" t="s">
        <v>470</v>
      </c>
      <c r="B46" s="616" t="s">
        <v>2914</v>
      </c>
      <c r="C46" s="616" t="s">
        <v>2904</v>
      </c>
      <c r="D46" s="616" t="s">
        <v>2986</v>
      </c>
      <c r="E46" s="616" t="s">
        <v>2987</v>
      </c>
      <c r="F46" s="619">
        <v>2</v>
      </c>
      <c r="G46" s="619">
        <v>5420</v>
      </c>
      <c r="H46" s="619">
        <v>1</v>
      </c>
      <c r="I46" s="619">
        <v>2710</v>
      </c>
      <c r="J46" s="619"/>
      <c r="K46" s="619"/>
      <c r="L46" s="619"/>
      <c r="M46" s="619"/>
      <c r="N46" s="619">
        <v>1</v>
      </c>
      <c r="O46" s="619">
        <v>2810</v>
      </c>
      <c r="P46" s="640">
        <v>0.51845018450184499</v>
      </c>
      <c r="Q46" s="620">
        <v>2810</v>
      </c>
    </row>
    <row r="47" spans="1:17" ht="14.4" customHeight="1" x14ac:dyDescent="0.3">
      <c r="A47" s="615" t="s">
        <v>470</v>
      </c>
      <c r="B47" s="616" t="s">
        <v>2914</v>
      </c>
      <c r="C47" s="616" t="s">
        <v>2904</v>
      </c>
      <c r="D47" s="616" t="s">
        <v>2988</v>
      </c>
      <c r="E47" s="616" t="s">
        <v>2989</v>
      </c>
      <c r="F47" s="619">
        <v>2</v>
      </c>
      <c r="G47" s="619">
        <v>1610</v>
      </c>
      <c r="H47" s="619">
        <v>1</v>
      </c>
      <c r="I47" s="619">
        <v>805</v>
      </c>
      <c r="J47" s="619">
        <v>3</v>
      </c>
      <c r="K47" s="619">
        <v>2445</v>
      </c>
      <c r="L47" s="619">
        <v>1.5186335403726707</v>
      </c>
      <c r="M47" s="619">
        <v>815</v>
      </c>
      <c r="N47" s="619">
        <v>1</v>
      </c>
      <c r="O47" s="619">
        <v>839</v>
      </c>
      <c r="P47" s="640">
        <v>0.52111801242236022</v>
      </c>
      <c r="Q47" s="620">
        <v>839</v>
      </c>
    </row>
    <row r="48" spans="1:17" ht="14.4" customHeight="1" x14ac:dyDescent="0.3">
      <c r="A48" s="615" t="s">
        <v>470</v>
      </c>
      <c r="B48" s="616" t="s">
        <v>2914</v>
      </c>
      <c r="C48" s="616" t="s">
        <v>2904</v>
      </c>
      <c r="D48" s="616" t="s">
        <v>2990</v>
      </c>
      <c r="E48" s="616" t="s">
        <v>2991</v>
      </c>
      <c r="F48" s="619"/>
      <c r="G48" s="619"/>
      <c r="H48" s="619"/>
      <c r="I48" s="619"/>
      <c r="J48" s="619">
        <v>1</v>
      </c>
      <c r="K48" s="619">
        <v>6126</v>
      </c>
      <c r="L48" s="619"/>
      <c r="M48" s="619">
        <v>6126</v>
      </c>
      <c r="N48" s="619"/>
      <c r="O48" s="619"/>
      <c r="P48" s="640"/>
      <c r="Q48" s="620"/>
    </row>
    <row r="49" spans="1:17" ht="14.4" customHeight="1" x14ac:dyDescent="0.3">
      <c r="A49" s="615" t="s">
        <v>470</v>
      </c>
      <c r="B49" s="616" t="s">
        <v>2914</v>
      </c>
      <c r="C49" s="616" t="s">
        <v>2904</v>
      </c>
      <c r="D49" s="616" t="s">
        <v>2992</v>
      </c>
      <c r="E49" s="616" t="s">
        <v>2993</v>
      </c>
      <c r="F49" s="619">
        <v>3</v>
      </c>
      <c r="G49" s="619">
        <v>27102</v>
      </c>
      <c r="H49" s="619">
        <v>1</v>
      </c>
      <c r="I49" s="619">
        <v>9034</v>
      </c>
      <c r="J49" s="619">
        <v>3</v>
      </c>
      <c r="K49" s="619">
        <v>27369</v>
      </c>
      <c r="L49" s="619">
        <v>1.0098516714633607</v>
      </c>
      <c r="M49" s="619">
        <v>9123</v>
      </c>
      <c r="N49" s="619">
        <v>5</v>
      </c>
      <c r="O49" s="619">
        <v>46705</v>
      </c>
      <c r="P49" s="640">
        <v>1.7233045531695077</v>
      </c>
      <c r="Q49" s="620">
        <v>9341</v>
      </c>
    </row>
    <row r="50" spans="1:17" ht="14.4" customHeight="1" x14ac:dyDescent="0.3">
      <c r="A50" s="615" t="s">
        <v>470</v>
      </c>
      <c r="B50" s="616" t="s">
        <v>2914</v>
      </c>
      <c r="C50" s="616" t="s">
        <v>2904</v>
      </c>
      <c r="D50" s="616" t="s">
        <v>2994</v>
      </c>
      <c r="E50" s="616" t="s">
        <v>2995</v>
      </c>
      <c r="F50" s="619">
        <v>2</v>
      </c>
      <c r="G50" s="619">
        <v>866</v>
      </c>
      <c r="H50" s="619">
        <v>1</v>
      </c>
      <c r="I50" s="619">
        <v>433</v>
      </c>
      <c r="J50" s="619">
        <v>4</v>
      </c>
      <c r="K50" s="619">
        <v>1744</v>
      </c>
      <c r="L50" s="619">
        <v>2.0138568129330254</v>
      </c>
      <c r="M50" s="619">
        <v>436</v>
      </c>
      <c r="N50" s="619"/>
      <c r="O50" s="619"/>
      <c r="P50" s="640"/>
      <c r="Q50" s="620"/>
    </row>
    <row r="51" spans="1:17" ht="14.4" customHeight="1" x14ac:dyDescent="0.3">
      <c r="A51" s="615" t="s">
        <v>470</v>
      </c>
      <c r="B51" s="616" t="s">
        <v>2914</v>
      </c>
      <c r="C51" s="616" t="s">
        <v>2904</v>
      </c>
      <c r="D51" s="616" t="s">
        <v>2996</v>
      </c>
      <c r="E51" s="616" t="s">
        <v>2997</v>
      </c>
      <c r="F51" s="619">
        <v>17</v>
      </c>
      <c r="G51" s="619">
        <v>14420</v>
      </c>
      <c r="H51" s="619">
        <v>1</v>
      </c>
      <c r="I51" s="619">
        <v>848.23529411764707</v>
      </c>
      <c r="J51" s="619">
        <v>5</v>
      </c>
      <c r="K51" s="619">
        <v>4260</v>
      </c>
      <c r="L51" s="619">
        <v>0.29542302357836336</v>
      </c>
      <c r="M51" s="619">
        <v>852</v>
      </c>
      <c r="N51" s="619"/>
      <c r="O51" s="619"/>
      <c r="P51" s="640"/>
      <c r="Q51" s="620"/>
    </row>
    <row r="52" spans="1:17" ht="14.4" customHeight="1" x14ac:dyDescent="0.3">
      <c r="A52" s="615" t="s">
        <v>470</v>
      </c>
      <c r="B52" s="616" t="s">
        <v>2914</v>
      </c>
      <c r="C52" s="616" t="s">
        <v>2904</v>
      </c>
      <c r="D52" s="616" t="s">
        <v>2998</v>
      </c>
      <c r="E52" s="616" t="s">
        <v>2999</v>
      </c>
      <c r="F52" s="619">
        <v>5</v>
      </c>
      <c r="G52" s="619">
        <v>17387</v>
      </c>
      <c r="H52" s="619">
        <v>1</v>
      </c>
      <c r="I52" s="619">
        <v>3477.4</v>
      </c>
      <c r="J52" s="619">
        <v>10</v>
      </c>
      <c r="K52" s="619">
        <v>34920</v>
      </c>
      <c r="L52" s="619">
        <v>2.0083970782768734</v>
      </c>
      <c r="M52" s="619">
        <v>3492</v>
      </c>
      <c r="N52" s="619">
        <v>6</v>
      </c>
      <c r="O52" s="619">
        <v>21672</v>
      </c>
      <c r="P52" s="640">
        <v>1.2464484960027606</v>
      </c>
      <c r="Q52" s="620">
        <v>3612</v>
      </c>
    </row>
    <row r="53" spans="1:17" ht="14.4" customHeight="1" x14ac:dyDescent="0.3">
      <c r="A53" s="615" t="s">
        <v>470</v>
      </c>
      <c r="B53" s="616" t="s">
        <v>2914</v>
      </c>
      <c r="C53" s="616" t="s">
        <v>2904</v>
      </c>
      <c r="D53" s="616" t="s">
        <v>3000</v>
      </c>
      <c r="E53" s="616" t="s">
        <v>3001</v>
      </c>
      <c r="F53" s="619"/>
      <c r="G53" s="619"/>
      <c r="H53" s="619"/>
      <c r="I53" s="619"/>
      <c r="J53" s="619"/>
      <c r="K53" s="619"/>
      <c r="L53" s="619"/>
      <c r="M53" s="619"/>
      <c r="N53" s="619">
        <v>1</v>
      </c>
      <c r="O53" s="619">
        <v>3741</v>
      </c>
      <c r="P53" s="640"/>
      <c r="Q53" s="620">
        <v>3741</v>
      </c>
    </row>
    <row r="54" spans="1:17" ht="14.4" customHeight="1" x14ac:dyDescent="0.3">
      <c r="A54" s="615" t="s">
        <v>470</v>
      </c>
      <c r="B54" s="616" t="s">
        <v>2914</v>
      </c>
      <c r="C54" s="616" t="s">
        <v>2904</v>
      </c>
      <c r="D54" s="616" t="s">
        <v>3002</v>
      </c>
      <c r="E54" s="616" t="s">
        <v>3003</v>
      </c>
      <c r="F54" s="619"/>
      <c r="G54" s="619"/>
      <c r="H54" s="619"/>
      <c r="I54" s="619"/>
      <c r="J54" s="619">
        <v>2</v>
      </c>
      <c r="K54" s="619">
        <v>358</v>
      </c>
      <c r="L54" s="619"/>
      <c r="M54" s="619">
        <v>179</v>
      </c>
      <c r="N54" s="619"/>
      <c r="O54" s="619"/>
      <c r="P54" s="640"/>
      <c r="Q54" s="620"/>
    </row>
    <row r="55" spans="1:17" ht="14.4" customHeight="1" x14ac:dyDescent="0.3">
      <c r="A55" s="615" t="s">
        <v>470</v>
      </c>
      <c r="B55" s="616" t="s">
        <v>2914</v>
      </c>
      <c r="C55" s="616" t="s">
        <v>2904</v>
      </c>
      <c r="D55" s="616" t="s">
        <v>523</v>
      </c>
      <c r="E55" s="616" t="s">
        <v>3004</v>
      </c>
      <c r="F55" s="619"/>
      <c r="G55" s="619"/>
      <c r="H55" s="619"/>
      <c r="I55" s="619"/>
      <c r="J55" s="619"/>
      <c r="K55" s="619"/>
      <c r="L55" s="619"/>
      <c r="M55" s="619"/>
      <c r="N55" s="619">
        <v>2</v>
      </c>
      <c r="O55" s="619">
        <v>3968</v>
      </c>
      <c r="P55" s="640"/>
      <c r="Q55" s="620">
        <v>1984</v>
      </c>
    </row>
    <row r="56" spans="1:17" ht="14.4" customHeight="1" x14ac:dyDescent="0.3">
      <c r="A56" s="615" t="s">
        <v>470</v>
      </c>
      <c r="B56" s="616" t="s">
        <v>2914</v>
      </c>
      <c r="C56" s="616" t="s">
        <v>2904</v>
      </c>
      <c r="D56" s="616" t="s">
        <v>3005</v>
      </c>
      <c r="E56" s="616" t="s">
        <v>3006</v>
      </c>
      <c r="F56" s="619"/>
      <c r="G56" s="619"/>
      <c r="H56" s="619"/>
      <c r="I56" s="619"/>
      <c r="J56" s="619">
        <v>4</v>
      </c>
      <c r="K56" s="619">
        <v>2540</v>
      </c>
      <c r="L56" s="619"/>
      <c r="M56" s="619">
        <v>635</v>
      </c>
      <c r="N56" s="619"/>
      <c r="O56" s="619"/>
      <c r="P56" s="640"/>
      <c r="Q56" s="620"/>
    </row>
    <row r="57" spans="1:17" ht="14.4" customHeight="1" x14ac:dyDescent="0.3">
      <c r="A57" s="615" t="s">
        <v>470</v>
      </c>
      <c r="B57" s="616" t="s">
        <v>2914</v>
      </c>
      <c r="C57" s="616" t="s">
        <v>2904</v>
      </c>
      <c r="D57" s="616" t="s">
        <v>3007</v>
      </c>
      <c r="E57" s="616" t="s">
        <v>3008</v>
      </c>
      <c r="F57" s="619"/>
      <c r="G57" s="619"/>
      <c r="H57" s="619"/>
      <c r="I57" s="619"/>
      <c r="J57" s="619"/>
      <c r="K57" s="619"/>
      <c r="L57" s="619"/>
      <c r="M57" s="619"/>
      <c r="N57" s="619">
        <v>1</v>
      </c>
      <c r="O57" s="619">
        <v>15607</v>
      </c>
      <c r="P57" s="640"/>
      <c r="Q57" s="620">
        <v>15607</v>
      </c>
    </row>
    <row r="58" spans="1:17" ht="14.4" customHeight="1" x14ac:dyDescent="0.3">
      <c r="A58" s="615" t="s">
        <v>470</v>
      </c>
      <c r="B58" s="616" t="s">
        <v>2914</v>
      </c>
      <c r="C58" s="616" t="s">
        <v>2904</v>
      </c>
      <c r="D58" s="616" t="s">
        <v>3009</v>
      </c>
      <c r="E58" s="616" t="s">
        <v>3010</v>
      </c>
      <c r="F58" s="619">
        <v>1</v>
      </c>
      <c r="G58" s="619">
        <v>15368</v>
      </c>
      <c r="H58" s="619">
        <v>1</v>
      </c>
      <c r="I58" s="619">
        <v>15368</v>
      </c>
      <c r="J58" s="619"/>
      <c r="K58" s="619"/>
      <c r="L58" s="619"/>
      <c r="M58" s="619"/>
      <c r="N58" s="619">
        <v>2</v>
      </c>
      <c r="O58" s="619">
        <v>32150</v>
      </c>
      <c r="P58" s="640">
        <v>2.0920093701197291</v>
      </c>
      <c r="Q58" s="620">
        <v>16075</v>
      </c>
    </row>
    <row r="59" spans="1:17" ht="14.4" customHeight="1" x14ac:dyDescent="0.3">
      <c r="A59" s="615" t="s">
        <v>470</v>
      </c>
      <c r="B59" s="616" t="s">
        <v>2914</v>
      </c>
      <c r="C59" s="616" t="s">
        <v>2904</v>
      </c>
      <c r="D59" s="616" t="s">
        <v>3011</v>
      </c>
      <c r="E59" s="616" t="s">
        <v>3012</v>
      </c>
      <c r="F59" s="619"/>
      <c r="G59" s="619"/>
      <c r="H59" s="619"/>
      <c r="I59" s="619"/>
      <c r="J59" s="619">
        <v>1</v>
      </c>
      <c r="K59" s="619">
        <v>0</v>
      </c>
      <c r="L59" s="619"/>
      <c r="M59" s="619">
        <v>0</v>
      </c>
      <c r="N59" s="619">
        <v>2</v>
      </c>
      <c r="O59" s="619">
        <v>0</v>
      </c>
      <c r="P59" s="640"/>
      <c r="Q59" s="620">
        <v>0</v>
      </c>
    </row>
    <row r="60" spans="1:17" ht="14.4" customHeight="1" x14ac:dyDescent="0.3">
      <c r="A60" s="615" t="s">
        <v>470</v>
      </c>
      <c r="B60" s="616" t="s">
        <v>2914</v>
      </c>
      <c r="C60" s="616" t="s">
        <v>2904</v>
      </c>
      <c r="D60" s="616" t="s">
        <v>3013</v>
      </c>
      <c r="E60" s="616" t="s">
        <v>3014</v>
      </c>
      <c r="F60" s="619">
        <v>1</v>
      </c>
      <c r="G60" s="619">
        <v>355</v>
      </c>
      <c r="H60" s="619">
        <v>1</v>
      </c>
      <c r="I60" s="619">
        <v>355</v>
      </c>
      <c r="J60" s="619"/>
      <c r="K60" s="619"/>
      <c r="L60" s="619"/>
      <c r="M60" s="619"/>
      <c r="N60" s="619"/>
      <c r="O60" s="619"/>
      <c r="P60" s="640"/>
      <c r="Q60" s="620"/>
    </row>
    <row r="61" spans="1:17" ht="14.4" customHeight="1" x14ac:dyDescent="0.3">
      <c r="A61" s="615" t="s">
        <v>470</v>
      </c>
      <c r="B61" s="616" t="s">
        <v>2914</v>
      </c>
      <c r="C61" s="616" t="s">
        <v>2904</v>
      </c>
      <c r="D61" s="616" t="s">
        <v>3015</v>
      </c>
      <c r="E61" s="616" t="s">
        <v>3016</v>
      </c>
      <c r="F61" s="619"/>
      <c r="G61" s="619"/>
      <c r="H61" s="619"/>
      <c r="I61" s="619"/>
      <c r="J61" s="619"/>
      <c r="K61" s="619"/>
      <c r="L61" s="619"/>
      <c r="M61" s="619"/>
      <c r="N61" s="619">
        <v>1</v>
      </c>
      <c r="O61" s="619">
        <v>0</v>
      </c>
      <c r="P61" s="640"/>
      <c r="Q61" s="620">
        <v>0</v>
      </c>
    </row>
    <row r="62" spans="1:17" ht="14.4" customHeight="1" x14ac:dyDescent="0.3">
      <c r="A62" s="615" t="s">
        <v>470</v>
      </c>
      <c r="B62" s="616" t="s">
        <v>2914</v>
      </c>
      <c r="C62" s="616" t="s">
        <v>2904</v>
      </c>
      <c r="D62" s="616" t="s">
        <v>3017</v>
      </c>
      <c r="E62" s="616" t="s">
        <v>3018</v>
      </c>
      <c r="F62" s="619"/>
      <c r="G62" s="619"/>
      <c r="H62" s="619"/>
      <c r="I62" s="619"/>
      <c r="J62" s="619"/>
      <c r="K62" s="619"/>
      <c r="L62" s="619"/>
      <c r="M62" s="619"/>
      <c r="N62" s="619">
        <v>1</v>
      </c>
      <c r="O62" s="619">
        <v>10703</v>
      </c>
      <c r="P62" s="640"/>
      <c r="Q62" s="620">
        <v>10703</v>
      </c>
    </row>
    <row r="63" spans="1:17" ht="14.4" customHeight="1" x14ac:dyDescent="0.3">
      <c r="A63" s="615" t="s">
        <v>470</v>
      </c>
      <c r="B63" s="616" t="s">
        <v>2914</v>
      </c>
      <c r="C63" s="616" t="s">
        <v>2904</v>
      </c>
      <c r="D63" s="616" t="s">
        <v>3019</v>
      </c>
      <c r="E63" s="616" t="s">
        <v>3020</v>
      </c>
      <c r="F63" s="619">
        <v>1</v>
      </c>
      <c r="G63" s="619">
        <v>7159</v>
      </c>
      <c r="H63" s="619">
        <v>1</v>
      </c>
      <c r="I63" s="619">
        <v>7159</v>
      </c>
      <c r="J63" s="619"/>
      <c r="K63" s="619"/>
      <c r="L63" s="619"/>
      <c r="M63" s="619"/>
      <c r="N63" s="619"/>
      <c r="O63" s="619"/>
      <c r="P63" s="640"/>
      <c r="Q63" s="620"/>
    </row>
    <row r="64" spans="1:17" ht="14.4" customHeight="1" x14ac:dyDescent="0.3">
      <c r="A64" s="615" t="s">
        <v>470</v>
      </c>
      <c r="B64" s="616" t="s">
        <v>2914</v>
      </c>
      <c r="C64" s="616" t="s">
        <v>2904</v>
      </c>
      <c r="D64" s="616" t="s">
        <v>3021</v>
      </c>
      <c r="E64" s="616" t="s">
        <v>3022</v>
      </c>
      <c r="F64" s="619">
        <v>3</v>
      </c>
      <c r="G64" s="619">
        <v>0</v>
      </c>
      <c r="H64" s="619"/>
      <c r="I64" s="619">
        <v>0</v>
      </c>
      <c r="J64" s="619">
        <v>4</v>
      </c>
      <c r="K64" s="619">
        <v>0</v>
      </c>
      <c r="L64" s="619"/>
      <c r="M64" s="619">
        <v>0</v>
      </c>
      <c r="N64" s="619">
        <v>6</v>
      </c>
      <c r="O64" s="619">
        <v>0</v>
      </c>
      <c r="P64" s="640"/>
      <c r="Q64" s="620">
        <v>0</v>
      </c>
    </row>
    <row r="65" spans="1:17" ht="14.4" customHeight="1" x14ac:dyDescent="0.3">
      <c r="A65" s="615" t="s">
        <v>470</v>
      </c>
      <c r="B65" s="616" t="s">
        <v>2914</v>
      </c>
      <c r="C65" s="616" t="s">
        <v>2904</v>
      </c>
      <c r="D65" s="616" t="s">
        <v>3023</v>
      </c>
      <c r="E65" s="616" t="s">
        <v>3024</v>
      </c>
      <c r="F65" s="619">
        <v>1</v>
      </c>
      <c r="G65" s="619">
        <v>4340</v>
      </c>
      <c r="H65" s="619">
        <v>1</v>
      </c>
      <c r="I65" s="619">
        <v>4340</v>
      </c>
      <c r="J65" s="619"/>
      <c r="K65" s="619"/>
      <c r="L65" s="619"/>
      <c r="M65" s="619"/>
      <c r="N65" s="619"/>
      <c r="O65" s="619"/>
      <c r="P65" s="640"/>
      <c r="Q65" s="620"/>
    </row>
    <row r="66" spans="1:17" ht="14.4" customHeight="1" x14ac:dyDescent="0.3">
      <c r="A66" s="615" t="s">
        <v>470</v>
      </c>
      <c r="B66" s="616" t="s">
        <v>2914</v>
      </c>
      <c r="C66" s="616" t="s">
        <v>2904</v>
      </c>
      <c r="D66" s="616" t="s">
        <v>3025</v>
      </c>
      <c r="E66" s="616" t="s">
        <v>3026</v>
      </c>
      <c r="F66" s="619"/>
      <c r="G66" s="619"/>
      <c r="H66" s="619"/>
      <c r="I66" s="619"/>
      <c r="J66" s="619">
        <v>1</v>
      </c>
      <c r="K66" s="619">
        <v>0</v>
      </c>
      <c r="L66" s="619"/>
      <c r="M66" s="619">
        <v>0</v>
      </c>
      <c r="N66" s="619">
        <v>1</v>
      </c>
      <c r="O66" s="619">
        <v>0</v>
      </c>
      <c r="P66" s="640"/>
      <c r="Q66" s="620">
        <v>0</v>
      </c>
    </row>
    <row r="67" spans="1:17" ht="14.4" customHeight="1" x14ac:dyDescent="0.3">
      <c r="A67" s="615" t="s">
        <v>470</v>
      </c>
      <c r="B67" s="616" t="s">
        <v>2914</v>
      </c>
      <c r="C67" s="616" t="s">
        <v>2904</v>
      </c>
      <c r="D67" s="616" t="s">
        <v>3027</v>
      </c>
      <c r="E67" s="616" t="s">
        <v>3028</v>
      </c>
      <c r="F67" s="619">
        <v>8</v>
      </c>
      <c r="G67" s="619">
        <v>25696</v>
      </c>
      <c r="H67" s="619">
        <v>1</v>
      </c>
      <c r="I67" s="619">
        <v>3212</v>
      </c>
      <c r="J67" s="619">
        <v>8</v>
      </c>
      <c r="K67" s="619">
        <v>25800</v>
      </c>
      <c r="L67" s="619">
        <v>1.0040473225404731</v>
      </c>
      <c r="M67" s="619">
        <v>3225</v>
      </c>
      <c r="N67" s="619">
        <v>7</v>
      </c>
      <c r="O67" s="619">
        <v>23079</v>
      </c>
      <c r="P67" s="640">
        <v>0.89815535491905352</v>
      </c>
      <c r="Q67" s="620">
        <v>3297</v>
      </c>
    </row>
    <row r="68" spans="1:17" ht="14.4" customHeight="1" x14ac:dyDescent="0.3">
      <c r="A68" s="615" t="s">
        <v>470</v>
      </c>
      <c r="B68" s="616" t="s">
        <v>2914</v>
      </c>
      <c r="C68" s="616" t="s">
        <v>2904</v>
      </c>
      <c r="D68" s="616" t="s">
        <v>3029</v>
      </c>
      <c r="E68" s="616" t="s">
        <v>3030</v>
      </c>
      <c r="F68" s="619"/>
      <c r="G68" s="619"/>
      <c r="H68" s="619"/>
      <c r="I68" s="619"/>
      <c r="J68" s="619">
        <v>1</v>
      </c>
      <c r="K68" s="619">
        <v>8924</v>
      </c>
      <c r="L68" s="619"/>
      <c r="M68" s="619">
        <v>8924</v>
      </c>
      <c r="N68" s="619"/>
      <c r="O68" s="619"/>
      <c r="P68" s="640"/>
      <c r="Q68" s="620"/>
    </row>
    <row r="69" spans="1:17" ht="14.4" customHeight="1" x14ac:dyDescent="0.3">
      <c r="A69" s="615" t="s">
        <v>470</v>
      </c>
      <c r="B69" s="616" t="s">
        <v>2914</v>
      </c>
      <c r="C69" s="616" t="s">
        <v>2904</v>
      </c>
      <c r="D69" s="616" t="s">
        <v>3031</v>
      </c>
      <c r="E69" s="616" t="s">
        <v>3032</v>
      </c>
      <c r="F69" s="619">
        <v>3</v>
      </c>
      <c r="G69" s="619">
        <v>0</v>
      </c>
      <c r="H69" s="619"/>
      <c r="I69" s="619">
        <v>0</v>
      </c>
      <c r="J69" s="619">
        <v>2</v>
      </c>
      <c r="K69" s="619">
        <v>0</v>
      </c>
      <c r="L69" s="619"/>
      <c r="M69" s="619">
        <v>0</v>
      </c>
      <c r="N69" s="619">
        <v>2</v>
      </c>
      <c r="O69" s="619">
        <v>0</v>
      </c>
      <c r="P69" s="640"/>
      <c r="Q69" s="620">
        <v>0</v>
      </c>
    </row>
    <row r="70" spans="1:17" ht="14.4" customHeight="1" x14ac:dyDescent="0.3">
      <c r="A70" s="615" t="s">
        <v>470</v>
      </c>
      <c r="B70" s="616" t="s">
        <v>2914</v>
      </c>
      <c r="C70" s="616" t="s">
        <v>2904</v>
      </c>
      <c r="D70" s="616" t="s">
        <v>3033</v>
      </c>
      <c r="E70" s="616" t="s">
        <v>3034</v>
      </c>
      <c r="F70" s="619"/>
      <c r="G70" s="619"/>
      <c r="H70" s="619"/>
      <c r="I70" s="619"/>
      <c r="J70" s="619"/>
      <c r="K70" s="619"/>
      <c r="L70" s="619"/>
      <c r="M70" s="619"/>
      <c r="N70" s="619">
        <v>1</v>
      </c>
      <c r="O70" s="619">
        <v>5432</v>
      </c>
      <c r="P70" s="640"/>
      <c r="Q70" s="620">
        <v>5432</v>
      </c>
    </row>
    <row r="71" spans="1:17" ht="14.4" customHeight="1" x14ac:dyDescent="0.3">
      <c r="A71" s="615" t="s">
        <v>470</v>
      </c>
      <c r="B71" s="616" t="s">
        <v>2914</v>
      </c>
      <c r="C71" s="616" t="s">
        <v>2904</v>
      </c>
      <c r="D71" s="616" t="s">
        <v>3035</v>
      </c>
      <c r="E71" s="616" t="s">
        <v>3036</v>
      </c>
      <c r="F71" s="619"/>
      <c r="G71" s="619"/>
      <c r="H71" s="619"/>
      <c r="I71" s="619"/>
      <c r="J71" s="619">
        <v>1</v>
      </c>
      <c r="K71" s="619">
        <v>3528</v>
      </c>
      <c r="L71" s="619"/>
      <c r="M71" s="619">
        <v>3528</v>
      </c>
      <c r="N71" s="619"/>
      <c r="O71" s="619"/>
      <c r="P71" s="640"/>
      <c r="Q71" s="620"/>
    </row>
    <row r="72" spans="1:17" ht="14.4" customHeight="1" x14ac:dyDescent="0.3">
      <c r="A72" s="615" t="s">
        <v>470</v>
      </c>
      <c r="B72" s="616" t="s">
        <v>2914</v>
      </c>
      <c r="C72" s="616" t="s">
        <v>2904</v>
      </c>
      <c r="D72" s="616" t="s">
        <v>3037</v>
      </c>
      <c r="E72" s="616" t="s">
        <v>3038</v>
      </c>
      <c r="F72" s="619">
        <v>1</v>
      </c>
      <c r="G72" s="619">
        <v>2445</v>
      </c>
      <c r="H72" s="619">
        <v>1</v>
      </c>
      <c r="I72" s="619">
        <v>2445</v>
      </c>
      <c r="J72" s="619"/>
      <c r="K72" s="619"/>
      <c r="L72" s="619"/>
      <c r="M72" s="619"/>
      <c r="N72" s="619"/>
      <c r="O72" s="619"/>
      <c r="P72" s="640"/>
      <c r="Q72" s="620"/>
    </row>
    <row r="73" spans="1:17" ht="14.4" customHeight="1" x14ac:dyDescent="0.3">
      <c r="A73" s="615" t="s">
        <v>470</v>
      </c>
      <c r="B73" s="616" t="s">
        <v>2914</v>
      </c>
      <c r="C73" s="616" t="s">
        <v>2904</v>
      </c>
      <c r="D73" s="616" t="s">
        <v>3039</v>
      </c>
      <c r="E73" s="616" t="s">
        <v>3040</v>
      </c>
      <c r="F73" s="619"/>
      <c r="G73" s="619"/>
      <c r="H73" s="619"/>
      <c r="I73" s="619"/>
      <c r="J73" s="619"/>
      <c r="K73" s="619"/>
      <c r="L73" s="619"/>
      <c r="M73" s="619"/>
      <c r="N73" s="619">
        <v>2</v>
      </c>
      <c r="O73" s="619">
        <v>16864</v>
      </c>
      <c r="P73" s="640"/>
      <c r="Q73" s="620">
        <v>8432</v>
      </c>
    </row>
    <row r="74" spans="1:17" ht="14.4" customHeight="1" x14ac:dyDescent="0.3">
      <c r="A74" s="615" t="s">
        <v>470</v>
      </c>
      <c r="B74" s="616" t="s">
        <v>2914</v>
      </c>
      <c r="C74" s="616" t="s">
        <v>2904</v>
      </c>
      <c r="D74" s="616" t="s">
        <v>3041</v>
      </c>
      <c r="E74" s="616" t="s">
        <v>3042</v>
      </c>
      <c r="F74" s="619"/>
      <c r="G74" s="619"/>
      <c r="H74" s="619"/>
      <c r="I74" s="619"/>
      <c r="J74" s="619"/>
      <c r="K74" s="619"/>
      <c r="L74" s="619"/>
      <c r="M74" s="619"/>
      <c r="N74" s="619">
        <v>1</v>
      </c>
      <c r="O74" s="619">
        <v>0</v>
      </c>
      <c r="P74" s="640"/>
      <c r="Q74" s="620">
        <v>0</v>
      </c>
    </row>
    <row r="75" spans="1:17" ht="14.4" customHeight="1" x14ac:dyDescent="0.3">
      <c r="A75" s="615" t="s">
        <v>470</v>
      </c>
      <c r="B75" s="616" t="s">
        <v>2914</v>
      </c>
      <c r="C75" s="616" t="s">
        <v>2904</v>
      </c>
      <c r="D75" s="616" t="s">
        <v>3043</v>
      </c>
      <c r="E75" s="616" t="s">
        <v>3044</v>
      </c>
      <c r="F75" s="619"/>
      <c r="G75" s="619"/>
      <c r="H75" s="619"/>
      <c r="I75" s="619"/>
      <c r="J75" s="619">
        <v>1</v>
      </c>
      <c r="K75" s="619">
        <v>5589</v>
      </c>
      <c r="L75" s="619"/>
      <c r="M75" s="619">
        <v>5589</v>
      </c>
      <c r="N75" s="619"/>
      <c r="O75" s="619"/>
      <c r="P75" s="640"/>
      <c r="Q75" s="620"/>
    </row>
    <row r="76" spans="1:17" ht="14.4" customHeight="1" x14ac:dyDescent="0.3">
      <c r="A76" s="615" t="s">
        <v>470</v>
      </c>
      <c r="B76" s="616" t="s">
        <v>2914</v>
      </c>
      <c r="C76" s="616" t="s">
        <v>2904</v>
      </c>
      <c r="D76" s="616" t="s">
        <v>3045</v>
      </c>
      <c r="E76" s="616" t="s">
        <v>3046</v>
      </c>
      <c r="F76" s="619">
        <v>1</v>
      </c>
      <c r="G76" s="619">
        <v>4657</v>
      </c>
      <c r="H76" s="619">
        <v>1</v>
      </c>
      <c r="I76" s="619">
        <v>4657</v>
      </c>
      <c r="J76" s="619">
        <v>3</v>
      </c>
      <c r="K76" s="619">
        <v>14025</v>
      </c>
      <c r="L76" s="619">
        <v>3.0115954477131202</v>
      </c>
      <c r="M76" s="619">
        <v>4675</v>
      </c>
      <c r="N76" s="619">
        <v>6</v>
      </c>
      <c r="O76" s="619">
        <v>28368</v>
      </c>
      <c r="P76" s="640">
        <v>6.0914751986257247</v>
      </c>
      <c r="Q76" s="620">
        <v>4728</v>
      </c>
    </row>
    <row r="77" spans="1:17" ht="14.4" customHeight="1" x14ac:dyDescent="0.3">
      <c r="A77" s="615" t="s">
        <v>470</v>
      </c>
      <c r="B77" s="616" t="s">
        <v>2914</v>
      </c>
      <c r="C77" s="616" t="s">
        <v>2904</v>
      </c>
      <c r="D77" s="616" t="s">
        <v>3047</v>
      </c>
      <c r="E77" s="616" t="s">
        <v>3048</v>
      </c>
      <c r="F77" s="619">
        <v>3</v>
      </c>
      <c r="G77" s="619">
        <v>13623</v>
      </c>
      <c r="H77" s="619">
        <v>1</v>
      </c>
      <c r="I77" s="619">
        <v>4541</v>
      </c>
      <c r="J77" s="619">
        <v>4</v>
      </c>
      <c r="K77" s="619">
        <v>18228</v>
      </c>
      <c r="L77" s="619">
        <v>1.3380312706452324</v>
      </c>
      <c r="M77" s="619">
        <v>4557</v>
      </c>
      <c r="N77" s="619">
        <v>2</v>
      </c>
      <c r="O77" s="619">
        <v>9332</v>
      </c>
      <c r="P77" s="640">
        <v>0.68501798429127214</v>
      </c>
      <c r="Q77" s="620">
        <v>4666</v>
      </c>
    </row>
    <row r="78" spans="1:17" ht="14.4" customHeight="1" x14ac:dyDescent="0.3">
      <c r="A78" s="615" t="s">
        <v>470</v>
      </c>
      <c r="B78" s="616" t="s">
        <v>2914</v>
      </c>
      <c r="C78" s="616" t="s">
        <v>2904</v>
      </c>
      <c r="D78" s="616" t="s">
        <v>3049</v>
      </c>
      <c r="E78" s="616" t="s">
        <v>3050</v>
      </c>
      <c r="F78" s="619">
        <v>1</v>
      </c>
      <c r="G78" s="619">
        <v>11811</v>
      </c>
      <c r="H78" s="619">
        <v>1</v>
      </c>
      <c r="I78" s="619">
        <v>11811</v>
      </c>
      <c r="J78" s="619">
        <v>1</v>
      </c>
      <c r="K78" s="619">
        <v>11958</v>
      </c>
      <c r="L78" s="619">
        <v>1.0124460248920497</v>
      </c>
      <c r="M78" s="619">
        <v>11958</v>
      </c>
      <c r="N78" s="619"/>
      <c r="O78" s="619"/>
      <c r="P78" s="640"/>
      <c r="Q78" s="620"/>
    </row>
    <row r="79" spans="1:17" ht="14.4" customHeight="1" x14ac:dyDescent="0.3">
      <c r="A79" s="615" t="s">
        <v>470</v>
      </c>
      <c r="B79" s="616" t="s">
        <v>2914</v>
      </c>
      <c r="C79" s="616" t="s">
        <v>2904</v>
      </c>
      <c r="D79" s="616" t="s">
        <v>3051</v>
      </c>
      <c r="E79" s="616" t="s">
        <v>3052</v>
      </c>
      <c r="F79" s="619">
        <v>1</v>
      </c>
      <c r="G79" s="619">
        <v>2345</v>
      </c>
      <c r="H79" s="619">
        <v>1</v>
      </c>
      <c r="I79" s="619">
        <v>2345</v>
      </c>
      <c r="J79" s="619"/>
      <c r="K79" s="619"/>
      <c r="L79" s="619"/>
      <c r="M79" s="619"/>
      <c r="N79" s="619"/>
      <c r="O79" s="619"/>
      <c r="P79" s="640"/>
      <c r="Q79" s="620"/>
    </row>
    <row r="80" spans="1:17" ht="14.4" customHeight="1" x14ac:dyDescent="0.3">
      <c r="A80" s="615" t="s">
        <v>470</v>
      </c>
      <c r="B80" s="616" t="s">
        <v>2914</v>
      </c>
      <c r="C80" s="616" t="s">
        <v>2904</v>
      </c>
      <c r="D80" s="616" t="s">
        <v>3053</v>
      </c>
      <c r="E80" s="616" t="s">
        <v>3054</v>
      </c>
      <c r="F80" s="619">
        <v>1</v>
      </c>
      <c r="G80" s="619">
        <v>6105</v>
      </c>
      <c r="H80" s="619">
        <v>1</v>
      </c>
      <c r="I80" s="619">
        <v>6105</v>
      </c>
      <c r="J80" s="619"/>
      <c r="K80" s="619"/>
      <c r="L80" s="619"/>
      <c r="M80" s="619"/>
      <c r="N80" s="619"/>
      <c r="O80" s="619"/>
      <c r="P80" s="640"/>
      <c r="Q80" s="620"/>
    </row>
    <row r="81" spans="1:17" ht="14.4" customHeight="1" x14ac:dyDescent="0.3">
      <c r="A81" s="615" t="s">
        <v>470</v>
      </c>
      <c r="B81" s="616" t="s">
        <v>2914</v>
      </c>
      <c r="C81" s="616" t="s">
        <v>2904</v>
      </c>
      <c r="D81" s="616" t="s">
        <v>3055</v>
      </c>
      <c r="E81" s="616" t="s">
        <v>3056</v>
      </c>
      <c r="F81" s="619"/>
      <c r="G81" s="619"/>
      <c r="H81" s="619"/>
      <c r="I81" s="619"/>
      <c r="J81" s="619"/>
      <c r="K81" s="619"/>
      <c r="L81" s="619"/>
      <c r="M81" s="619"/>
      <c r="N81" s="619">
        <v>2</v>
      </c>
      <c r="O81" s="619">
        <v>0</v>
      </c>
      <c r="P81" s="640"/>
      <c r="Q81" s="620">
        <v>0</v>
      </c>
    </row>
    <row r="82" spans="1:17" ht="14.4" customHeight="1" x14ac:dyDescent="0.3">
      <c r="A82" s="615" t="s">
        <v>470</v>
      </c>
      <c r="B82" s="616" t="s">
        <v>2914</v>
      </c>
      <c r="C82" s="616" t="s">
        <v>2904</v>
      </c>
      <c r="D82" s="616" t="s">
        <v>3057</v>
      </c>
      <c r="E82" s="616" t="s">
        <v>3058</v>
      </c>
      <c r="F82" s="619"/>
      <c r="G82" s="619"/>
      <c r="H82" s="619"/>
      <c r="I82" s="619"/>
      <c r="J82" s="619">
        <v>3</v>
      </c>
      <c r="K82" s="619">
        <v>15411</v>
      </c>
      <c r="L82" s="619"/>
      <c r="M82" s="619">
        <v>5137</v>
      </c>
      <c r="N82" s="619">
        <v>3</v>
      </c>
      <c r="O82" s="619">
        <v>15846</v>
      </c>
      <c r="P82" s="640"/>
      <c r="Q82" s="620">
        <v>5282</v>
      </c>
    </row>
    <row r="83" spans="1:17" ht="14.4" customHeight="1" x14ac:dyDescent="0.3">
      <c r="A83" s="615" t="s">
        <v>470</v>
      </c>
      <c r="B83" s="616" t="s">
        <v>2914</v>
      </c>
      <c r="C83" s="616" t="s">
        <v>2904</v>
      </c>
      <c r="D83" s="616" t="s">
        <v>3059</v>
      </c>
      <c r="E83" s="616" t="s">
        <v>3060</v>
      </c>
      <c r="F83" s="619"/>
      <c r="G83" s="619"/>
      <c r="H83" s="619"/>
      <c r="I83" s="619"/>
      <c r="J83" s="619">
        <v>2</v>
      </c>
      <c r="K83" s="619">
        <v>0</v>
      </c>
      <c r="L83" s="619"/>
      <c r="M83" s="619">
        <v>0</v>
      </c>
      <c r="N83" s="619"/>
      <c r="O83" s="619"/>
      <c r="P83" s="640"/>
      <c r="Q83" s="620"/>
    </row>
    <row r="84" spans="1:17" ht="14.4" customHeight="1" x14ac:dyDescent="0.3">
      <c r="A84" s="615" t="s">
        <v>470</v>
      </c>
      <c r="B84" s="616" t="s">
        <v>2914</v>
      </c>
      <c r="C84" s="616" t="s">
        <v>2904</v>
      </c>
      <c r="D84" s="616" t="s">
        <v>3061</v>
      </c>
      <c r="E84" s="616" t="s">
        <v>3062</v>
      </c>
      <c r="F84" s="619">
        <v>1</v>
      </c>
      <c r="G84" s="619">
        <v>10597</v>
      </c>
      <c r="H84" s="619">
        <v>1</v>
      </c>
      <c r="I84" s="619">
        <v>10597</v>
      </c>
      <c r="J84" s="619"/>
      <c r="K84" s="619"/>
      <c r="L84" s="619"/>
      <c r="M84" s="619"/>
      <c r="N84" s="619">
        <v>1</v>
      </c>
      <c r="O84" s="619">
        <v>11004</v>
      </c>
      <c r="P84" s="640">
        <v>1.038407096348023</v>
      </c>
      <c r="Q84" s="620">
        <v>11004</v>
      </c>
    </row>
    <row r="85" spans="1:17" ht="14.4" customHeight="1" x14ac:dyDescent="0.3">
      <c r="A85" s="615" t="s">
        <v>470</v>
      </c>
      <c r="B85" s="616" t="s">
        <v>2914</v>
      </c>
      <c r="C85" s="616" t="s">
        <v>2904</v>
      </c>
      <c r="D85" s="616" t="s">
        <v>3063</v>
      </c>
      <c r="E85" s="616" t="s">
        <v>3064</v>
      </c>
      <c r="F85" s="619"/>
      <c r="G85" s="619"/>
      <c r="H85" s="619"/>
      <c r="I85" s="619"/>
      <c r="J85" s="619">
        <v>1</v>
      </c>
      <c r="K85" s="619">
        <v>0</v>
      </c>
      <c r="L85" s="619"/>
      <c r="M85" s="619">
        <v>0</v>
      </c>
      <c r="N85" s="619"/>
      <c r="O85" s="619"/>
      <c r="P85" s="640"/>
      <c r="Q85" s="620"/>
    </row>
    <row r="86" spans="1:17" ht="14.4" customHeight="1" x14ac:dyDescent="0.3">
      <c r="A86" s="615" t="s">
        <v>470</v>
      </c>
      <c r="B86" s="616" t="s">
        <v>2914</v>
      </c>
      <c r="C86" s="616" t="s">
        <v>2904</v>
      </c>
      <c r="D86" s="616" t="s">
        <v>3065</v>
      </c>
      <c r="E86" s="616" t="s">
        <v>3066</v>
      </c>
      <c r="F86" s="619"/>
      <c r="G86" s="619"/>
      <c r="H86" s="619"/>
      <c r="I86" s="619"/>
      <c r="J86" s="619">
        <v>1</v>
      </c>
      <c r="K86" s="619">
        <v>8875</v>
      </c>
      <c r="L86" s="619"/>
      <c r="M86" s="619">
        <v>8875</v>
      </c>
      <c r="N86" s="619"/>
      <c r="O86" s="619"/>
      <c r="P86" s="640"/>
      <c r="Q86" s="620"/>
    </row>
    <row r="87" spans="1:17" ht="14.4" customHeight="1" x14ac:dyDescent="0.3">
      <c r="A87" s="615" t="s">
        <v>470</v>
      </c>
      <c r="B87" s="616" t="s">
        <v>2914</v>
      </c>
      <c r="C87" s="616" t="s">
        <v>2904</v>
      </c>
      <c r="D87" s="616" t="s">
        <v>3067</v>
      </c>
      <c r="E87" s="616" t="s">
        <v>3068</v>
      </c>
      <c r="F87" s="619"/>
      <c r="G87" s="619"/>
      <c r="H87" s="619"/>
      <c r="I87" s="619"/>
      <c r="J87" s="619"/>
      <c r="K87" s="619"/>
      <c r="L87" s="619"/>
      <c r="M87" s="619"/>
      <c r="N87" s="619">
        <v>1</v>
      </c>
      <c r="O87" s="619">
        <v>4114</v>
      </c>
      <c r="P87" s="640"/>
      <c r="Q87" s="620">
        <v>4114</v>
      </c>
    </row>
    <row r="88" spans="1:17" ht="14.4" customHeight="1" x14ac:dyDescent="0.3">
      <c r="A88" s="615" t="s">
        <v>470</v>
      </c>
      <c r="B88" s="616" t="s">
        <v>2914</v>
      </c>
      <c r="C88" s="616" t="s">
        <v>2904</v>
      </c>
      <c r="D88" s="616" t="s">
        <v>3069</v>
      </c>
      <c r="E88" s="616" t="s">
        <v>3070</v>
      </c>
      <c r="F88" s="619">
        <v>1</v>
      </c>
      <c r="G88" s="619">
        <v>0</v>
      </c>
      <c r="H88" s="619"/>
      <c r="I88" s="619">
        <v>0</v>
      </c>
      <c r="J88" s="619"/>
      <c r="K88" s="619"/>
      <c r="L88" s="619"/>
      <c r="M88" s="619"/>
      <c r="N88" s="619"/>
      <c r="O88" s="619"/>
      <c r="P88" s="640"/>
      <c r="Q88" s="620"/>
    </row>
    <row r="89" spans="1:17" ht="14.4" customHeight="1" x14ac:dyDescent="0.3">
      <c r="A89" s="615" t="s">
        <v>470</v>
      </c>
      <c r="B89" s="616" t="s">
        <v>2914</v>
      </c>
      <c r="C89" s="616" t="s">
        <v>2904</v>
      </c>
      <c r="D89" s="616" t="s">
        <v>3071</v>
      </c>
      <c r="E89" s="616" t="s">
        <v>3072</v>
      </c>
      <c r="F89" s="619">
        <v>1</v>
      </c>
      <c r="G89" s="619">
        <v>249</v>
      </c>
      <c r="H89" s="619">
        <v>1</v>
      </c>
      <c r="I89" s="619">
        <v>249</v>
      </c>
      <c r="J89" s="619">
        <v>1</v>
      </c>
      <c r="K89" s="619">
        <v>254</v>
      </c>
      <c r="L89" s="619">
        <v>1.0200803212851406</v>
      </c>
      <c r="M89" s="619">
        <v>254</v>
      </c>
      <c r="N89" s="619"/>
      <c r="O89" s="619"/>
      <c r="P89" s="640"/>
      <c r="Q89" s="620"/>
    </row>
    <row r="90" spans="1:17" ht="14.4" customHeight="1" x14ac:dyDescent="0.3">
      <c r="A90" s="615" t="s">
        <v>470</v>
      </c>
      <c r="B90" s="616" t="s">
        <v>2914</v>
      </c>
      <c r="C90" s="616" t="s">
        <v>2904</v>
      </c>
      <c r="D90" s="616" t="s">
        <v>3073</v>
      </c>
      <c r="E90" s="616" t="s">
        <v>3074</v>
      </c>
      <c r="F90" s="619"/>
      <c r="G90" s="619"/>
      <c r="H90" s="619"/>
      <c r="I90" s="619"/>
      <c r="J90" s="619">
        <v>1</v>
      </c>
      <c r="K90" s="619">
        <v>3557</v>
      </c>
      <c r="L90" s="619"/>
      <c r="M90" s="619">
        <v>3557</v>
      </c>
      <c r="N90" s="619"/>
      <c r="O90" s="619"/>
      <c r="P90" s="640"/>
      <c r="Q90" s="620"/>
    </row>
    <row r="91" spans="1:17" ht="14.4" customHeight="1" x14ac:dyDescent="0.3">
      <c r="A91" s="615" t="s">
        <v>470</v>
      </c>
      <c r="B91" s="616" t="s">
        <v>2914</v>
      </c>
      <c r="C91" s="616" t="s">
        <v>2904</v>
      </c>
      <c r="D91" s="616" t="s">
        <v>3075</v>
      </c>
      <c r="E91" s="616" t="s">
        <v>3076</v>
      </c>
      <c r="F91" s="619"/>
      <c r="G91" s="619"/>
      <c r="H91" s="619"/>
      <c r="I91" s="619"/>
      <c r="J91" s="619">
        <v>1</v>
      </c>
      <c r="K91" s="619">
        <v>6056</v>
      </c>
      <c r="L91" s="619"/>
      <c r="M91" s="619">
        <v>6056</v>
      </c>
      <c r="N91" s="619">
        <v>1</v>
      </c>
      <c r="O91" s="619">
        <v>6202</v>
      </c>
      <c r="P91" s="640"/>
      <c r="Q91" s="620">
        <v>6202</v>
      </c>
    </row>
    <row r="92" spans="1:17" ht="14.4" customHeight="1" x14ac:dyDescent="0.3">
      <c r="A92" s="615" t="s">
        <v>470</v>
      </c>
      <c r="B92" s="616" t="s">
        <v>2914</v>
      </c>
      <c r="C92" s="616" t="s">
        <v>2904</v>
      </c>
      <c r="D92" s="616" t="s">
        <v>3077</v>
      </c>
      <c r="E92" s="616" t="s">
        <v>3078</v>
      </c>
      <c r="F92" s="619"/>
      <c r="G92" s="619"/>
      <c r="H92" s="619"/>
      <c r="I92" s="619"/>
      <c r="J92" s="619"/>
      <c r="K92" s="619"/>
      <c r="L92" s="619"/>
      <c r="M92" s="619"/>
      <c r="N92" s="619">
        <v>1</v>
      </c>
      <c r="O92" s="619">
        <v>0</v>
      </c>
      <c r="P92" s="640"/>
      <c r="Q92" s="620">
        <v>0</v>
      </c>
    </row>
    <row r="93" spans="1:17" ht="14.4" customHeight="1" x14ac:dyDescent="0.3">
      <c r="A93" s="615" t="s">
        <v>470</v>
      </c>
      <c r="B93" s="616" t="s">
        <v>2914</v>
      </c>
      <c r="C93" s="616" t="s">
        <v>2904</v>
      </c>
      <c r="D93" s="616" t="s">
        <v>3079</v>
      </c>
      <c r="E93" s="616" t="s">
        <v>3080</v>
      </c>
      <c r="F93" s="619"/>
      <c r="G93" s="619"/>
      <c r="H93" s="619"/>
      <c r="I93" s="619"/>
      <c r="J93" s="619">
        <v>1</v>
      </c>
      <c r="K93" s="619">
        <v>3432</v>
      </c>
      <c r="L93" s="619"/>
      <c r="M93" s="619">
        <v>3432</v>
      </c>
      <c r="N93" s="619"/>
      <c r="O93" s="619"/>
      <c r="P93" s="640"/>
      <c r="Q93" s="620"/>
    </row>
    <row r="94" spans="1:17" ht="14.4" customHeight="1" x14ac:dyDescent="0.3">
      <c r="A94" s="615" t="s">
        <v>470</v>
      </c>
      <c r="B94" s="616" t="s">
        <v>2914</v>
      </c>
      <c r="C94" s="616" t="s">
        <v>2904</v>
      </c>
      <c r="D94" s="616" t="s">
        <v>3081</v>
      </c>
      <c r="E94" s="616" t="s">
        <v>3082</v>
      </c>
      <c r="F94" s="619">
        <v>2</v>
      </c>
      <c r="G94" s="619">
        <v>16056</v>
      </c>
      <c r="H94" s="619">
        <v>1</v>
      </c>
      <c r="I94" s="619">
        <v>8028</v>
      </c>
      <c r="J94" s="619"/>
      <c r="K94" s="619"/>
      <c r="L94" s="619"/>
      <c r="M94" s="619"/>
      <c r="N94" s="619"/>
      <c r="O94" s="619"/>
      <c r="P94" s="640"/>
      <c r="Q94" s="620"/>
    </row>
    <row r="95" spans="1:17" ht="14.4" customHeight="1" x14ac:dyDescent="0.3">
      <c r="A95" s="615" t="s">
        <v>470</v>
      </c>
      <c r="B95" s="616" t="s">
        <v>2914</v>
      </c>
      <c r="C95" s="616" t="s">
        <v>2904</v>
      </c>
      <c r="D95" s="616" t="s">
        <v>3083</v>
      </c>
      <c r="E95" s="616" t="s">
        <v>3084</v>
      </c>
      <c r="F95" s="619">
        <v>1</v>
      </c>
      <c r="G95" s="619">
        <v>6138</v>
      </c>
      <c r="H95" s="619">
        <v>1</v>
      </c>
      <c r="I95" s="619">
        <v>6138</v>
      </c>
      <c r="J95" s="619"/>
      <c r="K95" s="619"/>
      <c r="L95" s="619"/>
      <c r="M95" s="619"/>
      <c r="N95" s="619"/>
      <c r="O95" s="619"/>
      <c r="P95" s="640"/>
      <c r="Q95" s="620"/>
    </row>
    <row r="96" spans="1:17" ht="14.4" customHeight="1" x14ac:dyDescent="0.3">
      <c r="A96" s="615" t="s">
        <v>470</v>
      </c>
      <c r="B96" s="616" t="s">
        <v>2914</v>
      </c>
      <c r="C96" s="616" t="s">
        <v>2904</v>
      </c>
      <c r="D96" s="616" t="s">
        <v>3085</v>
      </c>
      <c r="E96" s="616" t="s">
        <v>3086</v>
      </c>
      <c r="F96" s="619"/>
      <c r="G96" s="619"/>
      <c r="H96" s="619"/>
      <c r="I96" s="619"/>
      <c r="J96" s="619">
        <v>1</v>
      </c>
      <c r="K96" s="619">
        <v>0</v>
      </c>
      <c r="L96" s="619"/>
      <c r="M96" s="619">
        <v>0</v>
      </c>
      <c r="N96" s="619"/>
      <c r="O96" s="619"/>
      <c r="P96" s="640"/>
      <c r="Q96" s="620"/>
    </row>
    <row r="97" spans="1:17" ht="14.4" customHeight="1" x14ac:dyDescent="0.3">
      <c r="A97" s="615" t="s">
        <v>470</v>
      </c>
      <c r="B97" s="616" t="s">
        <v>2914</v>
      </c>
      <c r="C97" s="616" t="s">
        <v>2904</v>
      </c>
      <c r="D97" s="616" t="s">
        <v>3087</v>
      </c>
      <c r="E97" s="616" t="s">
        <v>3088</v>
      </c>
      <c r="F97" s="619">
        <v>1</v>
      </c>
      <c r="G97" s="619">
        <v>0</v>
      </c>
      <c r="H97" s="619"/>
      <c r="I97" s="619">
        <v>0</v>
      </c>
      <c r="J97" s="619"/>
      <c r="K97" s="619"/>
      <c r="L97" s="619"/>
      <c r="M97" s="619"/>
      <c r="N97" s="619"/>
      <c r="O97" s="619"/>
      <c r="P97" s="640"/>
      <c r="Q97" s="620"/>
    </row>
    <row r="98" spans="1:17" ht="14.4" customHeight="1" x14ac:dyDescent="0.3">
      <c r="A98" s="615" t="s">
        <v>470</v>
      </c>
      <c r="B98" s="616" t="s">
        <v>2914</v>
      </c>
      <c r="C98" s="616" t="s">
        <v>2904</v>
      </c>
      <c r="D98" s="616" t="s">
        <v>3089</v>
      </c>
      <c r="E98" s="616" t="s">
        <v>3090</v>
      </c>
      <c r="F98" s="619">
        <v>2</v>
      </c>
      <c r="G98" s="619">
        <v>3434</v>
      </c>
      <c r="H98" s="619">
        <v>1</v>
      </c>
      <c r="I98" s="619">
        <v>1717</v>
      </c>
      <c r="J98" s="619"/>
      <c r="K98" s="619"/>
      <c r="L98" s="619"/>
      <c r="M98" s="619"/>
      <c r="N98" s="619"/>
      <c r="O98" s="619"/>
      <c r="P98" s="640"/>
      <c r="Q98" s="620"/>
    </row>
    <row r="99" spans="1:17" ht="14.4" customHeight="1" x14ac:dyDescent="0.3">
      <c r="A99" s="615" t="s">
        <v>470</v>
      </c>
      <c r="B99" s="616" t="s">
        <v>2914</v>
      </c>
      <c r="C99" s="616" t="s">
        <v>2904</v>
      </c>
      <c r="D99" s="616" t="s">
        <v>3091</v>
      </c>
      <c r="E99" s="616" t="s">
        <v>3092</v>
      </c>
      <c r="F99" s="619"/>
      <c r="G99" s="619"/>
      <c r="H99" s="619"/>
      <c r="I99" s="619"/>
      <c r="J99" s="619"/>
      <c r="K99" s="619"/>
      <c r="L99" s="619"/>
      <c r="M99" s="619"/>
      <c r="N99" s="619">
        <v>1</v>
      </c>
      <c r="O99" s="619">
        <v>0</v>
      </c>
      <c r="P99" s="640"/>
      <c r="Q99" s="620">
        <v>0</v>
      </c>
    </row>
    <row r="100" spans="1:17" ht="14.4" customHeight="1" x14ac:dyDescent="0.3">
      <c r="A100" s="615" t="s">
        <v>470</v>
      </c>
      <c r="B100" s="616" t="s">
        <v>3093</v>
      </c>
      <c r="C100" s="616" t="s">
        <v>2904</v>
      </c>
      <c r="D100" s="616" t="s">
        <v>2930</v>
      </c>
      <c r="E100" s="616" t="s">
        <v>2931</v>
      </c>
      <c r="F100" s="619">
        <v>2</v>
      </c>
      <c r="G100" s="619">
        <v>3234</v>
      </c>
      <c r="H100" s="619">
        <v>1</v>
      </c>
      <c r="I100" s="619">
        <v>1617</v>
      </c>
      <c r="J100" s="619"/>
      <c r="K100" s="619"/>
      <c r="L100" s="619"/>
      <c r="M100" s="619"/>
      <c r="N100" s="619"/>
      <c r="O100" s="619"/>
      <c r="P100" s="640"/>
      <c r="Q100" s="620"/>
    </row>
    <row r="101" spans="1:17" ht="14.4" customHeight="1" x14ac:dyDescent="0.3">
      <c r="A101" s="615" t="s">
        <v>470</v>
      </c>
      <c r="B101" s="616" t="s">
        <v>3093</v>
      </c>
      <c r="C101" s="616" t="s">
        <v>2904</v>
      </c>
      <c r="D101" s="616" t="s">
        <v>2940</v>
      </c>
      <c r="E101" s="616" t="s">
        <v>2941</v>
      </c>
      <c r="F101" s="619">
        <v>5</v>
      </c>
      <c r="G101" s="619">
        <v>3415</v>
      </c>
      <c r="H101" s="619">
        <v>1</v>
      </c>
      <c r="I101" s="619">
        <v>683</v>
      </c>
      <c r="J101" s="619">
        <v>6</v>
      </c>
      <c r="K101" s="619">
        <v>4176</v>
      </c>
      <c r="L101" s="619">
        <v>1.2228404099560761</v>
      </c>
      <c r="M101" s="619">
        <v>696</v>
      </c>
      <c r="N101" s="619">
        <v>14</v>
      </c>
      <c r="O101" s="619">
        <v>9926</v>
      </c>
      <c r="P101" s="640">
        <v>2.9065885797950219</v>
      </c>
      <c r="Q101" s="620">
        <v>709</v>
      </c>
    </row>
    <row r="102" spans="1:17" ht="14.4" customHeight="1" x14ac:dyDescent="0.3">
      <c r="A102" s="615" t="s">
        <v>470</v>
      </c>
      <c r="B102" s="616" t="s">
        <v>3093</v>
      </c>
      <c r="C102" s="616" t="s">
        <v>2904</v>
      </c>
      <c r="D102" s="616" t="s">
        <v>3094</v>
      </c>
      <c r="E102" s="616" t="s">
        <v>3095</v>
      </c>
      <c r="F102" s="619"/>
      <c r="G102" s="619"/>
      <c r="H102" s="619"/>
      <c r="I102" s="619"/>
      <c r="J102" s="619">
        <v>1</v>
      </c>
      <c r="K102" s="619">
        <v>201</v>
      </c>
      <c r="L102" s="619"/>
      <c r="M102" s="619">
        <v>201</v>
      </c>
      <c r="N102" s="619"/>
      <c r="O102" s="619"/>
      <c r="P102" s="640"/>
      <c r="Q102" s="620"/>
    </row>
    <row r="103" spans="1:17" ht="14.4" customHeight="1" x14ac:dyDescent="0.3">
      <c r="A103" s="615" t="s">
        <v>470</v>
      </c>
      <c r="B103" s="616" t="s">
        <v>3093</v>
      </c>
      <c r="C103" s="616" t="s">
        <v>2904</v>
      </c>
      <c r="D103" s="616" t="s">
        <v>3096</v>
      </c>
      <c r="E103" s="616" t="s">
        <v>3097</v>
      </c>
      <c r="F103" s="619"/>
      <c r="G103" s="619"/>
      <c r="H103" s="619"/>
      <c r="I103" s="619"/>
      <c r="J103" s="619">
        <v>1</v>
      </c>
      <c r="K103" s="619">
        <v>301</v>
      </c>
      <c r="L103" s="619"/>
      <c r="M103" s="619">
        <v>301</v>
      </c>
      <c r="N103" s="619">
        <v>2</v>
      </c>
      <c r="O103" s="619">
        <v>618</v>
      </c>
      <c r="P103" s="640"/>
      <c r="Q103" s="620">
        <v>309</v>
      </c>
    </row>
    <row r="104" spans="1:17" ht="14.4" customHeight="1" x14ac:dyDescent="0.3">
      <c r="A104" s="615" t="s">
        <v>470</v>
      </c>
      <c r="B104" s="616" t="s">
        <v>3093</v>
      </c>
      <c r="C104" s="616" t="s">
        <v>2904</v>
      </c>
      <c r="D104" s="616" t="s">
        <v>3098</v>
      </c>
      <c r="E104" s="616" t="s">
        <v>3099</v>
      </c>
      <c r="F104" s="619"/>
      <c r="G104" s="619"/>
      <c r="H104" s="619"/>
      <c r="I104" s="619"/>
      <c r="J104" s="619"/>
      <c r="K104" s="619"/>
      <c r="L104" s="619"/>
      <c r="M104" s="619"/>
      <c r="N104" s="619">
        <v>3</v>
      </c>
      <c r="O104" s="619">
        <v>1464</v>
      </c>
      <c r="P104" s="640"/>
      <c r="Q104" s="620">
        <v>488</v>
      </c>
    </row>
    <row r="105" spans="1:17" ht="14.4" customHeight="1" x14ac:dyDescent="0.3">
      <c r="A105" s="615" t="s">
        <v>470</v>
      </c>
      <c r="B105" s="616" t="s">
        <v>3093</v>
      </c>
      <c r="C105" s="616" t="s">
        <v>2904</v>
      </c>
      <c r="D105" s="616" t="s">
        <v>3100</v>
      </c>
      <c r="E105" s="616" t="s">
        <v>3101</v>
      </c>
      <c r="F105" s="619">
        <v>2</v>
      </c>
      <c r="G105" s="619">
        <v>6932</v>
      </c>
      <c r="H105" s="619">
        <v>1</v>
      </c>
      <c r="I105" s="619">
        <v>3466</v>
      </c>
      <c r="J105" s="619">
        <v>2</v>
      </c>
      <c r="K105" s="619">
        <v>7010</v>
      </c>
      <c r="L105" s="619">
        <v>1.0112521638776688</v>
      </c>
      <c r="M105" s="619">
        <v>3505</v>
      </c>
      <c r="N105" s="619">
        <v>1</v>
      </c>
      <c r="O105" s="619">
        <v>3650</v>
      </c>
      <c r="P105" s="640">
        <v>0.52654356607039821</v>
      </c>
      <c r="Q105" s="620">
        <v>3650</v>
      </c>
    </row>
    <row r="106" spans="1:17" ht="14.4" customHeight="1" x14ac:dyDescent="0.3">
      <c r="A106" s="615" t="s">
        <v>470</v>
      </c>
      <c r="B106" s="616" t="s">
        <v>3093</v>
      </c>
      <c r="C106" s="616" t="s">
        <v>2904</v>
      </c>
      <c r="D106" s="616" t="s">
        <v>3102</v>
      </c>
      <c r="E106" s="616" t="s">
        <v>3103</v>
      </c>
      <c r="F106" s="619"/>
      <c r="G106" s="619"/>
      <c r="H106" s="619"/>
      <c r="I106" s="619"/>
      <c r="J106" s="619"/>
      <c r="K106" s="619"/>
      <c r="L106" s="619"/>
      <c r="M106" s="619"/>
      <c r="N106" s="619">
        <v>1</v>
      </c>
      <c r="O106" s="619">
        <v>4340</v>
      </c>
      <c r="P106" s="640"/>
      <c r="Q106" s="620">
        <v>4340</v>
      </c>
    </row>
    <row r="107" spans="1:17" ht="14.4" customHeight="1" x14ac:dyDescent="0.3">
      <c r="A107" s="615" t="s">
        <v>470</v>
      </c>
      <c r="B107" s="616" t="s">
        <v>3093</v>
      </c>
      <c r="C107" s="616" t="s">
        <v>2904</v>
      </c>
      <c r="D107" s="616" t="s">
        <v>3104</v>
      </c>
      <c r="E107" s="616" t="s">
        <v>3105</v>
      </c>
      <c r="F107" s="619"/>
      <c r="G107" s="619"/>
      <c r="H107" s="619"/>
      <c r="I107" s="619"/>
      <c r="J107" s="619"/>
      <c r="K107" s="619"/>
      <c r="L107" s="619"/>
      <c r="M107" s="619"/>
      <c r="N107" s="619">
        <v>1</v>
      </c>
      <c r="O107" s="619">
        <v>120</v>
      </c>
      <c r="P107" s="640"/>
      <c r="Q107" s="620">
        <v>120</v>
      </c>
    </row>
    <row r="108" spans="1:17" ht="14.4" customHeight="1" x14ac:dyDescent="0.3">
      <c r="A108" s="615" t="s">
        <v>470</v>
      </c>
      <c r="B108" s="616" t="s">
        <v>3093</v>
      </c>
      <c r="C108" s="616" t="s">
        <v>2904</v>
      </c>
      <c r="D108" s="616" t="s">
        <v>3106</v>
      </c>
      <c r="E108" s="616" t="s">
        <v>3107</v>
      </c>
      <c r="F108" s="619"/>
      <c r="G108" s="619"/>
      <c r="H108" s="619"/>
      <c r="I108" s="619"/>
      <c r="J108" s="619"/>
      <c r="K108" s="619"/>
      <c r="L108" s="619"/>
      <c r="M108" s="619"/>
      <c r="N108" s="619">
        <v>5</v>
      </c>
      <c r="O108" s="619">
        <v>1795</v>
      </c>
      <c r="P108" s="640"/>
      <c r="Q108" s="620">
        <v>359</v>
      </c>
    </row>
    <row r="109" spans="1:17" ht="14.4" customHeight="1" x14ac:dyDescent="0.3">
      <c r="A109" s="615" t="s">
        <v>470</v>
      </c>
      <c r="B109" s="616" t="s">
        <v>3093</v>
      </c>
      <c r="C109" s="616" t="s">
        <v>2904</v>
      </c>
      <c r="D109" s="616" t="s">
        <v>3108</v>
      </c>
      <c r="E109" s="616" t="s">
        <v>3109</v>
      </c>
      <c r="F109" s="619"/>
      <c r="G109" s="619"/>
      <c r="H109" s="619"/>
      <c r="I109" s="619"/>
      <c r="J109" s="619"/>
      <c r="K109" s="619"/>
      <c r="L109" s="619"/>
      <c r="M109" s="619"/>
      <c r="N109" s="619">
        <v>1</v>
      </c>
      <c r="O109" s="619">
        <v>4468</v>
      </c>
      <c r="P109" s="640"/>
      <c r="Q109" s="620">
        <v>4468</v>
      </c>
    </row>
    <row r="110" spans="1:17" ht="14.4" customHeight="1" x14ac:dyDescent="0.3">
      <c r="A110" s="615" t="s">
        <v>470</v>
      </c>
      <c r="B110" s="616" t="s">
        <v>3093</v>
      </c>
      <c r="C110" s="616" t="s">
        <v>2904</v>
      </c>
      <c r="D110" s="616" t="s">
        <v>3110</v>
      </c>
      <c r="E110" s="616" t="s">
        <v>3111</v>
      </c>
      <c r="F110" s="619"/>
      <c r="G110" s="619"/>
      <c r="H110" s="619"/>
      <c r="I110" s="619"/>
      <c r="J110" s="619"/>
      <c r="K110" s="619"/>
      <c r="L110" s="619"/>
      <c r="M110" s="619"/>
      <c r="N110" s="619">
        <v>2</v>
      </c>
      <c r="O110" s="619">
        <v>4932</v>
      </c>
      <c r="P110" s="640"/>
      <c r="Q110" s="620">
        <v>2466</v>
      </c>
    </row>
    <row r="111" spans="1:17" ht="14.4" customHeight="1" x14ac:dyDescent="0.3">
      <c r="A111" s="615" t="s">
        <v>470</v>
      </c>
      <c r="B111" s="616" t="s">
        <v>3093</v>
      </c>
      <c r="C111" s="616" t="s">
        <v>2904</v>
      </c>
      <c r="D111" s="616" t="s">
        <v>3112</v>
      </c>
      <c r="E111" s="616" t="s">
        <v>3113</v>
      </c>
      <c r="F111" s="619"/>
      <c r="G111" s="619"/>
      <c r="H111" s="619"/>
      <c r="I111" s="619"/>
      <c r="J111" s="619">
        <v>3</v>
      </c>
      <c r="K111" s="619">
        <v>16086</v>
      </c>
      <c r="L111" s="619"/>
      <c r="M111" s="619">
        <v>5362</v>
      </c>
      <c r="N111" s="619">
        <v>5</v>
      </c>
      <c r="O111" s="619">
        <v>27535</v>
      </c>
      <c r="P111" s="640"/>
      <c r="Q111" s="620">
        <v>5507</v>
      </c>
    </row>
    <row r="112" spans="1:17" ht="14.4" customHeight="1" x14ac:dyDescent="0.3">
      <c r="A112" s="615" t="s">
        <v>470</v>
      </c>
      <c r="B112" s="616" t="s">
        <v>3093</v>
      </c>
      <c r="C112" s="616" t="s">
        <v>2904</v>
      </c>
      <c r="D112" s="616" t="s">
        <v>3114</v>
      </c>
      <c r="E112" s="616" t="s">
        <v>3115</v>
      </c>
      <c r="F112" s="619"/>
      <c r="G112" s="619"/>
      <c r="H112" s="619"/>
      <c r="I112" s="619"/>
      <c r="J112" s="619"/>
      <c r="K112" s="619"/>
      <c r="L112" s="619"/>
      <c r="M112" s="619"/>
      <c r="N112" s="619">
        <v>1</v>
      </c>
      <c r="O112" s="619">
        <v>9211</v>
      </c>
      <c r="P112" s="640"/>
      <c r="Q112" s="620">
        <v>9211</v>
      </c>
    </row>
    <row r="113" spans="1:17" ht="14.4" customHeight="1" x14ac:dyDescent="0.3">
      <c r="A113" s="615" t="s">
        <v>470</v>
      </c>
      <c r="B113" s="616" t="s">
        <v>3093</v>
      </c>
      <c r="C113" s="616" t="s">
        <v>2904</v>
      </c>
      <c r="D113" s="616" t="s">
        <v>3116</v>
      </c>
      <c r="E113" s="616" t="s">
        <v>3117</v>
      </c>
      <c r="F113" s="619"/>
      <c r="G113" s="619"/>
      <c r="H113" s="619"/>
      <c r="I113" s="619"/>
      <c r="J113" s="619"/>
      <c r="K113" s="619"/>
      <c r="L113" s="619"/>
      <c r="M113" s="619"/>
      <c r="N113" s="619">
        <v>1</v>
      </c>
      <c r="O113" s="619">
        <v>1309</v>
      </c>
      <c r="P113" s="640"/>
      <c r="Q113" s="620">
        <v>1309</v>
      </c>
    </row>
    <row r="114" spans="1:17" ht="14.4" customHeight="1" x14ac:dyDescent="0.3">
      <c r="A114" s="615" t="s">
        <v>470</v>
      </c>
      <c r="B114" s="616" t="s">
        <v>3093</v>
      </c>
      <c r="C114" s="616" t="s">
        <v>2904</v>
      </c>
      <c r="D114" s="616" t="s">
        <v>3118</v>
      </c>
      <c r="E114" s="616" t="s">
        <v>3119</v>
      </c>
      <c r="F114" s="619">
        <v>2</v>
      </c>
      <c r="G114" s="619">
        <v>8066</v>
      </c>
      <c r="H114" s="619">
        <v>1</v>
      </c>
      <c r="I114" s="619">
        <v>4033</v>
      </c>
      <c r="J114" s="619">
        <v>1</v>
      </c>
      <c r="K114" s="619">
        <v>4082</v>
      </c>
      <c r="L114" s="619">
        <v>0.50607488222167119</v>
      </c>
      <c r="M114" s="619">
        <v>4082</v>
      </c>
      <c r="N114" s="619">
        <v>7</v>
      </c>
      <c r="O114" s="619">
        <v>29841</v>
      </c>
      <c r="P114" s="640">
        <v>3.6996032729977686</v>
      </c>
      <c r="Q114" s="620">
        <v>4263</v>
      </c>
    </row>
    <row r="115" spans="1:17" ht="14.4" customHeight="1" x14ac:dyDescent="0.3">
      <c r="A115" s="615" t="s">
        <v>470</v>
      </c>
      <c r="B115" s="616" t="s">
        <v>3093</v>
      </c>
      <c r="C115" s="616" t="s">
        <v>2904</v>
      </c>
      <c r="D115" s="616" t="s">
        <v>3120</v>
      </c>
      <c r="E115" s="616" t="s">
        <v>3121</v>
      </c>
      <c r="F115" s="619"/>
      <c r="G115" s="619"/>
      <c r="H115" s="619"/>
      <c r="I115" s="619"/>
      <c r="J115" s="619">
        <v>2</v>
      </c>
      <c r="K115" s="619">
        <v>1892</v>
      </c>
      <c r="L115" s="619"/>
      <c r="M115" s="619">
        <v>946</v>
      </c>
      <c r="N115" s="619">
        <v>2</v>
      </c>
      <c r="O115" s="619">
        <v>1942</v>
      </c>
      <c r="P115" s="640"/>
      <c r="Q115" s="620">
        <v>971</v>
      </c>
    </row>
    <row r="116" spans="1:17" ht="14.4" customHeight="1" x14ac:dyDescent="0.3">
      <c r="A116" s="615" t="s">
        <v>470</v>
      </c>
      <c r="B116" s="616" t="s">
        <v>3093</v>
      </c>
      <c r="C116" s="616" t="s">
        <v>2904</v>
      </c>
      <c r="D116" s="616" t="s">
        <v>3122</v>
      </c>
      <c r="E116" s="616" t="s">
        <v>3123</v>
      </c>
      <c r="F116" s="619"/>
      <c r="G116" s="619"/>
      <c r="H116" s="619"/>
      <c r="I116" s="619"/>
      <c r="J116" s="619"/>
      <c r="K116" s="619"/>
      <c r="L116" s="619"/>
      <c r="M116" s="619"/>
      <c r="N116" s="619">
        <v>1</v>
      </c>
      <c r="O116" s="619">
        <v>930</v>
      </c>
      <c r="P116" s="640"/>
      <c r="Q116" s="620">
        <v>930</v>
      </c>
    </row>
    <row r="117" spans="1:17" ht="14.4" customHeight="1" x14ac:dyDescent="0.3">
      <c r="A117" s="615" t="s">
        <v>470</v>
      </c>
      <c r="B117" s="616" t="s">
        <v>3093</v>
      </c>
      <c r="C117" s="616" t="s">
        <v>2904</v>
      </c>
      <c r="D117" s="616" t="s">
        <v>2942</v>
      </c>
      <c r="E117" s="616" t="s">
        <v>2943</v>
      </c>
      <c r="F117" s="619">
        <v>3</v>
      </c>
      <c r="G117" s="619">
        <v>2427</v>
      </c>
      <c r="H117" s="619">
        <v>1</v>
      </c>
      <c r="I117" s="619">
        <v>809</v>
      </c>
      <c r="J117" s="619">
        <v>2</v>
      </c>
      <c r="K117" s="619">
        <v>1638</v>
      </c>
      <c r="L117" s="619">
        <v>0.67490729295426455</v>
      </c>
      <c r="M117" s="619">
        <v>819</v>
      </c>
      <c r="N117" s="619">
        <v>1</v>
      </c>
      <c r="O117" s="619">
        <v>836</v>
      </c>
      <c r="P117" s="640">
        <v>0.34445817882159047</v>
      </c>
      <c r="Q117" s="620">
        <v>836</v>
      </c>
    </row>
    <row r="118" spans="1:17" ht="14.4" customHeight="1" x14ac:dyDescent="0.3">
      <c r="A118" s="615" t="s">
        <v>470</v>
      </c>
      <c r="B118" s="616" t="s">
        <v>3093</v>
      </c>
      <c r="C118" s="616" t="s">
        <v>2904</v>
      </c>
      <c r="D118" s="616" t="s">
        <v>3124</v>
      </c>
      <c r="E118" s="616" t="s">
        <v>3125</v>
      </c>
      <c r="F118" s="619"/>
      <c r="G118" s="619"/>
      <c r="H118" s="619"/>
      <c r="I118" s="619"/>
      <c r="J118" s="619">
        <v>1</v>
      </c>
      <c r="K118" s="619">
        <v>3958</v>
      </c>
      <c r="L118" s="619"/>
      <c r="M118" s="619">
        <v>3958</v>
      </c>
      <c r="N118" s="619">
        <v>1</v>
      </c>
      <c r="O118" s="619">
        <v>4139</v>
      </c>
      <c r="P118" s="640"/>
      <c r="Q118" s="620">
        <v>4139</v>
      </c>
    </row>
    <row r="119" spans="1:17" ht="14.4" customHeight="1" x14ac:dyDescent="0.3">
      <c r="A119" s="615" t="s">
        <v>470</v>
      </c>
      <c r="B119" s="616" t="s">
        <v>3093</v>
      </c>
      <c r="C119" s="616" t="s">
        <v>2904</v>
      </c>
      <c r="D119" s="616" t="s">
        <v>3126</v>
      </c>
      <c r="E119" s="616" t="s">
        <v>3127</v>
      </c>
      <c r="F119" s="619"/>
      <c r="G119" s="619"/>
      <c r="H119" s="619"/>
      <c r="I119" s="619"/>
      <c r="J119" s="619">
        <v>1</v>
      </c>
      <c r="K119" s="619">
        <v>2853</v>
      </c>
      <c r="L119" s="619"/>
      <c r="M119" s="619">
        <v>2853</v>
      </c>
      <c r="N119" s="619">
        <v>5</v>
      </c>
      <c r="O119" s="619">
        <v>14750</v>
      </c>
      <c r="P119" s="640"/>
      <c r="Q119" s="620">
        <v>2950</v>
      </c>
    </row>
    <row r="120" spans="1:17" ht="14.4" customHeight="1" x14ac:dyDescent="0.3">
      <c r="A120" s="615" t="s">
        <v>470</v>
      </c>
      <c r="B120" s="616" t="s">
        <v>3093</v>
      </c>
      <c r="C120" s="616" t="s">
        <v>2904</v>
      </c>
      <c r="D120" s="616" t="s">
        <v>2994</v>
      </c>
      <c r="E120" s="616" t="s">
        <v>2995</v>
      </c>
      <c r="F120" s="619">
        <v>1</v>
      </c>
      <c r="G120" s="619">
        <v>431</v>
      </c>
      <c r="H120" s="619">
        <v>1</v>
      </c>
      <c r="I120" s="619">
        <v>431</v>
      </c>
      <c r="J120" s="619"/>
      <c r="K120" s="619"/>
      <c r="L120" s="619"/>
      <c r="M120" s="619"/>
      <c r="N120" s="619">
        <v>3</v>
      </c>
      <c r="O120" s="619">
        <v>1332</v>
      </c>
      <c r="P120" s="640">
        <v>3.0904872389791183</v>
      </c>
      <c r="Q120" s="620">
        <v>444</v>
      </c>
    </row>
    <row r="121" spans="1:17" ht="14.4" customHeight="1" x14ac:dyDescent="0.3">
      <c r="A121" s="615" t="s">
        <v>470</v>
      </c>
      <c r="B121" s="616" t="s">
        <v>3093</v>
      </c>
      <c r="C121" s="616" t="s">
        <v>2904</v>
      </c>
      <c r="D121" s="616" t="s">
        <v>3128</v>
      </c>
      <c r="E121" s="616" t="s">
        <v>3129</v>
      </c>
      <c r="F121" s="619"/>
      <c r="G121" s="619"/>
      <c r="H121" s="619"/>
      <c r="I121" s="619"/>
      <c r="J121" s="619">
        <v>1</v>
      </c>
      <c r="K121" s="619">
        <v>114</v>
      </c>
      <c r="L121" s="619"/>
      <c r="M121" s="619">
        <v>114</v>
      </c>
      <c r="N121" s="619"/>
      <c r="O121" s="619"/>
      <c r="P121" s="640"/>
      <c r="Q121" s="620"/>
    </row>
    <row r="122" spans="1:17" ht="14.4" customHeight="1" x14ac:dyDescent="0.3">
      <c r="A122" s="615" t="s">
        <v>470</v>
      </c>
      <c r="B122" s="616" t="s">
        <v>3093</v>
      </c>
      <c r="C122" s="616" t="s">
        <v>2904</v>
      </c>
      <c r="D122" s="616" t="s">
        <v>2996</v>
      </c>
      <c r="E122" s="616" t="s">
        <v>2997</v>
      </c>
      <c r="F122" s="619">
        <v>6</v>
      </c>
      <c r="G122" s="619">
        <v>5075</v>
      </c>
      <c r="H122" s="619">
        <v>1</v>
      </c>
      <c r="I122" s="619">
        <v>845.83333333333337</v>
      </c>
      <c r="J122" s="619">
        <v>4</v>
      </c>
      <c r="K122" s="619">
        <v>3408</v>
      </c>
      <c r="L122" s="619">
        <v>0.67152709359605911</v>
      </c>
      <c r="M122" s="619">
        <v>852</v>
      </c>
      <c r="N122" s="619">
        <v>13</v>
      </c>
      <c r="O122" s="619">
        <v>11245</v>
      </c>
      <c r="P122" s="640">
        <v>2.2157635467980294</v>
      </c>
      <c r="Q122" s="620">
        <v>865</v>
      </c>
    </row>
    <row r="123" spans="1:17" ht="14.4" customHeight="1" x14ac:dyDescent="0.3">
      <c r="A123" s="615" t="s">
        <v>470</v>
      </c>
      <c r="B123" s="616" t="s">
        <v>3093</v>
      </c>
      <c r="C123" s="616" t="s">
        <v>2904</v>
      </c>
      <c r="D123" s="616" t="s">
        <v>3130</v>
      </c>
      <c r="E123" s="616" t="s">
        <v>3131</v>
      </c>
      <c r="F123" s="619">
        <v>4</v>
      </c>
      <c r="G123" s="619">
        <v>448</v>
      </c>
      <c r="H123" s="619">
        <v>1</v>
      </c>
      <c r="I123" s="619">
        <v>112</v>
      </c>
      <c r="J123" s="619">
        <v>6</v>
      </c>
      <c r="K123" s="619">
        <v>684</v>
      </c>
      <c r="L123" s="619">
        <v>1.5267857142857142</v>
      </c>
      <c r="M123" s="619">
        <v>114</v>
      </c>
      <c r="N123" s="619">
        <v>14</v>
      </c>
      <c r="O123" s="619">
        <v>1680</v>
      </c>
      <c r="P123" s="640">
        <v>3.75</v>
      </c>
      <c r="Q123" s="620">
        <v>120</v>
      </c>
    </row>
    <row r="124" spans="1:17" ht="14.4" customHeight="1" x14ac:dyDescent="0.3">
      <c r="A124" s="615" t="s">
        <v>470</v>
      </c>
      <c r="B124" s="616" t="s">
        <v>3093</v>
      </c>
      <c r="C124" s="616" t="s">
        <v>2904</v>
      </c>
      <c r="D124" s="616" t="s">
        <v>3002</v>
      </c>
      <c r="E124" s="616" t="s">
        <v>3003</v>
      </c>
      <c r="F124" s="619">
        <v>1</v>
      </c>
      <c r="G124" s="619">
        <v>177</v>
      </c>
      <c r="H124" s="619">
        <v>1</v>
      </c>
      <c r="I124" s="619">
        <v>177</v>
      </c>
      <c r="J124" s="619"/>
      <c r="K124" s="619"/>
      <c r="L124" s="619"/>
      <c r="M124" s="619"/>
      <c r="N124" s="619"/>
      <c r="O124" s="619"/>
      <c r="P124" s="640"/>
      <c r="Q124" s="620"/>
    </row>
    <row r="125" spans="1:17" ht="14.4" customHeight="1" x14ac:dyDescent="0.3">
      <c r="A125" s="615" t="s">
        <v>470</v>
      </c>
      <c r="B125" s="616" t="s">
        <v>3093</v>
      </c>
      <c r="C125" s="616" t="s">
        <v>2904</v>
      </c>
      <c r="D125" s="616" t="s">
        <v>3132</v>
      </c>
      <c r="E125" s="616" t="s">
        <v>3133</v>
      </c>
      <c r="F125" s="619"/>
      <c r="G125" s="619"/>
      <c r="H125" s="619"/>
      <c r="I125" s="619"/>
      <c r="J125" s="619">
        <v>1</v>
      </c>
      <c r="K125" s="619">
        <v>311</v>
      </c>
      <c r="L125" s="619"/>
      <c r="M125" s="619">
        <v>311</v>
      </c>
      <c r="N125" s="619">
        <v>2</v>
      </c>
      <c r="O125" s="619">
        <v>638</v>
      </c>
      <c r="P125" s="640"/>
      <c r="Q125" s="620">
        <v>319</v>
      </c>
    </row>
    <row r="126" spans="1:17" ht="14.4" customHeight="1" x14ac:dyDescent="0.3">
      <c r="A126" s="615" t="s">
        <v>470</v>
      </c>
      <c r="B126" s="616" t="s">
        <v>3093</v>
      </c>
      <c r="C126" s="616" t="s">
        <v>2904</v>
      </c>
      <c r="D126" s="616" t="s">
        <v>3134</v>
      </c>
      <c r="E126" s="616" t="s">
        <v>3135</v>
      </c>
      <c r="F126" s="619">
        <v>1</v>
      </c>
      <c r="G126" s="619">
        <v>2510</v>
      </c>
      <c r="H126" s="619">
        <v>1</v>
      </c>
      <c r="I126" s="619">
        <v>2510</v>
      </c>
      <c r="J126" s="619">
        <v>2</v>
      </c>
      <c r="K126" s="619">
        <v>5080</v>
      </c>
      <c r="L126" s="619">
        <v>2.0239043824701195</v>
      </c>
      <c r="M126" s="619">
        <v>2540</v>
      </c>
      <c r="N126" s="619"/>
      <c r="O126" s="619"/>
      <c r="P126" s="640"/>
      <c r="Q126" s="620"/>
    </row>
    <row r="127" spans="1:17" ht="14.4" customHeight="1" x14ac:dyDescent="0.3">
      <c r="A127" s="615" t="s">
        <v>470</v>
      </c>
      <c r="B127" s="616" t="s">
        <v>3093</v>
      </c>
      <c r="C127" s="616" t="s">
        <v>2904</v>
      </c>
      <c r="D127" s="616" t="s">
        <v>3136</v>
      </c>
      <c r="E127" s="616" t="s">
        <v>3137</v>
      </c>
      <c r="F127" s="619"/>
      <c r="G127" s="619"/>
      <c r="H127" s="619"/>
      <c r="I127" s="619"/>
      <c r="J127" s="619"/>
      <c r="K127" s="619"/>
      <c r="L127" s="619"/>
      <c r="M127" s="619"/>
      <c r="N127" s="619">
        <v>6</v>
      </c>
      <c r="O127" s="619">
        <v>34236</v>
      </c>
      <c r="P127" s="640"/>
      <c r="Q127" s="620">
        <v>5706</v>
      </c>
    </row>
    <row r="128" spans="1:17" ht="14.4" customHeight="1" x14ac:dyDescent="0.3">
      <c r="A128" s="615" t="s">
        <v>470</v>
      </c>
      <c r="B128" s="616" t="s">
        <v>3093</v>
      </c>
      <c r="C128" s="616" t="s">
        <v>2904</v>
      </c>
      <c r="D128" s="616" t="s">
        <v>3138</v>
      </c>
      <c r="E128" s="616" t="s">
        <v>3139</v>
      </c>
      <c r="F128" s="619"/>
      <c r="G128" s="619"/>
      <c r="H128" s="619"/>
      <c r="I128" s="619"/>
      <c r="J128" s="619"/>
      <c r="K128" s="619"/>
      <c r="L128" s="619"/>
      <c r="M128" s="619"/>
      <c r="N128" s="619">
        <v>1</v>
      </c>
      <c r="O128" s="619">
        <v>2548</v>
      </c>
      <c r="P128" s="640"/>
      <c r="Q128" s="620">
        <v>2548</v>
      </c>
    </row>
    <row r="129" spans="1:17" ht="14.4" customHeight="1" x14ac:dyDescent="0.3">
      <c r="A129" s="615" t="s">
        <v>470</v>
      </c>
      <c r="B129" s="616" t="s">
        <v>3093</v>
      </c>
      <c r="C129" s="616" t="s">
        <v>2904</v>
      </c>
      <c r="D129" s="616" t="s">
        <v>3023</v>
      </c>
      <c r="E129" s="616" t="s">
        <v>3024</v>
      </c>
      <c r="F129" s="619"/>
      <c r="G129" s="619"/>
      <c r="H129" s="619"/>
      <c r="I129" s="619"/>
      <c r="J129" s="619">
        <v>2</v>
      </c>
      <c r="K129" s="619">
        <v>8778</v>
      </c>
      <c r="L129" s="619"/>
      <c r="M129" s="619">
        <v>4389</v>
      </c>
      <c r="N129" s="619">
        <v>1</v>
      </c>
      <c r="O129" s="619">
        <v>4570</v>
      </c>
      <c r="P129" s="640"/>
      <c r="Q129" s="620">
        <v>4570</v>
      </c>
    </row>
    <row r="130" spans="1:17" ht="14.4" customHeight="1" x14ac:dyDescent="0.3">
      <c r="A130" s="615" t="s">
        <v>470</v>
      </c>
      <c r="B130" s="616" t="s">
        <v>3093</v>
      </c>
      <c r="C130" s="616" t="s">
        <v>2904</v>
      </c>
      <c r="D130" s="616" t="s">
        <v>3140</v>
      </c>
      <c r="E130" s="616" t="s">
        <v>3141</v>
      </c>
      <c r="F130" s="619"/>
      <c r="G130" s="619"/>
      <c r="H130" s="619"/>
      <c r="I130" s="619"/>
      <c r="J130" s="619">
        <v>1</v>
      </c>
      <c r="K130" s="619">
        <v>3795</v>
      </c>
      <c r="L130" s="619"/>
      <c r="M130" s="619">
        <v>3795</v>
      </c>
      <c r="N130" s="619"/>
      <c r="O130" s="619"/>
      <c r="P130" s="640"/>
      <c r="Q130" s="620"/>
    </row>
    <row r="131" spans="1:17" ht="14.4" customHeight="1" x14ac:dyDescent="0.3">
      <c r="A131" s="615" t="s">
        <v>470</v>
      </c>
      <c r="B131" s="616" t="s">
        <v>3093</v>
      </c>
      <c r="C131" s="616" t="s">
        <v>2904</v>
      </c>
      <c r="D131" s="616" t="s">
        <v>3142</v>
      </c>
      <c r="E131" s="616" t="s">
        <v>3143</v>
      </c>
      <c r="F131" s="619"/>
      <c r="G131" s="619"/>
      <c r="H131" s="619"/>
      <c r="I131" s="619"/>
      <c r="J131" s="619"/>
      <c r="K131" s="619"/>
      <c r="L131" s="619"/>
      <c r="M131" s="619"/>
      <c r="N131" s="619">
        <v>3</v>
      </c>
      <c r="O131" s="619">
        <v>24918</v>
      </c>
      <c r="P131" s="640"/>
      <c r="Q131" s="620">
        <v>8306</v>
      </c>
    </row>
    <row r="132" spans="1:17" ht="14.4" customHeight="1" x14ac:dyDescent="0.3">
      <c r="A132" s="615" t="s">
        <v>470</v>
      </c>
      <c r="B132" s="616" t="s">
        <v>3093</v>
      </c>
      <c r="C132" s="616" t="s">
        <v>2904</v>
      </c>
      <c r="D132" s="616" t="s">
        <v>3144</v>
      </c>
      <c r="E132" s="616" t="s">
        <v>3145</v>
      </c>
      <c r="F132" s="619">
        <v>2</v>
      </c>
      <c r="G132" s="619">
        <v>1372</v>
      </c>
      <c r="H132" s="619">
        <v>1</v>
      </c>
      <c r="I132" s="619">
        <v>686</v>
      </c>
      <c r="J132" s="619"/>
      <c r="K132" s="619"/>
      <c r="L132" s="619"/>
      <c r="M132" s="619"/>
      <c r="N132" s="619"/>
      <c r="O132" s="619"/>
      <c r="P132" s="640"/>
      <c r="Q132" s="620"/>
    </row>
    <row r="133" spans="1:17" ht="14.4" customHeight="1" x14ac:dyDescent="0.3">
      <c r="A133" s="615" t="s">
        <v>470</v>
      </c>
      <c r="B133" s="616" t="s">
        <v>3093</v>
      </c>
      <c r="C133" s="616" t="s">
        <v>2904</v>
      </c>
      <c r="D133" s="616" t="s">
        <v>3146</v>
      </c>
      <c r="E133" s="616" t="s">
        <v>3147</v>
      </c>
      <c r="F133" s="619">
        <v>2</v>
      </c>
      <c r="G133" s="619">
        <v>622</v>
      </c>
      <c r="H133" s="619">
        <v>1</v>
      </c>
      <c r="I133" s="619">
        <v>311</v>
      </c>
      <c r="J133" s="619">
        <v>1</v>
      </c>
      <c r="K133" s="619">
        <v>318</v>
      </c>
      <c r="L133" s="619">
        <v>0.5112540192926045</v>
      </c>
      <c r="M133" s="619">
        <v>318</v>
      </c>
      <c r="N133" s="619">
        <v>1</v>
      </c>
      <c r="O133" s="619">
        <v>331</v>
      </c>
      <c r="P133" s="640">
        <v>0.53215434083601287</v>
      </c>
      <c r="Q133" s="620">
        <v>331</v>
      </c>
    </row>
    <row r="134" spans="1:17" ht="14.4" customHeight="1" x14ac:dyDescent="0.3">
      <c r="A134" s="615" t="s">
        <v>470</v>
      </c>
      <c r="B134" s="616" t="s">
        <v>3093</v>
      </c>
      <c r="C134" s="616" t="s">
        <v>2904</v>
      </c>
      <c r="D134" s="616" t="s">
        <v>3148</v>
      </c>
      <c r="E134" s="616" t="s">
        <v>3149</v>
      </c>
      <c r="F134" s="619"/>
      <c r="G134" s="619"/>
      <c r="H134" s="619"/>
      <c r="I134" s="619"/>
      <c r="J134" s="619"/>
      <c r="K134" s="619"/>
      <c r="L134" s="619"/>
      <c r="M134" s="619"/>
      <c r="N134" s="619">
        <v>1</v>
      </c>
      <c r="O134" s="619">
        <v>1109</v>
      </c>
      <c r="P134" s="640"/>
      <c r="Q134" s="620">
        <v>1109</v>
      </c>
    </row>
    <row r="135" spans="1:17" ht="14.4" customHeight="1" x14ac:dyDescent="0.3">
      <c r="A135" s="615" t="s">
        <v>470</v>
      </c>
      <c r="B135" s="616" t="s">
        <v>3093</v>
      </c>
      <c r="C135" s="616" t="s">
        <v>2904</v>
      </c>
      <c r="D135" s="616" t="s">
        <v>3150</v>
      </c>
      <c r="E135" s="616" t="s">
        <v>3151</v>
      </c>
      <c r="F135" s="619"/>
      <c r="G135" s="619"/>
      <c r="H135" s="619"/>
      <c r="I135" s="619"/>
      <c r="J135" s="619"/>
      <c r="K135" s="619"/>
      <c r="L135" s="619"/>
      <c r="M135" s="619"/>
      <c r="N135" s="619">
        <v>1</v>
      </c>
      <c r="O135" s="619">
        <v>1238</v>
      </c>
      <c r="P135" s="640"/>
      <c r="Q135" s="620">
        <v>1238</v>
      </c>
    </row>
    <row r="136" spans="1:17" ht="14.4" customHeight="1" x14ac:dyDescent="0.3">
      <c r="A136" s="615" t="s">
        <v>470</v>
      </c>
      <c r="B136" s="616" t="s">
        <v>3093</v>
      </c>
      <c r="C136" s="616" t="s">
        <v>2904</v>
      </c>
      <c r="D136" s="616" t="s">
        <v>3152</v>
      </c>
      <c r="E136" s="616" t="s">
        <v>3153</v>
      </c>
      <c r="F136" s="619">
        <v>1</v>
      </c>
      <c r="G136" s="619">
        <v>1796</v>
      </c>
      <c r="H136" s="619">
        <v>1</v>
      </c>
      <c r="I136" s="619">
        <v>1796</v>
      </c>
      <c r="J136" s="619"/>
      <c r="K136" s="619"/>
      <c r="L136" s="619"/>
      <c r="M136" s="619"/>
      <c r="N136" s="619"/>
      <c r="O136" s="619"/>
      <c r="P136" s="640"/>
      <c r="Q136" s="620"/>
    </row>
    <row r="137" spans="1:17" ht="14.4" customHeight="1" x14ac:dyDescent="0.3">
      <c r="A137" s="615" t="s">
        <v>470</v>
      </c>
      <c r="B137" s="616" t="s">
        <v>3093</v>
      </c>
      <c r="C137" s="616" t="s">
        <v>2904</v>
      </c>
      <c r="D137" s="616" t="s">
        <v>3154</v>
      </c>
      <c r="E137" s="616" t="s">
        <v>3155</v>
      </c>
      <c r="F137" s="619"/>
      <c r="G137" s="619"/>
      <c r="H137" s="619"/>
      <c r="I137" s="619"/>
      <c r="J137" s="619"/>
      <c r="K137" s="619"/>
      <c r="L137" s="619"/>
      <c r="M137" s="619"/>
      <c r="N137" s="619">
        <v>1</v>
      </c>
      <c r="O137" s="619">
        <v>2387</v>
      </c>
      <c r="P137" s="640"/>
      <c r="Q137" s="620">
        <v>2387</v>
      </c>
    </row>
    <row r="138" spans="1:17" ht="14.4" customHeight="1" x14ac:dyDescent="0.3">
      <c r="A138" s="615" t="s">
        <v>470</v>
      </c>
      <c r="B138" s="616" t="s">
        <v>3093</v>
      </c>
      <c r="C138" s="616" t="s">
        <v>2904</v>
      </c>
      <c r="D138" s="616" t="s">
        <v>3156</v>
      </c>
      <c r="E138" s="616" t="s">
        <v>3113</v>
      </c>
      <c r="F138" s="619"/>
      <c r="G138" s="619"/>
      <c r="H138" s="619"/>
      <c r="I138" s="619"/>
      <c r="J138" s="619"/>
      <c r="K138" s="619"/>
      <c r="L138" s="619"/>
      <c r="M138" s="619"/>
      <c r="N138" s="619">
        <v>2</v>
      </c>
      <c r="O138" s="619">
        <v>1186</v>
      </c>
      <c r="P138" s="640"/>
      <c r="Q138" s="620">
        <v>593</v>
      </c>
    </row>
    <row r="139" spans="1:17" ht="14.4" customHeight="1" x14ac:dyDescent="0.3">
      <c r="A139" s="615" t="s">
        <v>470</v>
      </c>
      <c r="B139" s="616" t="s">
        <v>3093</v>
      </c>
      <c r="C139" s="616" t="s">
        <v>2904</v>
      </c>
      <c r="D139" s="616" t="s">
        <v>3157</v>
      </c>
      <c r="E139" s="616" t="s">
        <v>3158</v>
      </c>
      <c r="F139" s="619"/>
      <c r="G139" s="619"/>
      <c r="H139" s="619"/>
      <c r="I139" s="619"/>
      <c r="J139" s="619"/>
      <c r="K139" s="619"/>
      <c r="L139" s="619"/>
      <c r="M139" s="619"/>
      <c r="N139" s="619">
        <v>1</v>
      </c>
      <c r="O139" s="619">
        <v>3713</v>
      </c>
      <c r="P139" s="640"/>
      <c r="Q139" s="620">
        <v>3713</v>
      </c>
    </row>
    <row r="140" spans="1:17" ht="14.4" customHeight="1" x14ac:dyDescent="0.3">
      <c r="A140" s="615" t="s">
        <v>470</v>
      </c>
      <c r="B140" s="616" t="s">
        <v>3093</v>
      </c>
      <c r="C140" s="616" t="s">
        <v>2904</v>
      </c>
      <c r="D140" s="616" t="s">
        <v>3159</v>
      </c>
      <c r="E140" s="616" t="s">
        <v>3160</v>
      </c>
      <c r="F140" s="619"/>
      <c r="G140" s="619"/>
      <c r="H140" s="619"/>
      <c r="I140" s="619"/>
      <c r="J140" s="619"/>
      <c r="K140" s="619"/>
      <c r="L140" s="619"/>
      <c r="M140" s="619"/>
      <c r="N140" s="619">
        <v>1</v>
      </c>
      <c r="O140" s="619">
        <v>2758</v>
      </c>
      <c r="P140" s="640"/>
      <c r="Q140" s="620">
        <v>2758</v>
      </c>
    </row>
    <row r="141" spans="1:17" ht="14.4" customHeight="1" x14ac:dyDescent="0.3">
      <c r="A141" s="615" t="s">
        <v>470</v>
      </c>
      <c r="B141" s="616" t="s">
        <v>3161</v>
      </c>
      <c r="C141" s="616" t="s">
        <v>2904</v>
      </c>
      <c r="D141" s="616" t="s">
        <v>3162</v>
      </c>
      <c r="E141" s="616" t="s">
        <v>3163</v>
      </c>
      <c r="F141" s="619"/>
      <c r="G141" s="619"/>
      <c r="H141" s="619"/>
      <c r="I141" s="619"/>
      <c r="J141" s="619">
        <v>1</v>
      </c>
      <c r="K141" s="619">
        <v>5482</v>
      </c>
      <c r="L141" s="619"/>
      <c r="M141" s="619">
        <v>5482</v>
      </c>
      <c r="N141" s="619"/>
      <c r="O141" s="619"/>
      <c r="P141" s="640"/>
      <c r="Q141" s="620"/>
    </row>
    <row r="142" spans="1:17" ht="14.4" customHeight="1" x14ac:dyDescent="0.3">
      <c r="A142" s="615" t="s">
        <v>470</v>
      </c>
      <c r="B142" s="616" t="s">
        <v>3161</v>
      </c>
      <c r="C142" s="616" t="s">
        <v>2904</v>
      </c>
      <c r="D142" s="616" t="s">
        <v>3164</v>
      </c>
      <c r="E142" s="616" t="s">
        <v>3165</v>
      </c>
      <c r="F142" s="619"/>
      <c r="G142" s="619"/>
      <c r="H142" s="619"/>
      <c r="I142" s="619"/>
      <c r="J142" s="619">
        <v>1</v>
      </c>
      <c r="K142" s="619">
        <v>2238</v>
      </c>
      <c r="L142" s="619"/>
      <c r="M142" s="619">
        <v>2238</v>
      </c>
      <c r="N142" s="619"/>
      <c r="O142" s="619"/>
      <c r="P142" s="640"/>
      <c r="Q142" s="620"/>
    </row>
    <row r="143" spans="1:17" ht="14.4" customHeight="1" x14ac:dyDescent="0.3">
      <c r="A143" s="615" t="s">
        <v>470</v>
      </c>
      <c r="B143" s="616" t="s">
        <v>3161</v>
      </c>
      <c r="C143" s="616" t="s">
        <v>2904</v>
      </c>
      <c r="D143" s="616" t="s">
        <v>3166</v>
      </c>
      <c r="E143" s="616" t="s">
        <v>3167</v>
      </c>
      <c r="F143" s="619"/>
      <c r="G143" s="619"/>
      <c r="H143" s="619"/>
      <c r="I143" s="619"/>
      <c r="J143" s="619">
        <v>36</v>
      </c>
      <c r="K143" s="619">
        <v>6264</v>
      </c>
      <c r="L143" s="619"/>
      <c r="M143" s="619">
        <v>174</v>
      </c>
      <c r="N143" s="619"/>
      <c r="O143" s="619"/>
      <c r="P143" s="640"/>
      <c r="Q143" s="620"/>
    </row>
    <row r="144" spans="1:17" ht="14.4" customHeight="1" x14ac:dyDescent="0.3">
      <c r="A144" s="615" t="s">
        <v>470</v>
      </c>
      <c r="B144" s="616" t="s">
        <v>3161</v>
      </c>
      <c r="C144" s="616" t="s">
        <v>2904</v>
      </c>
      <c r="D144" s="616" t="s">
        <v>3168</v>
      </c>
      <c r="E144" s="616" t="s">
        <v>3169</v>
      </c>
      <c r="F144" s="619"/>
      <c r="G144" s="619"/>
      <c r="H144" s="619"/>
      <c r="I144" s="619"/>
      <c r="J144" s="619">
        <v>2</v>
      </c>
      <c r="K144" s="619">
        <v>10630</v>
      </c>
      <c r="L144" s="619"/>
      <c r="M144" s="619">
        <v>5315</v>
      </c>
      <c r="N144" s="619"/>
      <c r="O144" s="619"/>
      <c r="P144" s="640"/>
      <c r="Q144" s="620"/>
    </row>
    <row r="145" spans="1:17" ht="14.4" customHeight="1" x14ac:dyDescent="0.3">
      <c r="A145" s="615" t="s">
        <v>470</v>
      </c>
      <c r="B145" s="616" t="s">
        <v>3161</v>
      </c>
      <c r="C145" s="616" t="s">
        <v>2904</v>
      </c>
      <c r="D145" s="616" t="s">
        <v>3170</v>
      </c>
      <c r="E145" s="616" t="s">
        <v>3171</v>
      </c>
      <c r="F145" s="619"/>
      <c r="G145" s="619"/>
      <c r="H145" s="619"/>
      <c r="I145" s="619"/>
      <c r="J145" s="619">
        <v>1</v>
      </c>
      <c r="K145" s="619">
        <v>3629</v>
      </c>
      <c r="L145" s="619"/>
      <c r="M145" s="619">
        <v>3629</v>
      </c>
      <c r="N145" s="619"/>
      <c r="O145" s="619"/>
      <c r="P145" s="640"/>
      <c r="Q145" s="620"/>
    </row>
    <row r="146" spans="1:17" ht="14.4" customHeight="1" x14ac:dyDescent="0.3">
      <c r="A146" s="615" t="s">
        <v>470</v>
      </c>
      <c r="B146" s="616" t="s">
        <v>3161</v>
      </c>
      <c r="C146" s="616" t="s">
        <v>2904</v>
      </c>
      <c r="D146" s="616" t="s">
        <v>3172</v>
      </c>
      <c r="E146" s="616" t="s">
        <v>3173</v>
      </c>
      <c r="F146" s="619"/>
      <c r="G146" s="619"/>
      <c r="H146" s="619"/>
      <c r="I146" s="619"/>
      <c r="J146" s="619">
        <v>1</v>
      </c>
      <c r="K146" s="619">
        <v>1512</v>
      </c>
      <c r="L146" s="619"/>
      <c r="M146" s="619">
        <v>1512</v>
      </c>
      <c r="N146" s="619"/>
      <c r="O146" s="619"/>
      <c r="P146" s="640"/>
      <c r="Q146" s="620"/>
    </row>
    <row r="147" spans="1:17" ht="14.4" customHeight="1" x14ac:dyDescent="0.3">
      <c r="A147" s="615" t="s">
        <v>470</v>
      </c>
      <c r="B147" s="616" t="s">
        <v>3161</v>
      </c>
      <c r="C147" s="616" t="s">
        <v>2904</v>
      </c>
      <c r="D147" s="616" t="s">
        <v>3174</v>
      </c>
      <c r="E147" s="616" t="s">
        <v>3175</v>
      </c>
      <c r="F147" s="619"/>
      <c r="G147" s="619"/>
      <c r="H147" s="619"/>
      <c r="I147" s="619"/>
      <c r="J147" s="619">
        <v>1</v>
      </c>
      <c r="K147" s="619">
        <v>2722</v>
      </c>
      <c r="L147" s="619"/>
      <c r="M147" s="619">
        <v>2722</v>
      </c>
      <c r="N147" s="619"/>
      <c r="O147" s="619"/>
      <c r="P147" s="640"/>
      <c r="Q147" s="620"/>
    </row>
    <row r="148" spans="1:17" ht="14.4" customHeight="1" x14ac:dyDescent="0.3">
      <c r="A148" s="615" t="s">
        <v>470</v>
      </c>
      <c r="B148" s="616" t="s">
        <v>3161</v>
      </c>
      <c r="C148" s="616" t="s">
        <v>2904</v>
      </c>
      <c r="D148" s="616" t="s">
        <v>3176</v>
      </c>
      <c r="E148" s="616" t="s">
        <v>3177</v>
      </c>
      <c r="F148" s="619"/>
      <c r="G148" s="619"/>
      <c r="H148" s="619"/>
      <c r="I148" s="619"/>
      <c r="J148" s="619">
        <v>1</v>
      </c>
      <c r="K148" s="619">
        <v>1128</v>
      </c>
      <c r="L148" s="619"/>
      <c r="M148" s="619">
        <v>1128</v>
      </c>
      <c r="N148" s="619"/>
      <c r="O148" s="619"/>
      <c r="P148" s="640"/>
      <c r="Q148" s="620"/>
    </row>
    <row r="149" spans="1:17" ht="14.4" customHeight="1" x14ac:dyDescent="0.3">
      <c r="A149" s="615" t="s">
        <v>470</v>
      </c>
      <c r="B149" s="616" t="s">
        <v>3161</v>
      </c>
      <c r="C149" s="616" t="s">
        <v>2904</v>
      </c>
      <c r="D149" s="616" t="s">
        <v>3178</v>
      </c>
      <c r="E149" s="616" t="s">
        <v>3179</v>
      </c>
      <c r="F149" s="619"/>
      <c r="G149" s="619"/>
      <c r="H149" s="619"/>
      <c r="I149" s="619"/>
      <c r="J149" s="619">
        <v>1</v>
      </c>
      <c r="K149" s="619">
        <v>5356</v>
      </c>
      <c r="L149" s="619"/>
      <c r="M149" s="619">
        <v>5356</v>
      </c>
      <c r="N149" s="619"/>
      <c r="O149" s="619"/>
      <c r="P149" s="640"/>
      <c r="Q149" s="620"/>
    </row>
    <row r="150" spans="1:17" ht="14.4" customHeight="1" x14ac:dyDescent="0.3">
      <c r="A150" s="615" t="s">
        <v>470</v>
      </c>
      <c r="B150" s="616" t="s">
        <v>3161</v>
      </c>
      <c r="C150" s="616" t="s">
        <v>2904</v>
      </c>
      <c r="D150" s="616" t="s">
        <v>3180</v>
      </c>
      <c r="E150" s="616" t="s">
        <v>3181</v>
      </c>
      <c r="F150" s="619"/>
      <c r="G150" s="619"/>
      <c r="H150" s="619"/>
      <c r="I150" s="619"/>
      <c r="J150" s="619">
        <v>2</v>
      </c>
      <c r="K150" s="619">
        <v>2518</v>
      </c>
      <c r="L150" s="619"/>
      <c r="M150" s="619">
        <v>1259</v>
      </c>
      <c r="N150" s="619"/>
      <c r="O150" s="619"/>
      <c r="P150" s="640"/>
      <c r="Q150" s="620"/>
    </row>
    <row r="151" spans="1:17" ht="14.4" customHeight="1" x14ac:dyDescent="0.3">
      <c r="A151" s="615" t="s">
        <v>470</v>
      </c>
      <c r="B151" s="616" t="s">
        <v>3161</v>
      </c>
      <c r="C151" s="616" t="s">
        <v>2904</v>
      </c>
      <c r="D151" s="616" t="s">
        <v>3182</v>
      </c>
      <c r="E151" s="616" t="s">
        <v>3183</v>
      </c>
      <c r="F151" s="619"/>
      <c r="G151" s="619"/>
      <c r="H151" s="619"/>
      <c r="I151" s="619"/>
      <c r="J151" s="619">
        <v>2</v>
      </c>
      <c r="K151" s="619">
        <v>902</v>
      </c>
      <c r="L151" s="619"/>
      <c r="M151" s="619">
        <v>451</v>
      </c>
      <c r="N151" s="619"/>
      <c r="O151" s="619"/>
      <c r="P151" s="640"/>
      <c r="Q151" s="620"/>
    </row>
    <row r="152" spans="1:17" ht="14.4" customHeight="1" x14ac:dyDescent="0.3">
      <c r="A152" s="615" t="s">
        <v>470</v>
      </c>
      <c r="B152" s="616" t="s">
        <v>3161</v>
      </c>
      <c r="C152" s="616" t="s">
        <v>2904</v>
      </c>
      <c r="D152" s="616" t="s">
        <v>3184</v>
      </c>
      <c r="E152" s="616" t="s">
        <v>3185</v>
      </c>
      <c r="F152" s="619"/>
      <c r="G152" s="619"/>
      <c r="H152" s="619"/>
      <c r="I152" s="619"/>
      <c r="J152" s="619">
        <v>1</v>
      </c>
      <c r="K152" s="619">
        <v>3967</v>
      </c>
      <c r="L152" s="619"/>
      <c r="M152" s="619">
        <v>3967</v>
      </c>
      <c r="N152" s="619"/>
      <c r="O152" s="619"/>
      <c r="P152" s="640"/>
      <c r="Q152" s="620"/>
    </row>
    <row r="153" spans="1:17" ht="14.4" customHeight="1" x14ac:dyDescent="0.3">
      <c r="A153" s="615" t="s">
        <v>470</v>
      </c>
      <c r="B153" s="616" t="s">
        <v>3161</v>
      </c>
      <c r="C153" s="616" t="s">
        <v>2904</v>
      </c>
      <c r="D153" s="616" t="s">
        <v>3186</v>
      </c>
      <c r="E153" s="616" t="s">
        <v>3187</v>
      </c>
      <c r="F153" s="619"/>
      <c r="G153" s="619"/>
      <c r="H153" s="619"/>
      <c r="I153" s="619"/>
      <c r="J153" s="619">
        <v>2</v>
      </c>
      <c r="K153" s="619">
        <v>25080</v>
      </c>
      <c r="L153" s="619"/>
      <c r="M153" s="619">
        <v>12540</v>
      </c>
      <c r="N153" s="619"/>
      <c r="O153" s="619"/>
      <c r="P153" s="640"/>
      <c r="Q153" s="620"/>
    </row>
    <row r="154" spans="1:17" ht="14.4" customHeight="1" x14ac:dyDescent="0.3">
      <c r="A154" s="615" t="s">
        <v>470</v>
      </c>
      <c r="B154" s="616" t="s">
        <v>3161</v>
      </c>
      <c r="C154" s="616" t="s">
        <v>2904</v>
      </c>
      <c r="D154" s="616" t="s">
        <v>3188</v>
      </c>
      <c r="E154" s="616" t="s">
        <v>3189</v>
      </c>
      <c r="F154" s="619"/>
      <c r="G154" s="619"/>
      <c r="H154" s="619"/>
      <c r="I154" s="619"/>
      <c r="J154" s="619">
        <v>2</v>
      </c>
      <c r="K154" s="619">
        <v>8870</v>
      </c>
      <c r="L154" s="619"/>
      <c r="M154" s="619">
        <v>4435</v>
      </c>
      <c r="N154" s="619"/>
      <c r="O154" s="619"/>
      <c r="P154" s="640"/>
      <c r="Q154" s="620"/>
    </row>
    <row r="155" spans="1:17" ht="14.4" customHeight="1" x14ac:dyDescent="0.3">
      <c r="A155" s="615" t="s">
        <v>470</v>
      </c>
      <c r="B155" s="616" t="s">
        <v>2903</v>
      </c>
      <c r="C155" s="616" t="s">
        <v>3190</v>
      </c>
      <c r="D155" s="616" t="s">
        <v>3191</v>
      </c>
      <c r="E155" s="616" t="s">
        <v>3192</v>
      </c>
      <c r="F155" s="619">
        <v>0.9</v>
      </c>
      <c r="G155" s="619">
        <v>10925.4</v>
      </c>
      <c r="H155" s="619">
        <v>1</v>
      </c>
      <c r="I155" s="619">
        <v>12139.333333333332</v>
      </c>
      <c r="J155" s="619">
        <v>0.2</v>
      </c>
      <c r="K155" s="619">
        <v>2258.7600000000002</v>
      </c>
      <c r="L155" s="619">
        <v>0.206743917842825</v>
      </c>
      <c r="M155" s="619">
        <v>11293.800000000001</v>
      </c>
      <c r="N155" s="619">
        <v>0.2</v>
      </c>
      <c r="O155" s="619">
        <v>2258.7600000000002</v>
      </c>
      <c r="P155" s="640">
        <v>0.206743917842825</v>
      </c>
      <c r="Q155" s="620">
        <v>11293.800000000001</v>
      </c>
    </row>
    <row r="156" spans="1:17" ht="14.4" customHeight="1" x14ac:dyDescent="0.3">
      <c r="A156" s="615" t="s">
        <v>470</v>
      </c>
      <c r="B156" s="616" t="s">
        <v>2903</v>
      </c>
      <c r="C156" s="616" t="s">
        <v>3190</v>
      </c>
      <c r="D156" s="616" t="s">
        <v>3193</v>
      </c>
      <c r="E156" s="616" t="s">
        <v>2244</v>
      </c>
      <c r="F156" s="619">
        <v>4</v>
      </c>
      <c r="G156" s="619">
        <v>333.2</v>
      </c>
      <c r="H156" s="619">
        <v>1</v>
      </c>
      <c r="I156" s="619">
        <v>83.3</v>
      </c>
      <c r="J156" s="619">
        <v>94.5</v>
      </c>
      <c r="K156" s="619">
        <v>9212.61</v>
      </c>
      <c r="L156" s="619">
        <v>27.648889555822333</v>
      </c>
      <c r="M156" s="619">
        <v>97.48793650793651</v>
      </c>
      <c r="N156" s="619">
        <v>34</v>
      </c>
      <c r="O156" s="619">
        <v>1697.6200000000001</v>
      </c>
      <c r="P156" s="640">
        <v>5.0948979591836743</v>
      </c>
      <c r="Q156" s="620">
        <v>49.930000000000007</v>
      </c>
    </row>
    <row r="157" spans="1:17" ht="14.4" customHeight="1" x14ac:dyDescent="0.3">
      <c r="A157" s="615" t="s">
        <v>470</v>
      </c>
      <c r="B157" s="616" t="s">
        <v>2903</v>
      </c>
      <c r="C157" s="616" t="s">
        <v>3190</v>
      </c>
      <c r="D157" s="616" t="s">
        <v>3194</v>
      </c>
      <c r="E157" s="616" t="s">
        <v>3195</v>
      </c>
      <c r="F157" s="619">
        <v>1</v>
      </c>
      <c r="G157" s="619">
        <v>82.92</v>
      </c>
      <c r="H157" s="619">
        <v>1</v>
      </c>
      <c r="I157" s="619">
        <v>82.92</v>
      </c>
      <c r="J157" s="619"/>
      <c r="K157" s="619"/>
      <c r="L157" s="619"/>
      <c r="M157" s="619"/>
      <c r="N157" s="619"/>
      <c r="O157" s="619"/>
      <c r="P157" s="640"/>
      <c r="Q157" s="620"/>
    </row>
    <row r="158" spans="1:17" ht="14.4" customHeight="1" x14ac:dyDescent="0.3">
      <c r="A158" s="615" t="s">
        <v>470</v>
      </c>
      <c r="B158" s="616" t="s">
        <v>2903</v>
      </c>
      <c r="C158" s="616" t="s">
        <v>3190</v>
      </c>
      <c r="D158" s="616" t="s">
        <v>3196</v>
      </c>
      <c r="E158" s="616" t="s">
        <v>3197</v>
      </c>
      <c r="F158" s="619">
        <v>2</v>
      </c>
      <c r="G158" s="619">
        <v>2128.64</v>
      </c>
      <c r="H158" s="619">
        <v>1</v>
      </c>
      <c r="I158" s="619">
        <v>1064.32</v>
      </c>
      <c r="J158" s="619">
        <v>2</v>
      </c>
      <c r="K158" s="619">
        <v>1739.44</v>
      </c>
      <c r="L158" s="619">
        <v>0.81716025255562241</v>
      </c>
      <c r="M158" s="619">
        <v>869.72</v>
      </c>
      <c r="N158" s="619">
        <v>1</v>
      </c>
      <c r="O158" s="619">
        <v>862.77</v>
      </c>
      <c r="P158" s="640">
        <v>0.40531513078773301</v>
      </c>
      <c r="Q158" s="620">
        <v>862.77</v>
      </c>
    </row>
    <row r="159" spans="1:17" ht="14.4" customHeight="1" x14ac:dyDescent="0.3">
      <c r="A159" s="615" t="s">
        <v>470</v>
      </c>
      <c r="B159" s="616" t="s">
        <v>2903</v>
      </c>
      <c r="C159" s="616" t="s">
        <v>3190</v>
      </c>
      <c r="D159" s="616" t="s">
        <v>3198</v>
      </c>
      <c r="E159" s="616" t="s">
        <v>3199</v>
      </c>
      <c r="F159" s="619">
        <v>9</v>
      </c>
      <c r="G159" s="619">
        <v>46933.38</v>
      </c>
      <c r="H159" s="619">
        <v>1</v>
      </c>
      <c r="I159" s="619">
        <v>5214.82</v>
      </c>
      <c r="J159" s="619">
        <v>23</v>
      </c>
      <c r="K159" s="619">
        <v>114726.07</v>
      </c>
      <c r="L159" s="619">
        <v>2.4444450836483544</v>
      </c>
      <c r="M159" s="619">
        <v>4988.09</v>
      </c>
      <c r="N159" s="619">
        <v>25</v>
      </c>
      <c r="O159" s="619">
        <v>124703.05</v>
      </c>
      <c r="P159" s="640">
        <v>2.6570225711423299</v>
      </c>
      <c r="Q159" s="620">
        <v>4988.1220000000003</v>
      </c>
    </row>
    <row r="160" spans="1:17" ht="14.4" customHeight="1" x14ac:dyDescent="0.3">
      <c r="A160" s="615" t="s">
        <v>470</v>
      </c>
      <c r="B160" s="616" t="s">
        <v>2903</v>
      </c>
      <c r="C160" s="616" t="s">
        <v>3190</v>
      </c>
      <c r="D160" s="616" t="s">
        <v>3200</v>
      </c>
      <c r="E160" s="616" t="s">
        <v>3195</v>
      </c>
      <c r="F160" s="619">
        <v>115</v>
      </c>
      <c r="G160" s="619">
        <v>13565.400000000001</v>
      </c>
      <c r="H160" s="619">
        <v>1</v>
      </c>
      <c r="I160" s="619">
        <v>117.96000000000001</v>
      </c>
      <c r="J160" s="619">
        <v>36</v>
      </c>
      <c r="K160" s="619">
        <v>4061.88</v>
      </c>
      <c r="L160" s="619">
        <v>0.29942943075766287</v>
      </c>
      <c r="M160" s="619">
        <v>112.83</v>
      </c>
      <c r="N160" s="619"/>
      <c r="O160" s="619"/>
      <c r="P160" s="640"/>
      <c r="Q160" s="620"/>
    </row>
    <row r="161" spans="1:17" ht="14.4" customHeight="1" x14ac:dyDescent="0.3">
      <c r="A161" s="615" t="s">
        <v>470</v>
      </c>
      <c r="B161" s="616" t="s">
        <v>2903</v>
      </c>
      <c r="C161" s="616" t="s">
        <v>3190</v>
      </c>
      <c r="D161" s="616" t="s">
        <v>3201</v>
      </c>
      <c r="E161" s="616" t="s">
        <v>3195</v>
      </c>
      <c r="F161" s="619">
        <v>23</v>
      </c>
      <c r="G161" s="619">
        <v>1830.57</v>
      </c>
      <c r="H161" s="619">
        <v>1</v>
      </c>
      <c r="I161" s="619">
        <v>79.59</v>
      </c>
      <c r="J161" s="619">
        <v>20.100000000000001</v>
      </c>
      <c r="K161" s="619">
        <v>1530.21</v>
      </c>
      <c r="L161" s="619">
        <v>0.83591995935692165</v>
      </c>
      <c r="M161" s="619">
        <v>76.129850746268659</v>
      </c>
      <c r="N161" s="619"/>
      <c r="O161" s="619"/>
      <c r="P161" s="640"/>
      <c r="Q161" s="620"/>
    </row>
    <row r="162" spans="1:17" ht="14.4" customHeight="1" x14ac:dyDescent="0.3">
      <c r="A162" s="615" t="s">
        <v>470</v>
      </c>
      <c r="B162" s="616" t="s">
        <v>2903</v>
      </c>
      <c r="C162" s="616" t="s">
        <v>3190</v>
      </c>
      <c r="D162" s="616" t="s">
        <v>3202</v>
      </c>
      <c r="E162" s="616" t="s">
        <v>3203</v>
      </c>
      <c r="F162" s="619">
        <v>54.53</v>
      </c>
      <c r="G162" s="619">
        <v>34225.230000000003</v>
      </c>
      <c r="H162" s="619">
        <v>1</v>
      </c>
      <c r="I162" s="619">
        <v>627.64038144140841</v>
      </c>
      <c r="J162" s="619">
        <v>42.5</v>
      </c>
      <c r="K162" s="619">
        <v>26197.25</v>
      </c>
      <c r="L162" s="619">
        <v>0.76543678450079067</v>
      </c>
      <c r="M162" s="619">
        <v>616.40588235294115</v>
      </c>
      <c r="N162" s="619"/>
      <c r="O162" s="619"/>
      <c r="P162" s="640"/>
      <c r="Q162" s="620"/>
    </row>
    <row r="163" spans="1:17" ht="14.4" customHeight="1" x14ac:dyDescent="0.3">
      <c r="A163" s="615" t="s">
        <v>470</v>
      </c>
      <c r="B163" s="616" t="s">
        <v>2903</v>
      </c>
      <c r="C163" s="616" t="s">
        <v>3190</v>
      </c>
      <c r="D163" s="616" t="s">
        <v>3204</v>
      </c>
      <c r="E163" s="616" t="s">
        <v>3205</v>
      </c>
      <c r="F163" s="619">
        <v>41.5</v>
      </c>
      <c r="G163" s="619">
        <v>3489.32</v>
      </c>
      <c r="H163" s="619">
        <v>1</v>
      </c>
      <c r="I163" s="619">
        <v>84.08</v>
      </c>
      <c r="J163" s="619">
        <v>37</v>
      </c>
      <c r="K163" s="619">
        <v>2975.8599999999997</v>
      </c>
      <c r="L163" s="619">
        <v>0.85284811940435368</v>
      </c>
      <c r="M163" s="619">
        <v>80.428648648648647</v>
      </c>
      <c r="N163" s="619">
        <v>21</v>
      </c>
      <c r="O163" s="619">
        <v>1689.0299999999997</v>
      </c>
      <c r="P163" s="640">
        <v>0.48405706556005174</v>
      </c>
      <c r="Q163" s="620">
        <v>80.429999999999993</v>
      </c>
    </row>
    <row r="164" spans="1:17" ht="14.4" customHeight="1" x14ac:dyDescent="0.3">
      <c r="A164" s="615" t="s">
        <v>470</v>
      </c>
      <c r="B164" s="616" t="s">
        <v>2903</v>
      </c>
      <c r="C164" s="616" t="s">
        <v>3190</v>
      </c>
      <c r="D164" s="616" t="s">
        <v>3206</v>
      </c>
      <c r="E164" s="616" t="s">
        <v>1123</v>
      </c>
      <c r="F164" s="619"/>
      <c r="G164" s="619"/>
      <c r="H164" s="619"/>
      <c r="I164" s="619"/>
      <c r="J164" s="619"/>
      <c r="K164" s="619"/>
      <c r="L164" s="619"/>
      <c r="M164" s="619"/>
      <c r="N164" s="619">
        <v>2</v>
      </c>
      <c r="O164" s="619">
        <v>1380.92</v>
      </c>
      <c r="P164" s="640"/>
      <c r="Q164" s="620">
        <v>690.46</v>
      </c>
    </row>
    <row r="165" spans="1:17" ht="14.4" customHeight="1" x14ac:dyDescent="0.3">
      <c r="A165" s="615" t="s">
        <v>470</v>
      </c>
      <c r="B165" s="616" t="s">
        <v>2903</v>
      </c>
      <c r="C165" s="616" t="s">
        <v>3190</v>
      </c>
      <c r="D165" s="616" t="s">
        <v>3207</v>
      </c>
      <c r="E165" s="616" t="s">
        <v>1832</v>
      </c>
      <c r="F165" s="619">
        <v>372</v>
      </c>
      <c r="G165" s="619">
        <v>22710.600000000002</v>
      </c>
      <c r="H165" s="619">
        <v>1</v>
      </c>
      <c r="I165" s="619">
        <v>61.050000000000004</v>
      </c>
      <c r="J165" s="619">
        <v>245</v>
      </c>
      <c r="K165" s="619">
        <v>14308.000000000002</v>
      </c>
      <c r="L165" s="619">
        <v>0.63001417840127516</v>
      </c>
      <c r="M165" s="619">
        <v>58.400000000000006</v>
      </c>
      <c r="N165" s="619">
        <v>136</v>
      </c>
      <c r="O165" s="619">
        <v>7942.4</v>
      </c>
      <c r="P165" s="640">
        <v>0.34972215617376901</v>
      </c>
      <c r="Q165" s="620">
        <v>58.4</v>
      </c>
    </row>
    <row r="166" spans="1:17" ht="14.4" customHeight="1" x14ac:dyDescent="0.3">
      <c r="A166" s="615" t="s">
        <v>470</v>
      </c>
      <c r="B166" s="616" t="s">
        <v>2903</v>
      </c>
      <c r="C166" s="616" t="s">
        <v>3190</v>
      </c>
      <c r="D166" s="616" t="s">
        <v>3208</v>
      </c>
      <c r="E166" s="616" t="s">
        <v>1855</v>
      </c>
      <c r="F166" s="619"/>
      <c r="G166" s="619"/>
      <c r="H166" s="619"/>
      <c r="I166" s="619"/>
      <c r="J166" s="619"/>
      <c r="K166" s="619"/>
      <c r="L166" s="619"/>
      <c r="M166" s="619"/>
      <c r="N166" s="619">
        <v>6</v>
      </c>
      <c r="O166" s="619">
        <v>635.76</v>
      </c>
      <c r="P166" s="640"/>
      <c r="Q166" s="620">
        <v>105.96</v>
      </c>
    </row>
    <row r="167" spans="1:17" ht="14.4" customHeight="1" x14ac:dyDescent="0.3">
      <c r="A167" s="615" t="s">
        <v>470</v>
      </c>
      <c r="B167" s="616" t="s">
        <v>2903</v>
      </c>
      <c r="C167" s="616" t="s">
        <v>3190</v>
      </c>
      <c r="D167" s="616" t="s">
        <v>3209</v>
      </c>
      <c r="E167" s="616" t="s">
        <v>2248</v>
      </c>
      <c r="F167" s="619">
        <v>18.020000000000003</v>
      </c>
      <c r="G167" s="619">
        <v>13041.869999999999</v>
      </c>
      <c r="H167" s="619">
        <v>1</v>
      </c>
      <c r="I167" s="619">
        <v>723.74417314095433</v>
      </c>
      <c r="J167" s="619">
        <v>14.7</v>
      </c>
      <c r="K167" s="619">
        <v>10175.990000000002</v>
      </c>
      <c r="L167" s="619">
        <v>0.78025543882894111</v>
      </c>
      <c r="M167" s="619">
        <v>692.24421768707498</v>
      </c>
      <c r="N167" s="619">
        <v>23.799999999999997</v>
      </c>
      <c r="O167" s="619">
        <v>16475.37</v>
      </c>
      <c r="P167" s="640">
        <v>1.2632674608779262</v>
      </c>
      <c r="Q167" s="620">
        <v>692.24243697478994</v>
      </c>
    </row>
    <row r="168" spans="1:17" ht="14.4" customHeight="1" x14ac:dyDescent="0.3">
      <c r="A168" s="615" t="s">
        <v>470</v>
      </c>
      <c r="B168" s="616" t="s">
        <v>2903</v>
      </c>
      <c r="C168" s="616" t="s">
        <v>3190</v>
      </c>
      <c r="D168" s="616" t="s">
        <v>3210</v>
      </c>
      <c r="E168" s="616" t="s">
        <v>3211</v>
      </c>
      <c r="F168" s="619"/>
      <c r="G168" s="619"/>
      <c r="H168" s="619"/>
      <c r="I168" s="619"/>
      <c r="J168" s="619"/>
      <c r="K168" s="619"/>
      <c r="L168" s="619"/>
      <c r="M168" s="619"/>
      <c r="N168" s="619">
        <v>2</v>
      </c>
      <c r="O168" s="619">
        <v>24754.86</v>
      </c>
      <c r="P168" s="640"/>
      <c r="Q168" s="620">
        <v>12377.43</v>
      </c>
    </row>
    <row r="169" spans="1:17" ht="14.4" customHeight="1" x14ac:dyDescent="0.3">
      <c r="A169" s="615" t="s">
        <v>470</v>
      </c>
      <c r="B169" s="616" t="s">
        <v>2903</v>
      </c>
      <c r="C169" s="616" t="s">
        <v>3190</v>
      </c>
      <c r="D169" s="616" t="s">
        <v>3212</v>
      </c>
      <c r="E169" s="616" t="s">
        <v>1961</v>
      </c>
      <c r="F169" s="619">
        <v>9.15</v>
      </c>
      <c r="G169" s="619">
        <v>124429.02</v>
      </c>
      <c r="H169" s="619">
        <v>1</v>
      </c>
      <c r="I169" s="619">
        <v>13598.8</v>
      </c>
      <c r="J169" s="619">
        <v>15.2</v>
      </c>
      <c r="K169" s="619">
        <v>182603.68</v>
      </c>
      <c r="L169" s="619">
        <v>1.4675328954612035</v>
      </c>
      <c r="M169" s="619">
        <v>12013.4</v>
      </c>
      <c r="N169" s="619">
        <v>23.800000000000004</v>
      </c>
      <c r="O169" s="619">
        <v>285918.92</v>
      </c>
      <c r="P169" s="640">
        <v>2.2978475599984631</v>
      </c>
      <c r="Q169" s="620">
        <v>12013.399999999998</v>
      </c>
    </row>
    <row r="170" spans="1:17" ht="14.4" customHeight="1" x14ac:dyDescent="0.3">
      <c r="A170" s="615" t="s">
        <v>470</v>
      </c>
      <c r="B170" s="616" t="s">
        <v>2903</v>
      </c>
      <c r="C170" s="616" t="s">
        <v>3190</v>
      </c>
      <c r="D170" s="616" t="s">
        <v>3213</v>
      </c>
      <c r="E170" s="616" t="s">
        <v>1989</v>
      </c>
      <c r="F170" s="619">
        <v>35</v>
      </c>
      <c r="G170" s="619">
        <v>122584.35</v>
      </c>
      <c r="H170" s="619">
        <v>1</v>
      </c>
      <c r="I170" s="619">
        <v>3502.4100000000003</v>
      </c>
      <c r="J170" s="619">
        <v>111</v>
      </c>
      <c r="K170" s="619">
        <v>371864.43</v>
      </c>
      <c r="L170" s="619">
        <v>3.0335391915852226</v>
      </c>
      <c r="M170" s="619">
        <v>3350.13</v>
      </c>
      <c r="N170" s="619">
        <v>131</v>
      </c>
      <c r="O170" s="619">
        <v>438867.03</v>
      </c>
      <c r="P170" s="640">
        <v>3.5801228297086864</v>
      </c>
      <c r="Q170" s="620">
        <v>3350.13</v>
      </c>
    </row>
    <row r="171" spans="1:17" ht="14.4" customHeight="1" x14ac:dyDescent="0.3">
      <c r="A171" s="615" t="s">
        <v>470</v>
      </c>
      <c r="B171" s="616" t="s">
        <v>2903</v>
      </c>
      <c r="C171" s="616" t="s">
        <v>3190</v>
      </c>
      <c r="D171" s="616" t="s">
        <v>3214</v>
      </c>
      <c r="E171" s="616" t="s">
        <v>3215</v>
      </c>
      <c r="F171" s="619"/>
      <c r="G171" s="619"/>
      <c r="H171" s="619"/>
      <c r="I171" s="619"/>
      <c r="J171" s="619"/>
      <c r="K171" s="619"/>
      <c r="L171" s="619"/>
      <c r="M171" s="619"/>
      <c r="N171" s="619">
        <v>2</v>
      </c>
      <c r="O171" s="619">
        <v>22841.74</v>
      </c>
      <c r="P171" s="640"/>
      <c r="Q171" s="620">
        <v>11420.87</v>
      </c>
    </row>
    <row r="172" spans="1:17" ht="14.4" customHeight="1" x14ac:dyDescent="0.3">
      <c r="A172" s="615" t="s">
        <v>470</v>
      </c>
      <c r="B172" s="616" t="s">
        <v>2903</v>
      </c>
      <c r="C172" s="616" t="s">
        <v>3190</v>
      </c>
      <c r="D172" s="616" t="s">
        <v>3216</v>
      </c>
      <c r="E172" s="616" t="s">
        <v>3217</v>
      </c>
      <c r="F172" s="619"/>
      <c r="G172" s="619"/>
      <c r="H172" s="619"/>
      <c r="I172" s="619"/>
      <c r="J172" s="619">
        <v>0.30000000000000004</v>
      </c>
      <c r="K172" s="619">
        <v>1483.1799999999998</v>
      </c>
      <c r="L172" s="619"/>
      <c r="M172" s="619">
        <v>4943.9333333333325</v>
      </c>
      <c r="N172" s="619"/>
      <c r="O172" s="619"/>
      <c r="P172" s="640"/>
      <c r="Q172" s="620"/>
    </row>
    <row r="173" spans="1:17" ht="14.4" customHeight="1" x14ac:dyDescent="0.3">
      <c r="A173" s="615" t="s">
        <v>470</v>
      </c>
      <c r="B173" s="616" t="s">
        <v>2903</v>
      </c>
      <c r="C173" s="616" t="s">
        <v>3190</v>
      </c>
      <c r="D173" s="616" t="s">
        <v>3218</v>
      </c>
      <c r="E173" s="616" t="s">
        <v>3219</v>
      </c>
      <c r="F173" s="619">
        <v>298</v>
      </c>
      <c r="G173" s="619">
        <v>12027.279999999999</v>
      </c>
      <c r="H173" s="619">
        <v>1</v>
      </c>
      <c r="I173" s="619">
        <v>40.36</v>
      </c>
      <c r="J173" s="619">
        <v>108</v>
      </c>
      <c r="K173" s="619">
        <v>4169.88</v>
      </c>
      <c r="L173" s="619">
        <v>0.34670183117047249</v>
      </c>
      <c r="M173" s="619">
        <v>38.61</v>
      </c>
      <c r="N173" s="619">
        <v>2</v>
      </c>
      <c r="O173" s="619">
        <v>77.22</v>
      </c>
      <c r="P173" s="640">
        <v>6.4204042809346759E-3</v>
      </c>
      <c r="Q173" s="620">
        <v>38.61</v>
      </c>
    </row>
    <row r="174" spans="1:17" ht="14.4" customHeight="1" x14ac:dyDescent="0.3">
      <c r="A174" s="615" t="s">
        <v>470</v>
      </c>
      <c r="B174" s="616" t="s">
        <v>2903</v>
      </c>
      <c r="C174" s="616" t="s">
        <v>3190</v>
      </c>
      <c r="D174" s="616" t="s">
        <v>3220</v>
      </c>
      <c r="E174" s="616" t="s">
        <v>3221</v>
      </c>
      <c r="F174" s="619">
        <v>18.3</v>
      </c>
      <c r="G174" s="619">
        <v>7396.86</v>
      </c>
      <c r="H174" s="619">
        <v>1</v>
      </c>
      <c r="I174" s="619">
        <v>404.2</v>
      </c>
      <c r="J174" s="619">
        <v>15</v>
      </c>
      <c r="K174" s="619">
        <v>5799.01</v>
      </c>
      <c r="L174" s="619">
        <v>0.78398266291372287</v>
      </c>
      <c r="M174" s="619">
        <v>386.60066666666665</v>
      </c>
      <c r="N174" s="619">
        <v>0.1</v>
      </c>
      <c r="O174" s="619">
        <v>38.659999999999997</v>
      </c>
      <c r="P174" s="640">
        <v>5.2265420732581121E-3</v>
      </c>
      <c r="Q174" s="620">
        <v>386.59999999999997</v>
      </c>
    </row>
    <row r="175" spans="1:17" ht="14.4" customHeight="1" x14ac:dyDescent="0.3">
      <c r="A175" s="615" t="s">
        <v>470</v>
      </c>
      <c r="B175" s="616" t="s">
        <v>2903</v>
      </c>
      <c r="C175" s="616" t="s">
        <v>3190</v>
      </c>
      <c r="D175" s="616" t="s">
        <v>2009</v>
      </c>
      <c r="E175" s="616" t="s">
        <v>1813</v>
      </c>
      <c r="F175" s="619">
        <v>2</v>
      </c>
      <c r="G175" s="619">
        <v>13793</v>
      </c>
      <c r="H175" s="619">
        <v>1</v>
      </c>
      <c r="I175" s="619">
        <v>6896.5</v>
      </c>
      <c r="J175" s="619">
        <v>16</v>
      </c>
      <c r="K175" s="619">
        <v>131762.4</v>
      </c>
      <c r="L175" s="619">
        <v>9.5528456463423463</v>
      </c>
      <c r="M175" s="619">
        <v>8235.15</v>
      </c>
      <c r="N175" s="619">
        <v>43</v>
      </c>
      <c r="O175" s="619">
        <v>368277</v>
      </c>
      <c r="P175" s="640">
        <v>26.700282752120639</v>
      </c>
      <c r="Q175" s="620">
        <v>8564.5813953488378</v>
      </c>
    </row>
    <row r="176" spans="1:17" ht="14.4" customHeight="1" x14ac:dyDescent="0.3">
      <c r="A176" s="615" t="s">
        <v>470</v>
      </c>
      <c r="B176" s="616" t="s">
        <v>2903</v>
      </c>
      <c r="C176" s="616" t="s">
        <v>3190</v>
      </c>
      <c r="D176" s="616" t="s">
        <v>3222</v>
      </c>
      <c r="E176" s="616" t="s">
        <v>1813</v>
      </c>
      <c r="F176" s="619"/>
      <c r="G176" s="619"/>
      <c r="H176" s="619"/>
      <c r="I176" s="619"/>
      <c r="J176" s="619">
        <v>1</v>
      </c>
      <c r="K176" s="619">
        <v>16469.2</v>
      </c>
      <c r="L176" s="619"/>
      <c r="M176" s="619">
        <v>16469.2</v>
      </c>
      <c r="N176" s="619"/>
      <c r="O176" s="619"/>
      <c r="P176" s="640"/>
      <c r="Q176" s="620"/>
    </row>
    <row r="177" spans="1:17" ht="14.4" customHeight="1" x14ac:dyDescent="0.3">
      <c r="A177" s="615" t="s">
        <v>470</v>
      </c>
      <c r="B177" s="616" t="s">
        <v>2903</v>
      </c>
      <c r="C177" s="616" t="s">
        <v>3190</v>
      </c>
      <c r="D177" s="616" t="s">
        <v>3223</v>
      </c>
      <c r="E177" s="616" t="s">
        <v>3224</v>
      </c>
      <c r="F177" s="619">
        <v>474</v>
      </c>
      <c r="G177" s="619">
        <v>22515</v>
      </c>
      <c r="H177" s="619">
        <v>1</v>
      </c>
      <c r="I177" s="619">
        <v>47.5</v>
      </c>
      <c r="J177" s="619">
        <v>231.5</v>
      </c>
      <c r="K177" s="619">
        <v>10517.04</v>
      </c>
      <c r="L177" s="619">
        <v>0.46711259160559632</v>
      </c>
      <c r="M177" s="619">
        <v>45.429978401727865</v>
      </c>
      <c r="N177" s="619">
        <v>2</v>
      </c>
      <c r="O177" s="619">
        <v>85.76</v>
      </c>
      <c r="P177" s="640">
        <v>3.8090162114146125E-3</v>
      </c>
      <c r="Q177" s="620">
        <v>42.88</v>
      </c>
    </row>
    <row r="178" spans="1:17" ht="14.4" customHeight="1" x14ac:dyDescent="0.3">
      <c r="A178" s="615" t="s">
        <v>470</v>
      </c>
      <c r="B178" s="616" t="s">
        <v>2903</v>
      </c>
      <c r="C178" s="616" t="s">
        <v>3190</v>
      </c>
      <c r="D178" s="616" t="s">
        <v>3225</v>
      </c>
      <c r="E178" s="616" t="s">
        <v>3226</v>
      </c>
      <c r="F178" s="619">
        <v>12</v>
      </c>
      <c r="G178" s="619">
        <v>968.76</v>
      </c>
      <c r="H178" s="619">
        <v>1</v>
      </c>
      <c r="I178" s="619">
        <v>80.73</v>
      </c>
      <c r="J178" s="619">
        <v>44</v>
      </c>
      <c r="K178" s="619">
        <v>3397.6800000000003</v>
      </c>
      <c r="L178" s="619">
        <v>3.5072463768115947</v>
      </c>
      <c r="M178" s="619">
        <v>77.220000000000013</v>
      </c>
      <c r="N178" s="619">
        <v>12</v>
      </c>
      <c r="O178" s="619">
        <v>926.64</v>
      </c>
      <c r="P178" s="640">
        <v>0.95652173913043481</v>
      </c>
      <c r="Q178" s="620">
        <v>77.22</v>
      </c>
    </row>
    <row r="179" spans="1:17" ht="14.4" customHeight="1" x14ac:dyDescent="0.3">
      <c r="A179" s="615" t="s">
        <v>470</v>
      </c>
      <c r="B179" s="616" t="s">
        <v>2903</v>
      </c>
      <c r="C179" s="616" t="s">
        <v>3190</v>
      </c>
      <c r="D179" s="616" t="s">
        <v>3227</v>
      </c>
      <c r="E179" s="616" t="s">
        <v>2221</v>
      </c>
      <c r="F179" s="619">
        <v>238.4</v>
      </c>
      <c r="G179" s="619">
        <v>90532.39999999998</v>
      </c>
      <c r="H179" s="619">
        <v>1</v>
      </c>
      <c r="I179" s="619">
        <v>379.74999999999989</v>
      </c>
      <c r="J179" s="619">
        <v>195.16000000000003</v>
      </c>
      <c r="K179" s="619">
        <v>70891.87000000001</v>
      </c>
      <c r="L179" s="619">
        <v>0.783055237682863</v>
      </c>
      <c r="M179" s="619">
        <v>363.25</v>
      </c>
      <c r="N179" s="619">
        <v>273.40000000000003</v>
      </c>
      <c r="O179" s="619">
        <v>74286.94</v>
      </c>
      <c r="P179" s="640">
        <v>0.82055639748863407</v>
      </c>
      <c r="Q179" s="620">
        <v>271.7152158010241</v>
      </c>
    </row>
    <row r="180" spans="1:17" ht="14.4" customHeight="1" x14ac:dyDescent="0.3">
      <c r="A180" s="615" t="s">
        <v>470</v>
      </c>
      <c r="B180" s="616" t="s">
        <v>2903</v>
      </c>
      <c r="C180" s="616" t="s">
        <v>3190</v>
      </c>
      <c r="D180" s="616" t="s">
        <v>3228</v>
      </c>
      <c r="E180" s="616" t="s">
        <v>1875</v>
      </c>
      <c r="F180" s="619"/>
      <c r="G180" s="619"/>
      <c r="H180" s="619"/>
      <c r="I180" s="619"/>
      <c r="J180" s="619"/>
      <c r="K180" s="619"/>
      <c r="L180" s="619"/>
      <c r="M180" s="619"/>
      <c r="N180" s="619">
        <v>1.8</v>
      </c>
      <c r="O180" s="619">
        <v>244.53</v>
      </c>
      <c r="P180" s="640"/>
      <c r="Q180" s="620">
        <v>135.85</v>
      </c>
    </row>
    <row r="181" spans="1:17" ht="14.4" customHeight="1" x14ac:dyDescent="0.3">
      <c r="A181" s="615" t="s">
        <v>470</v>
      </c>
      <c r="B181" s="616" t="s">
        <v>2903</v>
      </c>
      <c r="C181" s="616" t="s">
        <v>3190</v>
      </c>
      <c r="D181" s="616" t="s">
        <v>3229</v>
      </c>
      <c r="E181" s="616" t="s">
        <v>3230</v>
      </c>
      <c r="F181" s="619"/>
      <c r="G181" s="619"/>
      <c r="H181" s="619"/>
      <c r="I181" s="619"/>
      <c r="J181" s="619">
        <v>6</v>
      </c>
      <c r="K181" s="619">
        <v>35914.300000000003</v>
      </c>
      <c r="L181" s="619"/>
      <c r="M181" s="619">
        <v>5985.7166666666672</v>
      </c>
      <c r="N181" s="619"/>
      <c r="O181" s="619"/>
      <c r="P181" s="640"/>
      <c r="Q181" s="620"/>
    </row>
    <row r="182" spans="1:17" ht="14.4" customHeight="1" x14ac:dyDescent="0.3">
      <c r="A182" s="615" t="s">
        <v>470</v>
      </c>
      <c r="B182" s="616" t="s">
        <v>2903</v>
      </c>
      <c r="C182" s="616" t="s">
        <v>3190</v>
      </c>
      <c r="D182" s="616" t="s">
        <v>3231</v>
      </c>
      <c r="E182" s="616" t="s">
        <v>3232</v>
      </c>
      <c r="F182" s="619">
        <v>4</v>
      </c>
      <c r="G182" s="619">
        <v>549.84</v>
      </c>
      <c r="H182" s="619">
        <v>1</v>
      </c>
      <c r="I182" s="619">
        <v>137.46</v>
      </c>
      <c r="J182" s="619"/>
      <c r="K182" s="619"/>
      <c r="L182" s="619"/>
      <c r="M182" s="619"/>
      <c r="N182" s="619"/>
      <c r="O182" s="619"/>
      <c r="P182" s="640"/>
      <c r="Q182" s="620"/>
    </row>
    <row r="183" spans="1:17" ht="14.4" customHeight="1" x14ac:dyDescent="0.3">
      <c r="A183" s="615" t="s">
        <v>470</v>
      </c>
      <c r="B183" s="616" t="s">
        <v>2903</v>
      </c>
      <c r="C183" s="616" t="s">
        <v>3190</v>
      </c>
      <c r="D183" s="616" t="s">
        <v>3233</v>
      </c>
      <c r="E183" s="616" t="s">
        <v>3234</v>
      </c>
      <c r="F183" s="619">
        <v>83.3</v>
      </c>
      <c r="G183" s="619">
        <v>4328.3100000000004</v>
      </c>
      <c r="H183" s="619">
        <v>1</v>
      </c>
      <c r="I183" s="619">
        <v>51.960504201680678</v>
      </c>
      <c r="J183" s="619">
        <v>35</v>
      </c>
      <c r="K183" s="619">
        <v>1458.12</v>
      </c>
      <c r="L183" s="619">
        <v>0.33687975214344623</v>
      </c>
      <c r="M183" s="619">
        <v>41.660571428571423</v>
      </c>
      <c r="N183" s="619"/>
      <c r="O183" s="619"/>
      <c r="P183" s="640"/>
      <c r="Q183" s="620"/>
    </row>
    <row r="184" spans="1:17" ht="14.4" customHeight="1" x14ac:dyDescent="0.3">
      <c r="A184" s="615" t="s">
        <v>470</v>
      </c>
      <c r="B184" s="616" t="s">
        <v>2903</v>
      </c>
      <c r="C184" s="616" t="s">
        <v>3190</v>
      </c>
      <c r="D184" s="616" t="s">
        <v>3235</v>
      </c>
      <c r="E184" s="616" t="s">
        <v>3236</v>
      </c>
      <c r="F184" s="619"/>
      <c r="G184" s="619"/>
      <c r="H184" s="619"/>
      <c r="I184" s="619"/>
      <c r="J184" s="619">
        <v>0.2</v>
      </c>
      <c r="K184" s="619">
        <v>885.4</v>
      </c>
      <c r="L184" s="619"/>
      <c r="M184" s="619">
        <v>4427</v>
      </c>
      <c r="N184" s="619">
        <v>0.2</v>
      </c>
      <c r="O184" s="619">
        <v>885.4</v>
      </c>
      <c r="P184" s="640"/>
      <c r="Q184" s="620">
        <v>4427</v>
      </c>
    </row>
    <row r="185" spans="1:17" ht="14.4" customHeight="1" x14ac:dyDescent="0.3">
      <c r="A185" s="615" t="s">
        <v>470</v>
      </c>
      <c r="B185" s="616" t="s">
        <v>2903</v>
      </c>
      <c r="C185" s="616" t="s">
        <v>3190</v>
      </c>
      <c r="D185" s="616" t="s">
        <v>3237</v>
      </c>
      <c r="E185" s="616" t="s">
        <v>3238</v>
      </c>
      <c r="F185" s="619">
        <v>1</v>
      </c>
      <c r="G185" s="619">
        <v>35.61</v>
      </c>
      <c r="H185" s="619">
        <v>1</v>
      </c>
      <c r="I185" s="619">
        <v>35.61</v>
      </c>
      <c r="J185" s="619">
        <v>1</v>
      </c>
      <c r="K185" s="619">
        <v>34.06</v>
      </c>
      <c r="L185" s="619">
        <v>0.95647290087054204</v>
      </c>
      <c r="M185" s="619">
        <v>34.06</v>
      </c>
      <c r="N185" s="619"/>
      <c r="O185" s="619"/>
      <c r="P185" s="640"/>
      <c r="Q185" s="620"/>
    </row>
    <row r="186" spans="1:17" ht="14.4" customHeight="1" x14ac:dyDescent="0.3">
      <c r="A186" s="615" t="s">
        <v>470</v>
      </c>
      <c r="B186" s="616" t="s">
        <v>2903</v>
      </c>
      <c r="C186" s="616" t="s">
        <v>3190</v>
      </c>
      <c r="D186" s="616" t="s">
        <v>3239</v>
      </c>
      <c r="E186" s="616"/>
      <c r="F186" s="619">
        <v>12</v>
      </c>
      <c r="G186" s="619">
        <v>824.88</v>
      </c>
      <c r="H186" s="619">
        <v>1</v>
      </c>
      <c r="I186" s="619">
        <v>68.739999999999995</v>
      </c>
      <c r="J186" s="619"/>
      <c r="K186" s="619"/>
      <c r="L186" s="619"/>
      <c r="M186" s="619"/>
      <c r="N186" s="619"/>
      <c r="O186" s="619"/>
      <c r="P186" s="640"/>
      <c r="Q186" s="620"/>
    </row>
    <row r="187" spans="1:17" ht="14.4" customHeight="1" x14ac:dyDescent="0.3">
      <c r="A187" s="615" t="s">
        <v>470</v>
      </c>
      <c r="B187" s="616" t="s">
        <v>2903</v>
      </c>
      <c r="C187" s="616" t="s">
        <v>3190</v>
      </c>
      <c r="D187" s="616" t="s">
        <v>3240</v>
      </c>
      <c r="E187" s="616" t="s">
        <v>3241</v>
      </c>
      <c r="F187" s="619">
        <v>30.6</v>
      </c>
      <c r="G187" s="619">
        <v>120132.77</v>
      </c>
      <c r="H187" s="619">
        <v>1</v>
      </c>
      <c r="I187" s="619">
        <v>3925.9075163398693</v>
      </c>
      <c r="J187" s="619">
        <v>22.6</v>
      </c>
      <c r="K187" s="619">
        <v>84867.86</v>
      </c>
      <c r="L187" s="619">
        <v>0.70645053801722879</v>
      </c>
      <c r="M187" s="619">
        <v>3755.2150442477873</v>
      </c>
      <c r="N187" s="619"/>
      <c r="O187" s="619"/>
      <c r="P187" s="640"/>
      <c r="Q187" s="620"/>
    </row>
    <row r="188" spans="1:17" ht="14.4" customHeight="1" x14ac:dyDescent="0.3">
      <c r="A188" s="615" t="s">
        <v>470</v>
      </c>
      <c r="B188" s="616" t="s">
        <v>2903</v>
      </c>
      <c r="C188" s="616" t="s">
        <v>3190</v>
      </c>
      <c r="D188" s="616" t="s">
        <v>3242</v>
      </c>
      <c r="E188" s="616" t="s">
        <v>3243</v>
      </c>
      <c r="F188" s="619">
        <v>0.6</v>
      </c>
      <c r="G188" s="619">
        <v>1321.86</v>
      </c>
      <c r="H188" s="619">
        <v>1</v>
      </c>
      <c r="I188" s="619">
        <v>2203.1</v>
      </c>
      <c r="J188" s="619"/>
      <c r="K188" s="619"/>
      <c r="L188" s="619"/>
      <c r="M188" s="619"/>
      <c r="N188" s="619"/>
      <c r="O188" s="619"/>
      <c r="P188" s="640"/>
      <c r="Q188" s="620"/>
    </row>
    <row r="189" spans="1:17" ht="14.4" customHeight="1" x14ac:dyDescent="0.3">
      <c r="A189" s="615" t="s">
        <v>470</v>
      </c>
      <c r="B189" s="616" t="s">
        <v>2903</v>
      </c>
      <c r="C189" s="616" t="s">
        <v>3190</v>
      </c>
      <c r="D189" s="616" t="s">
        <v>3244</v>
      </c>
      <c r="E189" s="616" t="s">
        <v>3245</v>
      </c>
      <c r="F189" s="619"/>
      <c r="G189" s="619"/>
      <c r="H189" s="619"/>
      <c r="I189" s="619"/>
      <c r="J189" s="619">
        <v>64</v>
      </c>
      <c r="K189" s="619">
        <v>276154.23999999999</v>
      </c>
      <c r="L189" s="619"/>
      <c r="M189" s="619">
        <v>4314.91</v>
      </c>
      <c r="N189" s="619">
        <v>1</v>
      </c>
      <c r="O189" s="619">
        <v>4314.91</v>
      </c>
      <c r="P189" s="640"/>
      <c r="Q189" s="620">
        <v>4314.91</v>
      </c>
    </row>
    <row r="190" spans="1:17" ht="14.4" customHeight="1" x14ac:dyDescent="0.3">
      <c r="A190" s="615" t="s">
        <v>470</v>
      </c>
      <c r="B190" s="616" t="s">
        <v>2903</v>
      </c>
      <c r="C190" s="616" t="s">
        <v>3190</v>
      </c>
      <c r="D190" s="616" t="s">
        <v>3246</v>
      </c>
      <c r="E190" s="616" t="s">
        <v>3247</v>
      </c>
      <c r="F190" s="619"/>
      <c r="G190" s="619"/>
      <c r="H190" s="619"/>
      <c r="I190" s="619"/>
      <c r="J190" s="619"/>
      <c r="K190" s="619"/>
      <c r="L190" s="619"/>
      <c r="M190" s="619"/>
      <c r="N190" s="619">
        <v>2</v>
      </c>
      <c r="O190" s="619">
        <v>17259.66</v>
      </c>
      <c r="P190" s="640"/>
      <c r="Q190" s="620">
        <v>8629.83</v>
      </c>
    </row>
    <row r="191" spans="1:17" ht="14.4" customHeight="1" x14ac:dyDescent="0.3">
      <c r="A191" s="615" t="s">
        <v>470</v>
      </c>
      <c r="B191" s="616" t="s">
        <v>2903</v>
      </c>
      <c r="C191" s="616" t="s">
        <v>3190</v>
      </c>
      <c r="D191" s="616" t="s">
        <v>3248</v>
      </c>
      <c r="E191" s="616" t="s">
        <v>3249</v>
      </c>
      <c r="F191" s="619"/>
      <c r="G191" s="619"/>
      <c r="H191" s="619"/>
      <c r="I191" s="619"/>
      <c r="J191" s="619">
        <v>8</v>
      </c>
      <c r="K191" s="619">
        <v>34519.279999999999</v>
      </c>
      <c r="L191" s="619"/>
      <c r="M191" s="619">
        <v>4314.91</v>
      </c>
      <c r="N191" s="619"/>
      <c r="O191" s="619"/>
      <c r="P191" s="640"/>
      <c r="Q191" s="620"/>
    </row>
    <row r="192" spans="1:17" ht="14.4" customHeight="1" x14ac:dyDescent="0.3">
      <c r="A192" s="615" t="s">
        <v>470</v>
      </c>
      <c r="B192" s="616" t="s">
        <v>2903</v>
      </c>
      <c r="C192" s="616" t="s">
        <v>3190</v>
      </c>
      <c r="D192" s="616" t="s">
        <v>3250</v>
      </c>
      <c r="E192" s="616" t="s">
        <v>3251</v>
      </c>
      <c r="F192" s="619">
        <v>2</v>
      </c>
      <c r="G192" s="619">
        <v>14243.44</v>
      </c>
      <c r="H192" s="619">
        <v>1</v>
      </c>
      <c r="I192" s="619">
        <v>7121.72</v>
      </c>
      <c r="J192" s="619"/>
      <c r="K192" s="619"/>
      <c r="L192" s="619"/>
      <c r="M192" s="619"/>
      <c r="N192" s="619"/>
      <c r="O192" s="619"/>
      <c r="P192" s="640"/>
      <c r="Q192" s="620"/>
    </row>
    <row r="193" spans="1:17" ht="14.4" customHeight="1" x14ac:dyDescent="0.3">
      <c r="A193" s="615" t="s">
        <v>470</v>
      </c>
      <c r="B193" s="616" t="s">
        <v>2903</v>
      </c>
      <c r="C193" s="616" t="s">
        <v>3190</v>
      </c>
      <c r="D193" s="616" t="s">
        <v>3252</v>
      </c>
      <c r="E193" s="616" t="s">
        <v>1937</v>
      </c>
      <c r="F193" s="619"/>
      <c r="G193" s="619"/>
      <c r="H193" s="619"/>
      <c r="I193" s="619"/>
      <c r="J193" s="619"/>
      <c r="K193" s="619"/>
      <c r="L193" s="619"/>
      <c r="M193" s="619"/>
      <c r="N193" s="619">
        <v>1</v>
      </c>
      <c r="O193" s="619">
        <v>386.6</v>
      </c>
      <c r="P193" s="640"/>
      <c r="Q193" s="620">
        <v>386.6</v>
      </c>
    </row>
    <row r="194" spans="1:17" ht="14.4" customHeight="1" x14ac:dyDescent="0.3">
      <c r="A194" s="615" t="s">
        <v>470</v>
      </c>
      <c r="B194" s="616" t="s">
        <v>2903</v>
      </c>
      <c r="C194" s="616" t="s">
        <v>3190</v>
      </c>
      <c r="D194" s="616" t="s">
        <v>3253</v>
      </c>
      <c r="E194" s="616" t="s">
        <v>939</v>
      </c>
      <c r="F194" s="619"/>
      <c r="G194" s="619"/>
      <c r="H194" s="619"/>
      <c r="I194" s="619"/>
      <c r="J194" s="619"/>
      <c r="K194" s="619"/>
      <c r="L194" s="619"/>
      <c r="M194" s="619"/>
      <c r="N194" s="619">
        <v>0.3</v>
      </c>
      <c r="O194" s="619">
        <v>375.48</v>
      </c>
      <c r="P194" s="640"/>
      <c r="Q194" s="620">
        <v>1251.6000000000001</v>
      </c>
    </row>
    <row r="195" spans="1:17" ht="14.4" customHeight="1" x14ac:dyDescent="0.3">
      <c r="A195" s="615" t="s">
        <v>470</v>
      </c>
      <c r="B195" s="616" t="s">
        <v>2903</v>
      </c>
      <c r="C195" s="616" t="s">
        <v>3190</v>
      </c>
      <c r="D195" s="616" t="s">
        <v>3254</v>
      </c>
      <c r="E195" s="616" t="s">
        <v>3255</v>
      </c>
      <c r="F195" s="619">
        <v>51</v>
      </c>
      <c r="G195" s="619">
        <v>5843.58</v>
      </c>
      <c r="H195" s="619">
        <v>1</v>
      </c>
      <c r="I195" s="619">
        <v>114.58</v>
      </c>
      <c r="J195" s="619">
        <v>25</v>
      </c>
      <c r="K195" s="619">
        <v>2740</v>
      </c>
      <c r="L195" s="619">
        <v>0.4688906458027442</v>
      </c>
      <c r="M195" s="619">
        <v>109.6</v>
      </c>
      <c r="N195" s="619"/>
      <c r="O195" s="619"/>
      <c r="P195" s="640"/>
      <c r="Q195" s="620"/>
    </row>
    <row r="196" spans="1:17" ht="14.4" customHeight="1" x14ac:dyDescent="0.3">
      <c r="A196" s="615" t="s">
        <v>470</v>
      </c>
      <c r="B196" s="616" t="s">
        <v>2903</v>
      </c>
      <c r="C196" s="616" t="s">
        <v>3190</v>
      </c>
      <c r="D196" s="616" t="s">
        <v>3256</v>
      </c>
      <c r="E196" s="616" t="s">
        <v>3257</v>
      </c>
      <c r="F196" s="619">
        <v>47</v>
      </c>
      <c r="G196" s="619">
        <v>10770.52</v>
      </c>
      <c r="H196" s="619">
        <v>1</v>
      </c>
      <c r="I196" s="619">
        <v>229.16</v>
      </c>
      <c r="J196" s="619">
        <v>54</v>
      </c>
      <c r="K196" s="619">
        <v>11836.8</v>
      </c>
      <c r="L196" s="619">
        <v>1.0989998625878787</v>
      </c>
      <c r="M196" s="619">
        <v>219.2</v>
      </c>
      <c r="N196" s="619"/>
      <c r="O196" s="619"/>
      <c r="P196" s="640"/>
      <c r="Q196" s="620"/>
    </row>
    <row r="197" spans="1:17" ht="14.4" customHeight="1" x14ac:dyDescent="0.3">
      <c r="A197" s="615" t="s">
        <v>470</v>
      </c>
      <c r="B197" s="616" t="s">
        <v>2903</v>
      </c>
      <c r="C197" s="616" t="s">
        <v>3190</v>
      </c>
      <c r="D197" s="616" t="s">
        <v>3258</v>
      </c>
      <c r="E197" s="616" t="s">
        <v>3259</v>
      </c>
      <c r="F197" s="619">
        <v>2</v>
      </c>
      <c r="G197" s="619">
        <v>434</v>
      </c>
      <c r="H197" s="619">
        <v>1</v>
      </c>
      <c r="I197" s="619">
        <v>217</v>
      </c>
      <c r="J197" s="619">
        <v>4.5000000000000009</v>
      </c>
      <c r="K197" s="619">
        <v>933.90000000000009</v>
      </c>
      <c r="L197" s="619">
        <v>2.1518433179723506</v>
      </c>
      <c r="M197" s="619">
        <v>207.5333333333333</v>
      </c>
      <c r="N197" s="619"/>
      <c r="O197" s="619"/>
      <c r="P197" s="640"/>
      <c r="Q197" s="620"/>
    </row>
    <row r="198" spans="1:17" ht="14.4" customHeight="1" x14ac:dyDescent="0.3">
      <c r="A198" s="615" t="s">
        <v>470</v>
      </c>
      <c r="B198" s="616" t="s">
        <v>2903</v>
      </c>
      <c r="C198" s="616" t="s">
        <v>3190</v>
      </c>
      <c r="D198" s="616" t="s">
        <v>3260</v>
      </c>
      <c r="E198" s="616" t="s">
        <v>1904</v>
      </c>
      <c r="F198" s="619">
        <v>8</v>
      </c>
      <c r="G198" s="619">
        <v>549.91999999999996</v>
      </c>
      <c r="H198" s="619">
        <v>1</v>
      </c>
      <c r="I198" s="619">
        <v>68.739999999999995</v>
      </c>
      <c r="J198" s="619">
        <v>77</v>
      </c>
      <c r="K198" s="619">
        <v>5062.75</v>
      </c>
      <c r="L198" s="619">
        <v>9.206339103869654</v>
      </c>
      <c r="M198" s="619">
        <v>65.75</v>
      </c>
      <c r="N198" s="619">
        <v>87</v>
      </c>
      <c r="O198" s="619">
        <v>5720.25</v>
      </c>
      <c r="P198" s="640">
        <v>10.401967558917661</v>
      </c>
      <c r="Q198" s="620">
        <v>65.75</v>
      </c>
    </row>
    <row r="199" spans="1:17" ht="14.4" customHeight="1" x14ac:dyDescent="0.3">
      <c r="A199" s="615" t="s">
        <v>470</v>
      </c>
      <c r="B199" s="616" t="s">
        <v>2903</v>
      </c>
      <c r="C199" s="616" t="s">
        <v>3190</v>
      </c>
      <c r="D199" s="616" t="s">
        <v>3261</v>
      </c>
      <c r="E199" s="616" t="s">
        <v>1817</v>
      </c>
      <c r="F199" s="619">
        <v>12.899999999999999</v>
      </c>
      <c r="G199" s="619">
        <v>1250.6500000000001</v>
      </c>
      <c r="H199" s="619">
        <v>1</v>
      </c>
      <c r="I199" s="619">
        <v>96.949612403100787</v>
      </c>
      <c r="J199" s="619">
        <v>5.3</v>
      </c>
      <c r="K199" s="619">
        <v>491.55</v>
      </c>
      <c r="L199" s="619">
        <v>0.39303562147683202</v>
      </c>
      <c r="M199" s="619">
        <v>92.745283018867923</v>
      </c>
      <c r="N199" s="619">
        <v>13.4</v>
      </c>
      <c r="O199" s="619">
        <v>1055.92</v>
      </c>
      <c r="P199" s="640">
        <v>0.84429696557789946</v>
      </c>
      <c r="Q199" s="620">
        <v>78.8</v>
      </c>
    </row>
    <row r="200" spans="1:17" ht="14.4" customHeight="1" x14ac:dyDescent="0.3">
      <c r="A200" s="615" t="s">
        <v>470</v>
      </c>
      <c r="B200" s="616" t="s">
        <v>2903</v>
      </c>
      <c r="C200" s="616" t="s">
        <v>3190</v>
      </c>
      <c r="D200" s="616" t="s">
        <v>3262</v>
      </c>
      <c r="E200" s="616" t="s">
        <v>3263</v>
      </c>
      <c r="F200" s="619"/>
      <c r="G200" s="619"/>
      <c r="H200" s="619"/>
      <c r="I200" s="619"/>
      <c r="J200" s="619">
        <v>8.7999999999999989</v>
      </c>
      <c r="K200" s="619">
        <v>617.16999999999996</v>
      </c>
      <c r="L200" s="619"/>
      <c r="M200" s="619">
        <v>70.132954545454552</v>
      </c>
      <c r="N200" s="619">
        <v>636</v>
      </c>
      <c r="O200" s="619">
        <v>44615.399999999994</v>
      </c>
      <c r="P200" s="640"/>
      <c r="Q200" s="620">
        <v>70.149999999999991</v>
      </c>
    </row>
    <row r="201" spans="1:17" ht="14.4" customHeight="1" x14ac:dyDescent="0.3">
      <c r="A201" s="615" t="s">
        <v>470</v>
      </c>
      <c r="B201" s="616" t="s">
        <v>2903</v>
      </c>
      <c r="C201" s="616" t="s">
        <v>3190</v>
      </c>
      <c r="D201" s="616" t="s">
        <v>3264</v>
      </c>
      <c r="E201" s="616" t="s">
        <v>3265</v>
      </c>
      <c r="F201" s="619">
        <v>48</v>
      </c>
      <c r="G201" s="619">
        <v>64602.240000000005</v>
      </c>
      <c r="H201" s="619">
        <v>1</v>
      </c>
      <c r="I201" s="619">
        <v>1345.88</v>
      </c>
      <c r="J201" s="619">
        <v>1</v>
      </c>
      <c r="K201" s="619">
        <v>1287.3599999999999</v>
      </c>
      <c r="L201" s="619">
        <v>1.9927482390703476E-2</v>
      </c>
      <c r="M201" s="619">
        <v>1287.3599999999999</v>
      </c>
      <c r="N201" s="619">
        <v>3</v>
      </c>
      <c r="O201" s="619">
        <v>3862.08</v>
      </c>
      <c r="P201" s="640">
        <v>5.9782447172110433E-2</v>
      </c>
      <c r="Q201" s="620">
        <v>1287.3599999999999</v>
      </c>
    </row>
    <row r="202" spans="1:17" ht="14.4" customHeight="1" x14ac:dyDescent="0.3">
      <c r="A202" s="615" t="s">
        <v>470</v>
      </c>
      <c r="B202" s="616" t="s">
        <v>2903</v>
      </c>
      <c r="C202" s="616" t="s">
        <v>3190</v>
      </c>
      <c r="D202" s="616" t="s">
        <v>3266</v>
      </c>
      <c r="E202" s="616" t="s">
        <v>2239</v>
      </c>
      <c r="F202" s="619">
        <v>8.75</v>
      </c>
      <c r="G202" s="619">
        <v>7000</v>
      </c>
      <c r="H202" s="619">
        <v>1</v>
      </c>
      <c r="I202" s="619">
        <v>800</v>
      </c>
      <c r="J202" s="619">
        <v>6.15</v>
      </c>
      <c r="K202" s="619">
        <v>4705.9800000000005</v>
      </c>
      <c r="L202" s="619">
        <v>0.67228285714285718</v>
      </c>
      <c r="M202" s="619">
        <v>765.2</v>
      </c>
      <c r="N202" s="619">
        <v>10.530000000000001</v>
      </c>
      <c r="O202" s="619">
        <v>8038.43</v>
      </c>
      <c r="P202" s="640">
        <v>1.1483471428571428</v>
      </c>
      <c r="Q202" s="620">
        <v>763.38366571699896</v>
      </c>
    </row>
    <row r="203" spans="1:17" ht="14.4" customHeight="1" x14ac:dyDescent="0.3">
      <c r="A203" s="615" t="s">
        <v>470</v>
      </c>
      <c r="B203" s="616" t="s">
        <v>2903</v>
      </c>
      <c r="C203" s="616" t="s">
        <v>3190</v>
      </c>
      <c r="D203" s="616" t="s">
        <v>3267</v>
      </c>
      <c r="E203" s="616" t="s">
        <v>3268</v>
      </c>
      <c r="F203" s="619">
        <v>11.5</v>
      </c>
      <c r="G203" s="619">
        <v>24824.080000000002</v>
      </c>
      <c r="H203" s="619">
        <v>1</v>
      </c>
      <c r="I203" s="619">
        <v>2158.6156521739131</v>
      </c>
      <c r="J203" s="619"/>
      <c r="K203" s="619"/>
      <c r="L203" s="619"/>
      <c r="M203" s="619"/>
      <c r="N203" s="619"/>
      <c r="O203" s="619"/>
      <c r="P203" s="640"/>
      <c r="Q203" s="620"/>
    </row>
    <row r="204" spans="1:17" ht="14.4" customHeight="1" x14ac:dyDescent="0.3">
      <c r="A204" s="615" t="s">
        <v>470</v>
      </c>
      <c r="B204" s="616" t="s">
        <v>2903</v>
      </c>
      <c r="C204" s="616" t="s">
        <v>3190</v>
      </c>
      <c r="D204" s="616" t="s">
        <v>3269</v>
      </c>
      <c r="E204" s="616" t="s">
        <v>2230</v>
      </c>
      <c r="F204" s="619">
        <v>3.2</v>
      </c>
      <c r="G204" s="619">
        <v>2006.72</v>
      </c>
      <c r="H204" s="619">
        <v>1</v>
      </c>
      <c r="I204" s="619">
        <v>627.1</v>
      </c>
      <c r="J204" s="619">
        <v>1.5</v>
      </c>
      <c r="K204" s="619">
        <v>899.7</v>
      </c>
      <c r="L204" s="619">
        <v>0.44834356561951844</v>
      </c>
      <c r="M204" s="619">
        <v>599.80000000000007</v>
      </c>
      <c r="N204" s="619"/>
      <c r="O204" s="619"/>
      <c r="P204" s="640"/>
      <c r="Q204" s="620"/>
    </row>
    <row r="205" spans="1:17" ht="14.4" customHeight="1" x14ac:dyDescent="0.3">
      <c r="A205" s="615" t="s">
        <v>470</v>
      </c>
      <c r="B205" s="616" t="s">
        <v>2903</v>
      </c>
      <c r="C205" s="616" t="s">
        <v>3190</v>
      </c>
      <c r="D205" s="616" t="s">
        <v>3270</v>
      </c>
      <c r="E205" s="616" t="s">
        <v>2231</v>
      </c>
      <c r="F205" s="619">
        <v>7.3</v>
      </c>
      <c r="G205" s="619">
        <v>5898.43</v>
      </c>
      <c r="H205" s="619">
        <v>1</v>
      </c>
      <c r="I205" s="619">
        <v>808.00410958904115</v>
      </c>
      <c r="J205" s="619">
        <v>5.7</v>
      </c>
      <c r="K205" s="619">
        <v>4558.59</v>
      </c>
      <c r="L205" s="619">
        <v>0.7728480290517985</v>
      </c>
      <c r="M205" s="619">
        <v>799.75263157894733</v>
      </c>
      <c r="N205" s="619">
        <v>3.2</v>
      </c>
      <c r="O205" s="619">
        <v>2559.21</v>
      </c>
      <c r="P205" s="640">
        <v>0.43387986294658071</v>
      </c>
      <c r="Q205" s="620">
        <v>799.75312499999995</v>
      </c>
    </row>
    <row r="206" spans="1:17" ht="14.4" customHeight="1" x14ac:dyDescent="0.3">
      <c r="A206" s="615" t="s">
        <v>470</v>
      </c>
      <c r="B206" s="616" t="s">
        <v>2903</v>
      </c>
      <c r="C206" s="616" t="s">
        <v>3190</v>
      </c>
      <c r="D206" s="616" t="s">
        <v>3271</v>
      </c>
      <c r="E206" s="616" t="s">
        <v>3272</v>
      </c>
      <c r="F206" s="619"/>
      <c r="G206" s="619"/>
      <c r="H206" s="619"/>
      <c r="I206" s="619"/>
      <c r="J206" s="619">
        <v>4</v>
      </c>
      <c r="K206" s="619">
        <v>13528.44</v>
      </c>
      <c r="L206" s="619"/>
      <c r="M206" s="619">
        <v>3382.11</v>
      </c>
      <c r="N206" s="619"/>
      <c r="O206" s="619"/>
      <c r="P206" s="640"/>
      <c r="Q206" s="620"/>
    </row>
    <row r="207" spans="1:17" ht="14.4" customHeight="1" x14ac:dyDescent="0.3">
      <c r="A207" s="615" t="s">
        <v>470</v>
      </c>
      <c r="B207" s="616" t="s">
        <v>2903</v>
      </c>
      <c r="C207" s="616" t="s">
        <v>3190</v>
      </c>
      <c r="D207" s="616" t="s">
        <v>2011</v>
      </c>
      <c r="E207" s="616" t="s">
        <v>2012</v>
      </c>
      <c r="F207" s="619"/>
      <c r="G207" s="619"/>
      <c r="H207" s="619"/>
      <c r="I207" s="619"/>
      <c r="J207" s="619">
        <v>21</v>
      </c>
      <c r="K207" s="619">
        <v>27034.560000000001</v>
      </c>
      <c r="L207" s="619"/>
      <c r="M207" s="619">
        <v>1287.3600000000001</v>
      </c>
      <c r="N207" s="619">
        <v>36</v>
      </c>
      <c r="O207" s="619">
        <v>46344.960000000006</v>
      </c>
      <c r="P207" s="640"/>
      <c r="Q207" s="620">
        <v>1287.3600000000001</v>
      </c>
    </row>
    <row r="208" spans="1:17" ht="14.4" customHeight="1" x14ac:dyDescent="0.3">
      <c r="A208" s="615" t="s">
        <v>470</v>
      </c>
      <c r="B208" s="616" t="s">
        <v>2903</v>
      </c>
      <c r="C208" s="616" t="s">
        <v>3190</v>
      </c>
      <c r="D208" s="616" t="s">
        <v>3273</v>
      </c>
      <c r="E208" s="616" t="s">
        <v>1898</v>
      </c>
      <c r="F208" s="619"/>
      <c r="G208" s="619"/>
      <c r="H208" s="619"/>
      <c r="I208" s="619"/>
      <c r="J208" s="619">
        <v>41.2</v>
      </c>
      <c r="K208" s="619">
        <v>85068.42</v>
      </c>
      <c r="L208" s="619"/>
      <c r="M208" s="619">
        <v>2064.7674757281552</v>
      </c>
      <c r="N208" s="619">
        <v>2.4</v>
      </c>
      <c r="O208" s="619">
        <v>3916.48</v>
      </c>
      <c r="P208" s="640"/>
      <c r="Q208" s="620">
        <v>1631.8666666666668</v>
      </c>
    </row>
    <row r="209" spans="1:17" ht="14.4" customHeight="1" x14ac:dyDescent="0.3">
      <c r="A209" s="615" t="s">
        <v>470</v>
      </c>
      <c r="B209" s="616" t="s">
        <v>2903</v>
      </c>
      <c r="C209" s="616" t="s">
        <v>3190</v>
      </c>
      <c r="D209" s="616" t="s">
        <v>3274</v>
      </c>
      <c r="E209" s="616" t="s">
        <v>3275</v>
      </c>
      <c r="F209" s="619">
        <v>1</v>
      </c>
      <c r="G209" s="619">
        <v>2454.84</v>
      </c>
      <c r="H209" s="619">
        <v>1</v>
      </c>
      <c r="I209" s="619">
        <v>2454.84</v>
      </c>
      <c r="J209" s="619"/>
      <c r="K209" s="619"/>
      <c r="L209" s="619"/>
      <c r="M209" s="619"/>
      <c r="N209" s="619"/>
      <c r="O209" s="619"/>
      <c r="P209" s="640"/>
      <c r="Q209" s="620"/>
    </row>
    <row r="210" spans="1:17" ht="14.4" customHeight="1" x14ac:dyDescent="0.3">
      <c r="A210" s="615" t="s">
        <v>470</v>
      </c>
      <c r="B210" s="616" t="s">
        <v>2903</v>
      </c>
      <c r="C210" s="616" t="s">
        <v>3190</v>
      </c>
      <c r="D210" s="616" t="s">
        <v>3276</v>
      </c>
      <c r="E210" s="616" t="s">
        <v>1918</v>
      </c>
      <c r="F210" s="619"/>
      <c r="G210" s="619"/>
      <c r="H210" s="619"/>
      <c r="I210" s="619"/>
      <c r="J210" s="619">
        <v>1.8</v>
      </c>
      <c r="K210" s="619">
        <v>705.24</v>
      </c>
      <c r="L210" s="619"/>
      <c r="M210" s="619">
        <v>391.8</v>
      </c>
      <c r="N210" s="619">
        <v>4.2</v>
      </c>
      <c r="O210" s="619">
        <v>1645.56</v>
      </c>
      <c r="P210" s="640"/>
      <c r="Q210" s="620">
        <v>391.79999999999995</v>
      </c>
    </row>
    <row r="211" spans="1:17" ht="14.4" customHeight="1" x14ac:dyDescent="0.3">
      <c r="A211" s="615" t="s">
        <v>470</v>
      </c>
      <c r="B211" s="616" t="s">
        <v>2903</v>
      </c>
      <c r="C211" s="616" t="s">
        <v>3190</v>
      </c>
      <c r="D211" s="616" t="s">
        <v>3277</v>
      </c>
      <c r="E211" s="616" t="s">
        <v>1307</v>
      </c>
      <c r="F211" s="619"/>
      <c r="G211" s="619"/>
      <c r="H211" s="619"/>
      <c r="I211" s="619"/>
      <c r="J211" s="619"/>
      <c r="K211" s="619"/>
      <c r="L211" s="619"/>
      <c r="M211" s="619"/>
      <c r="N211" s="619">
        <v>0.9</v>
      </c>
      <c r="O211" s="619">
        <v>689.04</v>
      </c>
      <c r="P211" s="640"/>
      <c r="Q211" s="620">
        <v>765.59999999999991</v>
      </c>
    </row>
    <row r="212" spans="1:17" ht="14.4" customHeight="1" x14ac:dyDescent="0.3">
      <c r="A212" s="615" t="s">
        <v>470</v>
      </c>
      <c r="B212" s="616" t="s">
        <v>2903</v>
      </c>
      <c r="C212" s="616" t="s">
        <v>3190</v>
      </c>
      <c r="D212" s="616" t="s">
        <v>3278</v>
      </c>
      <c r="E212" s="616" t="s">
        <v>1921</v>
      </c>
      <c r="F212" s="619"/>
      <c r="G212" s="619"/>
      <c r="H212" s="619"/>
      <c r="I212" s="619"/>
      <c r="J212" s="619">
        <v>1.9</v>
      </c>
      <c r="K212" s="619">
        <v>733.48</v>
      </c>
      <c r="L212" s="619"/>
      <c r="M212" s="619">
        <v>386.04210526315791</v>
      </c>
      <c r="N212" s="619">
        <v>0.7</v>
      </c>
      <c r="O212" s="619">
        <v>270.24</v>
      </c>
      <c r="P212" s="640"/>
      <c r="Q212" s="620">
        <v>386.05714285714288</v>
      </c>
    </row>
    <row r="213" spans="1:17" ht="14.4" customHeight="1" x14ac:dyDescent="0.3">
      <c r="A213" s="615" t="s">
        <v>470</v>
      </c>
      <c r="B213" s="616" t="s">
        <v>2903</v>
      </c>
      <c r="C213" s="616" t="s">
        <v>3190</v>
      </c>
      <c r="D213" s="616" t="s">
        <v>3279</v>
      </c>
      <c r="E213" s="616" t="s">
        <v>1924</v>
      </c>
      <c r="F213" s="619">
        <v>0.89999999999999991</v>
      </c>
      <c r="G213" s="619">
        <v>726.51</v>
      </c>
      <c r="H213" s="619">
        <v>1</v>
      </c>
      <c r="I213" s="619">
        <v>807.23333333333335</v>
      </c>
      <c r="J213" s="619">
        <v>7.6000000000000005</v>
      </c>
      <c r="K213" s="619">
        <v>5868.23</v>
      </c>
      <c r="L213" s="619">
        <v>8.0772873050611818</v>
      </c>
      <c r="M213" s="619">
        <v>772.13552631578932</v>
      </c>
      <c r="N213" s="619">
        <v>12.8</v>
      </c>
      <c r="O213" s="619">
        <v>9883.34</v>
      </c>
      <c r="P213" s="640">
        <v>13.603859547700651</v>
      </c>
      <c r="Q213" s="620">
        <v>772.13593749999995</v>
      </c>
    </row>
    <row r="214" spans="1:17" ht="14.4" customHeight="1" x14ac:dyDescent="0.3">
      <c r="A214" s="615" t="s">
        <v>470</v>
      </c>
      <c r="B214" s="616" t="s">
        <v>2903</v>
      </c>
      <c r="C214" s="616" t="s">
        <v>3190</v>
      </c>
      <c r="D214" s="616" t="s">
        <v>3280</v>
      </c>
      <c r="E214" s="616" t="s">
        <v>3281</v>
      </c>
      <c r="F214" s="619">
        <v>4</v>
      </c>
      <c r="G214" s="619">
        <v>3609.6</v>
      </c>
      <c r="H214" s="619">
        <v>1</v>
      </c>
      <c r="I214" s="619">
        <v>902.4</v>
      </c>
      <c r="J214" s="619"/>
      <c r="K214" s="619"/>
      <c r="L214" s="619"/>
      <c r="M214" s="619"/>
      <c r="N214" s="619">
        <v>1</v>
      </c>
      <c r="O214" s="619">
        <v>863.17</v>
      </c>
      <c r="P214" s="640">
        <v>0.23913175975177303</v>
      </c>
      <c r="Q214" s="620">
        <v>863.17</v>
      </c>
    </row>
    <row r="215" spans="1:17" ht="14.4" customHeight="1" x14ac:dyDescent="0.3">
      <c r="A215" s="615" t="s">
        <v>470</v>
      </c>
      <c r="B215" s="616" t="s">
        <v>2903</v>
      </c>
      <c r="C215" s="616" t="s">
        <v>3190</v>
      </c>
      <c r="D215" s="616" t="s">
        <v>3282</v>
      </c>
      <c r="E215" s="616" t="s">
        <v>3283</v>
      </c>
      <c r="F215" s="619">
        <v>50.35</v>
      </c>
      <c r="G215" s="619">
        <v>182616.87000000002</v>
      </c>
      <c r="H215" s="619">
        <v>1</v>
      </c>
      <c r="I215" s="619">
        <v>3626.948758689176</v>
      </c>
      <c r="J215" s="619">
        <v>16.16</v>
      </c>
      <c r="K215" s="619">
        <v>52645.57</v>
      </c>
      <c r="L215" s="619">
        <v>0.28828426420844905</v>
      </c>
      <c r="M215" s="619">
        <v>3257.7704207920792</v>
      </c>
      <c r="N215" s="619"/>
      <c r="O215" s="619"/>
      <c r="P215" s="640"/>
      <c r="Q215" s="620"/>
    </row>
    <row r="216" spans="1:17" ht="14.4" customHeight="1" x14ac:dyDescent="0.3">
      <c r="A216" s="615" t="s">
        <v>470</v>
      </c>
      <c r="B216" s="616" t="s">
        <v>2903</v>
      </c>
      <c r="C216" s="616" t="s">
        <v>3190</v>
      </c>
      <c r="D216" s="616" t="s">
        <v>3284</v>
      </c>
      <c r="E216" s="616" t="s">
        <v>1995</v>
      </c>
      <c r="F216" s="619"/>
      <c r="G216" s="619"/>
      <c r="H216" s="619"/>
      <c r="I216" s="619"/>
      <c r="J216" s="619">
        <v>33.900000000000006</v>
      </c>
      <c r="K216" s="619">
        <v>14534.82</v>
      </c>
      <c r="L216" s="619"/>
      <c r="M216" s="619">
        <v>428.75575221238932</v>
      </c>
      <c r="N216" s="619">
        <v>64.599999999999994</v>
      </c>
      <c r="O216" s="619">
        <v>26922.25</v>
      </c>
      <c r="P216" s="640"/>
      <c r="Q216" s="620">
        <v>416.75309597523221</v>
      </c>
    </row>
    <row r="217" spans="1:17" ht="14.4" customHeight="1" x14ac:dyDescent="0.3">
      <c r="A217" s="615" t="s">
        <v>470</v>
      </c>
      <c r="B217" s="616" t="s">
        <v>2903</v>
      </c>
      <c r="C217" s="616" t="s">
        <v>3190</v>
      </c>
      <c r="D217" s="616" t="s">
        <v>3285</v>
      </c>
      <c r="E217" s="616" t="s">
        <v>1966</v>
      </c>
      <c r="F217" s="619"/>
      <c r="G217" s="619"/>
      <c r="H217" s="619"/>
      <c r="I217" s="619"/>
      <c r="J217" s="619">
        <v>102.5</v>
      </c>
      <c r="K217" s="619">
        <v>22468</v>
      </c>
      <c r="L217" s="619"/>
      <c r="M217" s="619">
        <v>219.2</v>
      </c>
      <c r="N217" s="619">
        <v>150.1</v>
      </c>
      <c r="O217" s="619">
        <v>32901.919999999998</v>
      </c>
      <c r="P217" s="640"/>
      <c r="Q217" s="620">
        <v>219.2</v>
      </c>
    </row>
    <row r="218" spans="1:17" ht="14.4" customHeight="1" x14ac:dyDescent="0.3">
      <c r="A218" s="615" t="s">
        <v>470</v>
      </c>
      <c r="B218" s="616" t="s">
        <v>2903</v>
      </c>
      <c r="C218" s="616" t="s">
        <v>3190</v>
      </c>
      <c r="D218" s="616" t="s">
        <v>3286</v>
      </c>
      <c r="E218" s="616" t="s">
        <v>1985</v>
      </c>
      <c r="F218" s="619">
        <v>6</v>
      </c>
      <c r="G218" s="619">
        <v>64794.06</v>
      </c>
      <c r="H218" s="619">
        <v>1</v>
      </c>
      <c r="I218" s="619">
        <v>10799.01</v>
      </c>
      <c r="J218" s="619"/>
      <c r="K218" s="619"/>
      <c r="L218" s="619"/>
      <c r="M218" s="619"/>
      <c r="N218" s="619">
        <v>23</v>
      </c>
      <c r="O218" s="619">
        <v>237578.27000000002</v>
      </c>
      <c r="P218" s="640">
        <v>3.6666674383423423</v>
      </c>
      <c r="Q218" s="620">
        <v>10329.490000000002</v>
      </c>
    </row>
    <row r="219" spans="1:17" ht="14.4" customHeight="1" x14ac:dyDescent="0.3">
      <c r="A219" s="615" t="s">
        <v>470</v>
      </c>
      <c r="B219" s="616" t="s">
        <v>2903</v>
      </c>
      <c r="C219" s="616" t="s">
        <v>3190</v>
      </c>
      <c r="D219" s="616" t="s">
        <v>2016</v>
      </c>
      <c r="E219" s="616" t="s">
        <v>3287</v>
      </c>
      <c r="F219" s="619">
        <v>6</v>
      </c>
      <c r="G219" s="619">
        <v>21020.34</v>
      </c>
      <c r="H219" s="619">
        <v>1</v>
      </c>
      <c r="I219" s="619">
        <v>3503.39</v>
      </c>
      <c r="J219" s="619"/>
      <c r="K219" s="619"/>
      <c r="L219" s="619"/>
      <c r="M219" s="619"/>
      <c r="N219" s="619">
        <v>6</v>
      </c>
      <c r="O219" s="619">
        <v>19036.68</v>
      </c>
      <c r="P219" s="640">
        <v>0.90563140272707288</v>
      </c>
      <c r="Q219" s="620">
        <v>3172.78</v>
      </c>
    </row>
    <row r="220" spans="1:17" ht="14.4" customHeight="1" x14ac:dyDescent="0.3">
      <c r="A220" s="615" t="s">
        <v>470</v>
      </c>
      <c r="B220" s="616" t="s">
        <v>2903</v>
      </c>
      <c r="C220" s="616" t="s">
        <v>3190</v>
      </c>
      <c r="D220" s="616" t="s">
        <v>3288</v>
      </c>
      <c r="E220" s="616" t="s">
        <v>1995</v>
      </c>
      <c r="F220" s="619"/>
      <c r="G220" s="619"/>
      <c r="H220" s="619"/>
      <c r="I220" s="619"/>
      <c r="J220" s="619">
        <v>1.5</v>
      </c>
      <c r="K220" s="619">
        <v>1286.32</v>
      </c>
      <c r="L220" s="619"/>
      <c r="M220" s="619">
        <v>857.54666666666662</v>
      </c>
      <c r="N220" s="619"/>
      <c r="O220" s="619"/>
      <c r="P220" s="640"/>
      <c r="Q220" s="620"/>
    </row>
    <row r="221" spans="1:17" ht="14.4" customHeight="1" x14ac:dyDescent="0.3">
      <c r="A221" s="615" t="s">
        <v>470</v>
      </c>
      <c r="B221" s="616" t="s">
        <v>2903</v>
      </c>
      <c r="C221" s="616" t="s">
        <v>3190</v>
      </c>
      <c r="D221" s="616" t="s">
        <v>3289</v>
      </c>
      <c r="E221" s="616" t="s">
        <v>3290</v>
      </c>
      <c r="F221" s="619"/>
      <c r="G221" s="619"/>
      <c r="H221" s="619"/>
      <c r="I221" s="619"/>
      <c r="J221" s="619"/>
      <c r="K221" s="619"/>
      <c r="L221" s="619"/>
      <c r="M221" s="619"/>
      <c r="N221" s="619">
        <v>82</v>
      </c>
      <c r="O221" s="619">
        <v>5391.5</v>
      </c>
      <c r="P221" s="640"/>
      <c r="Q221" s="620">
        <v>65.75</v>
      </c>
    </row>
    <row r="222" spans="1:17" ht="14.4" customHeight="1" x14ac:dyDescent="0.3">
      <c r="A222" s="615" t="s">
        <v>470</v>
      </c>
      <c r="B222" s="616" t="s">
        <v>2903</v>
      </c>
      <c r="C222" s="616" t="s">
        <v>3190</v>
      </c>
      <c r="D222" s="616" t="s">
        <v>3291</v>
      </c>
      <c r="E222" s="616" t="s">
        <v>3287</v>
      </c>
      <c r="F222" s="619">
        <v>1</v>
      </c>
      <c r="G222" s="619">
        <v>7006.78</v>
      </c>
      <c r="H222" s="619">
        <v>1</v>
      </c>
      <c r="I222" s="619">
        <v>7006.78</v>
      </c>
      <c r="J222" s="619"/>
      <c r="K222" s="619"/>
      <c r="L222" s="619"/>
      <c r="M222" s="619"/>
      <c r="N222" s="619"/>
      <c r="O222" s="619"/>
      <c r="P222" s="640"/>
      <c r="Q222" s="620"/>
    </row>
    <row r="223" spans="1:17" ht="14.4" customHeight="1" x14ac:dyDescent="0.3">
      <c r="A223" s="615" t="s">
        <v>470</v>
      </c>
      <c r="B223" s="616" t="s">
        <v>2903</v>
      </c>
      <c r="C223" s="616" t="s">
        <v>3190</v>
      </c>
      <c r="D223" s="616" t="s">
        <v>3292</v>
      </c>
      <c r="E223" s="616" t="s">
        <v>1915</v>
      </c>
      <c r="F223" s="619"/>
      <c r="G223" s="619"/>
      <c r="H223" s="619"/>
      <c r="I223" s="619"/>
      <c r="J223" s="619"/>
      <c r="K223" s="619"/>
      <c r="L223" s="619"/>
      <c r="M223" s="619"/>
      <c r="N223" s="619">
        <v>7.3</v>
      </c>
      <c r="O223" s="619">
        <v>4262.71</v>
      </c>
      <c r="P223" s="640"/>
      <c r="Q223" s="620">
        <v>583.93287671232883</v>
      </c>
    </row>
    <row r="224" spans="1:17" ht="14.4" customHeight="1" x14ac:dyDescent="0.3">
      <c r="A224" s="615" t="s">
        <v>470</v>
      </c>
      <c r="B224" s="616" t="s">
        <v>2903</v>
      </c>
      <c r="C224" s="616" t="s">
        <v>3190</v>
      </c>
      <c r="D224" s="616" t="s">
        <v>3293</v>
      </c>
      <c r="E224" s="616" t="s">
        <v>3272</v>
      </c>
      <c r="F224" s="619"/>
      <c r="G224" s="619"/>
      <c r="H224" s="619"/>
      <c r="I224" s="619"/>
      <c r="J224" s="619">
        <v>7</v>
      </c>
      <c r="K224" s="619">
        <v>48164.34</v>
      </c>
      <c r="L224" s="619"/>
      <c r="M224" s="619">
        <v>6880.62</v>
      </c>
      <c r="N224" s="619"/>
      <c r="O224" s="619"/>
      <c r="P224" s="640"/>
      <c r="Q224" s="620"/>
    </row>
    <row r="225" spans="1:17" ht="14.4" customHeight="1" x14ac:dyDescent="0.3">
      <c r="A225" s="615" t="s">
        <v>470</v>
      </c>
      <c r="B225" s="616" t="s">
        <v>2903</v>
      </c>
      <c r="C225" s="616" t="s">
        <v>3190</v>
      </c>
      <c r="D225" s="616" t="s">
        <v>3294</v>
      </c>
      <c r="E225" s="616" t="s">
        <v>3295</v>
      </c>
      <c r="F225" s="619">
        <v>12</v>
      </c>
      <c r="G225" s="619">
        <v>35247.599999999999</v>
      </c>
      <c r="H225" s="619">
        <v>1</v>
      </c>
      <c r="I225" s="619">
        <v>2937.2999999999997</v>
      </c>
      <c r="J225" s="619">
        <v>2</v>
      </c>
      <c r="K225" s="619">
        <v>5414</v>
      </c>
      <c r="L225" s="619">
        <v>0.1535991102940342</v>
      </c>
      <c r="M225" s="619">
        <v>2707</v>
      </c>
      <c r="N225" s="619"/>
      <c r="O225" s="619"/>
      <c r="P225" s="640"/>
      <c r="Q225" s="620"/>
    </row>
    <row r="226" spans="1:17" ht="14.4" customHeight="1" x14ac:dyDescent="0.3">
      <c r="A226" s="615" t="s">
        <v>470</v>
      </c>
      <c r="B226" s="616" t="s">
        <v>2903</v>
      </c>
      <c r="C226" s="616" t="s">
        <v>3190</v>
      </c>
      <c r="D226" s="616" t="s">
        <v>3296</v>
      </c>
      <c r="E226" s="616" t="s">
        <v>3297</v>
      </c>
      <c r="F226" s="619">
        <v>12</v>
      </c>
      <c r="G226" s="619">
        <v>182108.04</v>
      </c>
      <c r="H226" s="619">
        <v>1</v>
      </c>
      <c r="I226" s="619">
        <v>15175.67</v>
      </c>
      <c r="J226" s="619"/>
      <c r="K226" s="619"/>
      <c r="L226" s="619"/>
      <c r="M226" s="619"/>
      <c r="N226" s="619"/>
      <c r="O226" s="619"/>
      <c r="P226" s="640"/>
      <c r="Q226" s="620"/>
    </row>
    <row r="227" spans="1:17" ht="14.4" customHeight="1" x14ac:dyDescent="0.3">
      <c r="A227" s="615" t="s">
        <v>470</v>
      </c>
      <c r="B227" s="616" t="s">
        <v>2903</v>
      </c>
      <c r="C227" s="616" t="s">
        <v>3190</v>
      </c>
      <c r="D227" s="616" t="s">
        <v>3298</v>
      </c>
      <c r="E227" s="616" t="s">
        <v>3299</v>
      </c>
      <c r="F227" s="619"/>
      <c r="G227" s="619"/>
      <c r="H227" s="619"/>
      <c r="I227" s="619"/>
      <c r="J227" s="619">
        <v>5.0999999999999996</v>
      </c>
      <c r="K227" s="619">
        <v>2497.96</v>
      </c>
      <c r="L227" s="619"/>
      <c r="M227" s="619">
        <v>489.79607843137256</v>
      </c>
      <c r="N227" s="619"/>
      <c r="O227" s="619"/>
      <c r="P227" s="640"/>
      <c r="Q227" s="620"/>
    </row>
    <row r="228" spans="1:17" ht="14.4" customHeight="1" x14ac:dyDescent="0.3">
      <c r="A228" s="615" t="s">
        <v>470</v>
      </c>
      <c r="B228" s="616" t="s">
        <v>2903</v>
      </c>
      <c r="C228" s="616" t="s">
        <v>3190</v>
      </c>
      <c r="D228" s="616" t="s">
        <v>3300</v>
      </c>
      <c r="E228" s="616" t="s">
        <v>1901</v>
      </c>
      <c r="F228" s="619">
        <v>1.6</v>
      </c>
      <c r="G228" s="619">
        <v>4667.68</v>
      </c>
      <c r="H228" s="619">
        <v>1</v>
      </c>
      <c r="I228" s="619">
        <v>2917.3</v>
      </c>
      <c r="J228" s="619">
        <v>54.3</v>
      </c>
      <c r="K228" s="619">
        <v>115420.08</v>
      </c>
      <c r="L228" s="619">
        <v>24.727504884653616</v>
      </c>
      <c r="M228" s="619">
        <v>2125.6000000000004</v>
      </c>
      <c r="N228" s="619">
        <v>114.13</v>
      </c>
      <c r="O228" s="619">
        <v>242594.72</v>
      </c>
      <c r="P228" s="640">
        <v>51.973297226887873</v>
      </c>
      <c r="Q228" s="620">
        <v>2125.5999299044952</v>
      </c>
    </row>
    <row r="229" spans="1:17" ht="14.4" customHeight="1" x14ac:dyDescent="0.3">
      <c r="A229" s="615" t="s">
        <v>470</v>
      </c>
      <c r="B229" s="616" t="s">
        <v>2903</v>
      </c>
      <c r="C229" s="616" t="s">
        <v>3190</v>
      </c>
      <c r="D229" s="616" t="s">
        <v>3301</v>
      </c>
      <c r="E229" s="616" t="s">
        <v>1981</v>
      </c>
      <c r="F229" s="619">
        <v>0.4</v>
      </c>
      <c r="G229" s="619">
        <v>4345.88</v>
      </c>
      <c r="H229" s="619">
        <v>1</v>
      </c>
      <c r="I229" s="619">
        <v>10864.699999999999</v>
      </c>
      <c r="J229" s="619">
        <v>4</v>
      </c>
      <c r="K229" s="619">
        <v>41569.4</v>
      </c>
      <c r="L229" s="619">
        <v>9.5652434029471589</v>
      </c>
      <c r="M229" s="619">
        <v>10392.35</v>
      </c>
      <c r="N229" s="619">
        <v>16</v>
      </c>
      <c r="O229" s="619">
        <v>166277.6</v>
      </c>
      <c r="P229" s="640">
        <v>38.260973611788636</v>
      </c>
      <c r="Q229" s="620">
        <v>10392.35</v>
      </c>
    </row>
    <row r="230" spans="1:17" ht="14.4" customHeight="1" x14ac:dyDescent="0.3">
      <c r="A230" s="615" t="s">
        <v>470</v>
      </c>
      <c r="B230" s="616" t="s">
        <v>2903</v>
      </c>
      <c r="C230" s="616" t="s">
        <v>3190</v>
      </c>
      <c r="D230" s="616" t="s">
        <v>3302</v>
      </c>
      <c r="E230" s="616" t="s">
        <v>3303</v>
      </c>
      <c r="F230" s="619"/>
      <c r="G230" s="619"/>
      <c r="H230" s="619"/>
      <c r="I230" s="619"/>
      <c r="J230" s="619">
        <v>1.9000000000000001</v>
      </c>
      <c r="K230" s="619">
        <v>7134.880000000001</v>
      </c>
      <c r="L230" s="619"/>
      <c r="M230" s="619">
        <v>3755.2000000000003</v>
      </c>
      <c r="N230" s="619"/>
      <c r="O230" s="619"/>
      <c r="P230" s="640"/>
      <c r="Q230" s="620"/>
    </row>
    <row r="231" spans="1:17" ht="14.4" customHeight="1" x14ac:dyDescent="0.3">
      <c r="A231" s="615" t="s">
        <v>470</v>
      </c>
      <c r="B231" s="616" t="s">
        <v>2903</v>
      </c>
      <c r="C231" s="616" t="s">
        <v>3190</v>
      </c>
      <c r="D231" s="616" t="s">
        <v>3304</v>
      </c>
      <c r="E231" s="616" t="s">
        <v>3305</v>
      </c>
      <c r="F231" s="619"/>
      <c r="G231" s="619"/>
      <c r="H231" s="619"/>
      <c r="I231" s="619"/>
      <c r="J231" s="619">
        <v>0.1</v>
      </c>
      <c r="K231" s="619">
        <v>19.59</v>
      </c>
      <c r="L231" s="619"/>
      <c r="M231" s="619">
        <v>195.89999999999998</v>
      </c>
      <c r="N231" s="619">
        <v>0.3</v>
      </c>
      <c r="O231" s="619">
        <v>58.77</v>
      </c>
      <c r="P231" s="640"/>
      <c r="Q231" s="620">
        <v>195.9</v>
      </c>
    </row>
    <row r="232" spans="1:17" ht="14.4" customHeight="1" x14ac:dyDescent="0.3">
      <c r="A232" s="615" t="s">
        <v>470</v>
      </c>
      <c r="B232" s="616" t="s">
        <v>2903</v>
      </c>
      <c r="C232" s="616" t="s">
        <v>3190</v>
      </c>
      <c r="D232" s="616" t="s">
        <v>3306</v>
      </c>
      <c r="E232" s="616" t="s">
        <v>2235</v>
      </c>
      <c r="F232" s="619"/>
      <c r="G232" s="619"/>
      <c r="H232" s="619"/>
      <c r="I232" s="619"/>
      <c r="J232" s="619"/>
      <c r="K232" s="619"/>
      <c r="L232" s="619"/>
      <c r="M232" s="619"/>
      <c r="N232" s="619">
        <v>1.0999999999999999</v>
      </c>
      <c r="O232" s="619">
        <v>571.46</v>
      </c>
      <c r="P232" s="640"/>
      <c r="Q232" s="620">
        <v>519.50909090909101</v>
      </c>
    </row>
    <row r="233" spans="1:17" ht="14.4" customHeight="1" x14ac:dyDescent="0.3">
      <c r="A233" s="615" t="s">
        <v>470</v>
      </c>
      <c r="B233" s="616" t="s">
        <v>2903</v>
      </c>
      <c r="C233" s="616" t="s">
        <v>3190</v>
      </c>
      <c r="D233" s="616" t="s">
        <v>3307</v>
      </c>
      <c r="E233" s="616" t="s">
        <v>2235</v>
      </c>
      <c r="F233" s="619"/>
      <c r="G233" s="619"/>
      <c r="H233" s="619"/>
      <c r="I233" s="619"/>
      <c r="J233" s="619">
        <v>2.4</v>
      </c>
      <c r="K233" s="619">
        <v>2748.08</v>
      </c>
      <c r="L233" s="619"/>
      <c r="M233" s="619">
        <v>1145.0333333333333</v>
      </c>
      <c r="N233" s="619">
        <v>10.399999999999999</v>
      </c>
      <c r="O233" s="619">
        <v>11008.79</v>
      </c>
      <c r="P233" s="640"/>
      <c r="Q233" s="620">
        <v>1058.5375000000001</v>
      </c>
    </row>
    <row r="234" spans="1:17" ht="14.4" customHeight="1" x14ac:dyDescent="0.3">
      <c r="A234" s="615" t="s">
        <v>470</v>
      </c>
      <c r="B234" s="616" t="s">
        <v>2903</v>
      </c>
      <c r="C234" s="616" t="s">
        <v>3190</v>
      </c>
      <c r="D234" s="616" t="s">
        <v>3308</v>
      </c>
      <c r="E234" s="616" t="s">
        <v>3309</v>
      </c>
      <c r="F234" s="619"/>
      <c r="G234" s="619"/>
      <c r="H234" s="619"/>
      <c r="I234" s="619"/>
      <c r="J234" s="619">
        <v>26.6</v>
      </c>
      <c r="K234" s="619">
        <v>99888.700000000012</v>
      </c>
      <c r="L234" s="619"/>
      <c r="M234" s="619">
        <v>3755.2142857142858</v>
      </c>
      <c r="N234" s="619"/>
      <c r="O234" s="619"/>
      <c r="P234" s="640"/>
      <c r="Q234" s="620"/>
    </row>
    <row r="235" spans="1:17" ht="14.4" customHeight="1" x14ac:dyDescent="0.3">
      <c r="A235" s="615" t="s">
        <v>470</v>
      </c>
      <c r="B235" s="616" t="s">
        <v>2903</v>
      </c>
      <c r="C235" s="616" t="s">
        <v>3190</v>
      </c>
      <c r="D235" s="616" t="s">
        <v>3310</v>
      </c>
      <c r="E235" s="616" t="s">
        <v>3311</v>
      </c>
      <c r="F235" s="619"/>
      <c r="G235" s="619"/>
      <c r="H235" s="619"/>
      <c r="I235" s="619"/>
      <c r="J235" s="619">
        <v>23</v>
      </c>
      <c r="K235" s="619">
        <v>29609.280000000002</v>
      </c>
      <c r="L235" s="619"/>
      <c r="M235" s="619">
        <v>1287.3600000000001</v>
      </c>
      <c r="N235" s="619"/>
      <c r="O235" s="619"/>
      <c r="P235" s="640"/>
      <c r="Q235" s="620"/>
    </row>
    <row r="236" spans="1:17" ht="14.4" customHeight="1" x14ac:dyDescent="0.3">
      <c r="A236" s="615" t="s">
        <v>470</v>
      </c>
      <c r="B236" s="616" t="s">
        <v>2903</v>
      </c>
      <c r="C236" s="616" t="s">
        <v>3190</v>
      </c>
      <c r="D236" s="616" t="s">
        <v>3312</v>
      </c>
      <c r="E236" s="616" t="s">
        <v>1964</v>
      </c>
      <c r="F236" s="619"/>
      <c r="G236" s="619"/>
      <c r="H236" s="619"/>
      <c r="I236" s="619"/>
      <c r="J236" s="619">
        <v>12</v>
      </c>
      <c r="K236" s="619">
        <v>1315.2</v>
      </c>
      <c r="L236" s="619"/>
      <c r="M236" s="619">
        <v>109.60000000000001</v>
      </c>
      <c r="N236" s="619">
        <v>8</v>
      </c>
      <c r="O236" s="619">
        <v>876.8</v>
      </c>
      <c r="P236" s="640"/>
      <c r="Q236" s="620">
        <v>109.6</v>
      </c>
    </row>
    <row r="237" spans="1:17" ht="14.4" customHeight="1" x14ac:dyDescent="0.3">
      <c r="A237" s="615" t="s">
        <v>470</v>
      </c>
      <c r="B237" s="616" t="s">
        <v>2903</v>
      </c>
      <c r="C237" s="616" t="s">
        <v>3190</v>
      </c>
      <c r="D237" s="616" t="s">
        <v>3313</v>
      </c>
      <c r="E237" s="616" t="s">
        <v>3247</v>
      </c>
      <c r="F237" s="619"/>
      <c r="G237" s="619"/>
      <c r="H237" s="619"/>
      <c r="I237" s="619"/>
      <c r="J237" s="619">
        <v>5</v>
      </c>
      <c r="K237" s="619">
        <v>64723.7</v>
      </c>
      <c r="L237" s="619"/>
      <c r="M237" s="619">
        <v>12944.74</v>
      </c>
      <c r="N237" s="619"/>
      <c r="O237" s="619"/>
      <c r="P237" s="640"/>
      <c r="Q237" s="620"/>
    </row>
    <row r="238" spans="1:17" ht="14.4" customHeight="1" x14ac:dyDescent="0.3">
      <c r="A238" s="615" t="s">
        <v>470</v>
      </c>
      <c r="B238" s="616" t="s">
        <v>2903</v>
      </c>
      <c r="C238" s="616" t="s">
        <v>3190</v>
      </c>
      <c r="D238" s="616" t="s">
        <v>3314</v>
      </c>
      <c r="E238" s="616" t="s">
        <v>1906</v>
      </c>
      <c r="F238" s="619"/>
      <c r="G238" s="619"/>
      <c r="H238" s="619"/>
      <c r="I238" s="619"/>
      <c r="J238" s="619">
        <v>1.1000000000000001</v>
      </c>
      <c r="K238" s="619">
        <v>364.54</v>
      </c>
      <c r="L238" s="619"/>
      <c r="M238" s="619">
        <v>331.4</v>
      </c>
      <c r="N238" s="619">
        <v>16.3</v>
      </c>
      <c r="O238" s="619">
        <v>5401.8200000000006</v>
      </c>
      <c r="P238" s="640"/>
      <c r="Q238" s="620">
        <v>331.40000000000003</v>
      </c>
    </row>
    <row r="239" spans="1:17" ht="14.4" customHeight="1" x14ac:dyDescent="0.3">
      <c r="A239" s="615" t="s">
        <v>470</v>
      </c>
      <c r="B239" s="616" t="s">
        <v>2903</v>
      </c>
      <c r="C239" s="616" t="s">
        <v>3190</v>
      </c>
      <c r="D239" s="616" t="s">
        <v>3315</v>
      </c>
      <c r="E239" s="616" t="s">
        <v>1909</v>
      </c>
      <c r="F239" s="619"/>
      <c r="G239" s="619"/>
      <c r="H239" s="619"/>
      <c r="I239" s="619"/>
      <c r="J239" s="619">
        <v>0.5</v>
      </c>
      <c r="K239" s="619">
        <v>5646.91</v>
      </c>
      <c r="L239" s="619"/>
      <c r="M239" s="619">
        <v>11293.82</v>
      </c>
      <c r="N239" s="619">
        <v>3.9</v>
      </c>
      <c r="O239" s="619">
        <v>44045.98</v>
      </c>
      <c r="P239" s="640"/>
      <c r="Q239" s="620">
        <v>11293.841025641026</v>
      </c>
    </row>
    <row r="240" spans="1:17" ht="14.4" customHeight="1" x14ac:dyDescent="0.3">
      <c r="A240" s="615" t="s">
        <v>470</v>
      </c>
      <c r="B240" s="616" t="s">
        <v>2903</v>
      </c>
      <c r="C240" s="616" t="s">
        <v>3190</v>
      </c>
      <c r="D240" s="616" t="s">
        <v>3316</v>
      </c>
      <c r="E240" s="616" t="s">
        <v>3317</v>
      </c>
      <c r="F240" s="619"/>
      <c r="G240" s="619"/>
      <c r="H240" s="619"/>
      <c r="I240" s="619"/>
      <c r="J240" s="619">
        <v>0.8</v>
      </c>
      <c r="K240" s="619">
        <v>1157.44</v>
      </c>
      <c r="L240" s="619"/>
      <c r="M240" s="619">
        <v>1446.8</v>
      </c>
      <c r="N240" s="619"/>
      <c r="O240" s="619"/>
      <c r="P240" s="640"/>
      <c r="Q240" s="620"/>
    </row>
    <row r="241" spans="1:17" ht="14.4" customHeight="1" x14ac:dyDescent="0.3">
      <c r="A241" s="615" t="s">
        <v>470</v>
      </c>
      <c r="B241" s="616" t="s">
        <v>2903</v>
      </c>
      <c r="C241" s="616" t="s">
        <v>3190</v>
      </c>
      <c r="D241" s="616" t="s">
        <v>3318</v>
      </c>
      <c r="E241" s="616" t="s">
        <v>1945</v>
      </c>
      <c r="F241" s="619"/>
      <c r="G241" s="619"/>
      <c r="H241" s="619"/>
      <c r="I241" s="619"/>
      <c r="J241" s="619"/>
      <c r="K241" s="619"/>
      <c r="L241" s="619"/>
      <c r="M241" s="619"/>
      <c r="N241" s="619">
        <v>10.899999999999999</v>
      </c>
      <c r="O241" s="619">
        <v>8609.34</v>
      </c>
      <c r="P241" s="640"/>
      <c r="Q241" s="620">
        <v>789.84770642201852</v>
      </c>
    </row>
    <row r="242" spans="1:17" ht="14.4" customHeight="1" x14ac:dyDescent="0.3">
      <c r="A242" s="615" t="s">
        <v>470</v>
      </c>
      <c r="B242" s="616" t="s">
        <v>2903</v>
      </c>
      <c r="C242" s="616" t="s">
        <v>3190</v>
      </c>
      <c r="D242" s="616" t="s">
        <v>3319</v>
      </c>
      <c r="E242" s="616" t="s">
        <v>1969</v>
      </c>
      <c r="F242" s="619"/>
      <c r="G242" s="619"/>
      <c r="H242" s="619"/>
      <c r="I242" s="619"/>
      <c r="J242" s="619"/>
      <c r="K242" s="619"/>
      <c r="L242" s="619"/>
      <c r="M242" s="619"/>
      <c r="N242" s="619">
        <v>48.3</v>
      </c>
      <c r="O242" s="619">
        <v>157638.51</v>
      </c>
      <c r="P242" s="640"/>
      <c r="Q242" s="620">
        <v>3263.7372670807458</v>
      </c>
    </row>
    <row r="243" spans="1:17" ht="14.4" customHeight="1" x14ac:dyDescent="0.3">
      <c r="A243" s="615" t="s">
        <v>470</v>
      </c>
      <c r="B243" s="616" t="s">
        <v>2903</v>
      </c>
      <c r="C243" s="616" t="s">
        <v>3320</v>
      </c>
      <c r="D243" s="616" t="s">
        <v>3321</v>
      </c>
      <c r="E243" s="616"/>
      <c r="F243" s="619">
        <v>6</v>
      </c>
      <c r="G243" s="619">
        <v>7295.1</v>
      </c>
      <c r="H243" s="619">
        <v>1</v>
      </c>
      <c r="I243" s="619">
        <v>1215.8500000000001</v>
      </c>
      <c r="J243" s="619">
        <v>1</v>
      </c>
      <c r="K243" s="619">
        <v>1215.8499999999999</v>
      </c>
      <c r="L243" s="619">
        <v>0.16666666666666666</v>
      </c>
      <c r="M243" s="619">
        <v>1215.8499999999999</v>
      </c>
      <c r="N243" s="619">
        <v>7</v>
      </c>
      <c r="O243" s="619">
        <v>9148.44</v>
      </c>
      <c r="P243" s="640">
        <v>1.2540527203191183</v>
      </c>
      <c r="Q243" s="620">
        <v>1306.92</v>
      </c>
    </row>
    <row r="244" spans="1:17" ht="14.4" customHeight="1" x14ac:dyDescent="0.3">
      <c r="A244" s="615" t="s">
        <v>470</v>
      </c>
      <c r="B244" s="616" t="s">
        <v>2903</v>
      </c>
      <c r="C244" s="616" t="s">
        <v>3320</v>
      </c>
      <c r="D244" s="616" t="s">
        <v>3322</v>
      </c>
      <c r="E244" s="616"/>
      <c r="F244" s="619">
        <v>502</v>
      </c>
      <c r="G244" s="619">
        <v>936521.15999999992</v>
      </c>
      <c r="H244" s="619">
        <v>1</v>
      </c>
      <c r="I244" s="619">
        <v>1865.58</v>
      </c>
      <c r="J244" s="619">
        <v>565</v>
      </c>
      <c r="K244" s="619">
        <v>1054052.7</v>
      </c>
      <c r="L244" s="619">
        <v>1.1254980079681276</v>
      </c>
      <c r="M244" s="619">
        <v>1865.58</v>
      </c>
      <c r="N244" s="619">
        <v>624</v>
      </c>
      <c r="O244" s="619">
        <v>1251667.2999999998</v>
      </c>
      <c r="P244" s="640">
        <v>1.3365072285179334</v>
      </c>
      <c r="Q244" s="620">
        <v>2005.8770833333331</v>
      </c>
    </row>
    <row r="245" spans="1:17" ht="14.4" customHeight="1" x14ac:dyDescent="0.3">
      <c r="A245" s="615" t="s">
        <v>470</v>
      </c>
      <c r="B245" s="616" t="s">
        <v>2903</v>
      </c>
      <c r="C245" s="616" t="s">
        <v>3320</v>
      </c>
      <c r="D245" s="616" t="s">
        <v>3323</v>
      </c>
      <c r="E245" s="616"/>
      <c r="F245" s="619">
        <v>15</v>
      </c>
      <c r="G245" s="619">
        <v>40930.649999999994</v>
      </c>
      <c r="H245" s="619">
        <v>1</v>
      </c>
      <c r="I245" s="619">
        <v>2728.7099999999996</v>
      </c>
      <c r="J245" s="619">
        <v>12</v>
      </c>
      <c r="K245" s="619">
        <v>32744.52</v>
      </c>
      <c r="L245" s="619">
        <v>0.80000000000000016</v>
      </c>
      <c r="M245" s="619">
        <v>2728.71</v>
      </c>
      <c r="N245" s="619">
        <v>38</v>
      </c>
      <c r="O245" s="619">
        <v>93617.87999999999</v>
      </c>
      <c r="P245" s="640">
        <v>2.2872316955631051</v>
      </c>
      <c r="Q245" s="620">
        <v>2463.6284210526314</v>
      </c>
    </row>
    <row r="246" spans="1:17" ht="14.4" customHeight="1" x14ac:dyDescent="0.3">
      <c r="A246" s="615" t="s">
        <v>470</v>
      </c>
      <c r="B246" s="616" t="s">
        <v>2903</v>
      </c>
      <c r="C246" s="616" t="s">
        <v>3320</v>
      </c>
      <c r="D246" s="616" t="s">
        <v>3324</v>
      </c>
      <c r="E246" s="616"/>
      <c r="F246" s="619">
        <v>5</v>
      </c>
      <c r="G246" s="619">
        <v>9327.9</v>
      </c>
      <c r="H246" s="619">
        <v>1</v>
      </c>
      <c r="I246" s="619">
        <v>1865.58</v>
      </c>
      <c r="J246" s="619">
        <v>6</v>
      </c>
      <c r="K246" s="619">
        <v>11193.48</v>
      </c>
      <c r="L246" s="619">
        <v>1.2</v>
      </c>
      <c r="M246" s="619">
        <v>1865.58</v>
      </c>
      <c r="N246" s="619"/>
      <c r="O246" s="619"/>
      <c r="P246" s="640"/>
      <c r="Q246" s="620"/>
    </row>
    <row r="247" spans="1:17" ht="14.4" customHeight="1" x14ac:dyDescent="0.3">
      <c r="A247" s="615" t="s">
        <v>470</v>
      </c>
      <c r="B247" s="616" t="s">
        <v>2903</v>
      </c>
      <c r="C247" s="616" t="s">
        <v>3320</v>
      </c>
      <c r="D247" s="616" t="s">
        <v>3325</v>
      </c>
      <c r="E247" s="616"/>
      <c r="F247" s="619">
        <v>1</v>
      </c>
      <c r="G247" s="619">
        <v>8191.63</v>
      </c>
      <c r="H247" s="619">
        <v>1</v>
      </c>
      <c r="I247" s="619">
        <v>8191.63</v>
      </c>
      <c r="J247" s="619"/>
      <c r="K247" s="619"/>
      <c r="L247" s="619"/>
      <c r="M247" s="619"/>
      <c r="N247" s="619"/>
      <c r="O247" s="619"/>
      <c r="P247" s="640"/>
      <c r="Q247" s="620"/>
    </row>
    <row r="248" spans="1:17" ht="14.4" customHeight="1" x14ac:dyDescent="0.3">
      <c r="A248" s="615" t="s">
        <v>470</v>
      </c>
      <c r="B248" s="616" t="s">
        <v>2903</v>
      </c>
      <c r="C248" s="616" t="s">
        <v>3320</v>
      </c>
      <c r="D248" s="616" t="s">
        <v>3326</v>
      </c>
      <c r="E248" s="616"/>
      <c r="F248" s="619">
        <v>2</v>
      </c>
      <c r="G248" s="619">
        <v>16148.72</v>
      </c>
      <c r="H248" s="619">
        <v>1</v>
      </c>
      <c r="I248" s="619">
        <v>8074.36</v>
      </c>
      <c r="J248" s="619">
        <v>20</v>
      </c>
      <c r="K248" s="619">
        <v>161487.20000000001</v>
      </c>
      <c r="L248" s="619">
        <v>10.000000000000002</v>
      </c>
      <c r="M248" s="619">
        <v>8074.3600000000006</v>
      </c>
      <c r="N248" s="619">
        <v>20</v>
      </c>
      <c r="O248" s="619">
        <v>165817.32</v>
      </c>
      <c r="P248" s="640">
        <v>10.268140137422657</v>
      </c>
      <c r="Q248" s="620">
        <v>8290.866</v>
      </c>
    </row>
    <row r="249" spans="1:17" ht="14.4" customHeight="1" x14ac:dyDescent="0.3">
      <c r="A249" s="615" t="s">
        <v>470</v>
      </c>
      <c r="B249" s="616" t="s">
        <v>2903</v>
      </c>
      <c r="C249" s="616" t="s">
        <v>3320</v>
      </c>
      <c r="D249" s="616" t="s">
        <v>3327</v>
      </c>
      <c r="E249" s="616"/>
      <c r="F249" s="619">
        <v>30</v>
      </c>
      <c r="G249" s="619">
        <v>290583</v>
      </c>
      <c r="H249" s="619">
        <v>1</v>
      </c>
      <c r="I249" s="619">
        <v>9686.1</v>
      </c>
      <c r="J249" s="619">
        <v>28</v>
      </c>
      <c r="K249" s="619">
        <v>271210.8</v>
      </c>
      <c r="L249" s="619">
        <v>0.93333333333333335</v>
      </c>
      <c r="M249" s="619">
        <v>9686.1</v>
      </c>
      <c r="N249" s="619">
        <v>39</v>
      </c>
      <c r="O249" s="619">
        <v>386522.31</v>
      </c>
      <c r="P249" s="640">
        <v>1.3301614684960923</v>
      </c>
      <c r="Q249" s="620">
        <v>9910.8284615384619</v>
      </c>
    </row>
    <row r="250" spans="1:17" ht="14.4" customHeight="1" x14ac:dyDescent="0.3">
      <c r="A250" s="615" t="s">
        <v>470</v>
      </c>
      <c r="B250" s="616" t="s">
        <v>2903</v>
      </c>
      <c r="C250" s="616" t="s">
        <v>3320</v>
      </c>
      <c r="D250" s="616" t="s">
        <v>3328</v>
      </c>
      <c r="E250" s="616"/>
      <c r="F250" s="619">
        <v>237</v>
      </c>
      <c r="G250" s="619">
        <v>219360.09</v>
      </c>
      <c r="H250" s="619">
        <v>1</v>
      </c>
      <c r="I250" s="619">
        <v>925.56999999999994</v>
      </c>
      <c r="J250" s="619">
        <v>270</v>
      </c>
      <c r="K250" s="619">
        <v>249903.9</v>
      </c>
      <c r="L250" s="619">
        <v>1.139240506329114</v>
      </c>
      <c r="M250" s="619">
        <v>925.56999999999994</v>
      </c>
      <c r="N250" s="619">
        <v>302</v>
      </c>
      <c r="O250" s="619">
        <v>320983.90999999997</v>
      </c>
      <c r="P250" s="640">
        <v>1.4632739711220941</v>
      </c>
      <c r="Q250" s="620">
        <v>1062.8606291390727</v>
      </c>
    </row>
    <row r="251" spans="1:17" ht="14.4" customHeight="1" x14ac:dyDescent="0.3">
      <c r="A251" s="615" t="s">
        <v>470</v>
      </c>
      <c r="B251" s="616" t="s">
        <v>2903</v>
      </c>
      <c r="C251" s="616" t="s">
        <v>3320</v>
      </c>
      <c r="D251" s="616" t="s">
        <v>3329</v>
      </c>
      <c r="E251" s="616"/>
      <c r="F251" s="619">
        <v>9</v>
      </c>
      <c r="G251" s="619">
        <v>2148.12</v>
      </c>
      <c r="H251" s="619">
        <v>1</v>
      </c>
      <c r="I251" s="619">
        <v>238.67999999999998</v>
      </c>
      <c r="J251" s="619">
        <v>18</v>
      </c>
      <c r="K251" s="619">
        <v>4296.24</v>
      </c>
      <c r="L251" s="619">
        <v>2</v>
      </c>
      <c r="M251" s="619">
        <v>238.67999999999998</v>
      </c>
      <c r="N251" s="619">
        <v>20</v>
      </c>
      <c r="O251" s="619">
        <v>4833.5599999999995</v>
      </c>
      <c r="P251" s="640">
        <v>2.2501350017689887</v>
      </c>
      <c r="Q251" s="620">
        <v>241.67799999999997</v>
      </c>
    </row>
    <row r="252" spans="1:17" ht="14.4" customHeight="1" x14ac:dyDescent="0.3">
      <c r="A252" s="615" t="s">
        <v>470</v>
      </c>
      <c r="B252" s="616" t="s">
        <v>2903</v>
      </c>
      <c r="C252" s="616" t="s">
        <v>3330</v>
      </c>
      <c r="D252" s="616" t="s">
        <v>3331</v>
      </c>
      <c r="E252" s="616" t="s">
        <v>3332</v>
      </c>
      <c r="F252" s="619">
        <v>1</v>
      </c>
      <c r="G252" s="619">
        <v>329.98</v>
      </c>
      <c r="H252" s="619">
        <v>1</v>
      </c>
      <c r="I252" s="619">
        <v>329.98</v>
      </c>
      <c r="J252" s="619">
        <v>5</v>
      </c>
      <c r="K252" s="619">
        <v>1649.9</v>
      </c>
      <c r="L252" s="619">
        <v>5</v>
      </c>
      <c r="M252" s="619">
        <v>329.98</v>
      </c>
      <c r="N252" s="619">
        <v>11</v>
      </c>
      <c r="O252" s="619">
        <v>3629.78</v>
      </c>
      <c r="P252" s="640">
        <v>11</v>
      </c>
      <c r="Q252" s="620">
        <v>329.98</v>
      </c>
    </row>
    <row r="253" spans="1:17" ht="14.4" customHeight="1" x14ac:dyDescent="0.3">
      <c r="A253" s="615" t="s">
        <v>470</v>
      </c>
      <c r="B253" s="616" t="s">
        <v>2903</v>
      </c>
      <c r="C253" s="616" t="s">
        <v>3330</v>
      </c>
      <c r="D253" s="616" t="s">
        <v>3333</v>
      </c>
      <c r="E253" s="616" t="s">
        <v>3332</v>
      </c>
      <c r="F253" s="619"/>
      <c r="G253" s="619"/>
      <c r="H253" s="619"/>
      <c r="I253" s="619"/>
      <c r="J253" s="619"/>
      <c r="K253" s="619"/>
      <c r="L253" s="619"/>
      <c r="M253" s="619"/>
      <c r="N253" s="619">
        <v>13</v>
      </c>
      <c r="O253" s="619">
        <v>5634.33</v>
      </c>
      <c r="P253" s="640"/>
      <c r="Q253" s="620">
        <v>433.40999999999997</v>
      </c>
    </row>
    <row r="254" spans="1:17" ht="14.4" customHeight="1" x14ac:dyDescent="0.3">
      <c r="A254" s="615" t="s">
        <v>470</v>
      </c>
      <c r="B254" s="616" t="s">
        <v>2903</v>
      </c>
      <c r="C254" s="616" t="s">
        <v>3330</v>
      </c>
      <c r="D254" s="616" t="s">
        <v>3334</v>
      </c>
      <c r="E254" s="616" t="s">
        <v>3335</v>
      </c>
      <c r="F254" s="619"/>
      <c r="G254" s="619"/>
      <c r="H254" s="619"/>
      <c r="I254" s="619"/>
      <c r="J254" s="619"/>
      <c r="K254" s="619"/>
      <c r="L254" s="619"/>
      <c r="M254" s="619"/>
      <c r="N254" s="619">
        <v>2</v>
      </c>
      <c r="O254" s="619">
        <v>2870.72</v>
      </c>
      <c r="P254" s="640"/>
      <c r="Q254" s="620">
        <v>1435.36</v>
      </c>
    </row>
    <row r="255" spans="1:17" ht="14.4" customHeight="1" x14ac:dyDescent="0.3">
      <c r="A255" s="615" t="s">
        <v>470</v>
      </c>
      <c r="B255" s="616" t="s">
        <v>2903</v>
      </c>
      <c r="C255" s="616" t="s">
        <v>3330</v>
      </c>
      <c r="D255" s="616" t="s">
        <v>3336</v>
      </c>
      <c r="E255" s="616" t="s">
        <v>3337</v>
      </c>
      <c r="F255" s="619"/>
      <c r="G255" s="619"/>
      <c r="H255" s="619"/>
      <c r="I255" s="619"/>
      <c r="J255" s="619"/>
      <c r="K255" s="619"/>
      <c r="L255" s="619"/>
      <c r="M255" s="619"/>
      <c r="N255" s="619">
        <v>0.1</v>
      </c>
      <c r="O255" s="619">
        <v>18.34</v>
      </c>
      <c r="P255" s="640"/>
      <c r="Q255" s="620">
        <v>183.39999999999998</v>
      </c>
    </row>
    <row r="256" spans="1:17" ht="14.4" customHeight="1" x14ac:dyDescent="0.3">
      <c r="A256" s="615" t="s">
        <v>470</v>
      </c>
      <c r="B256" s="616" t="s">
        <v>2903</v>
      </c>
      <c r="C256" s="616" t="s">
        <v>3330</v>
      </c>
      <c r="D256" s="616" t="s">
        <v>3338</v>
      </c>
      <c r="E256" s="616" t="s">
        <v>3339</v>
      </c>
      <c r="F256" s="619"/>
      <c r="G256" s="619"/>
      <c r="H256" s="619"/>
      <c r="I256" s="619"/>
      <c r="J256" s="619"/>
      <c r="K256" s="619"/>
      <c r="L256" s="619"/>
      <c r="M256" s="619"/>
      <c r="N256" s="619">
        <v>12</v>
      </c>
      <c r="O256" s="619">
        <v>1044.5999999999999</v>
      </c>
      <c r="P256" s="640"/>
      <c r="Q256" s="620">
        <v>87.05</v>
      </c>
    </row>
    <row r="257" spans="1:17" ht="14.4" customHeight="1" x14ac:dyDescent="0.3">
      <c r="A257" s="615" t="s">
        <v>470</v>
      </c>
      <c r="B257" s="616" t="s">
        <v>2903</v>
      </c>
      <c r="C257" s="616" t="s">
        <v>3330</v>
      </c>
      <c r="D257" s="616" t="s">
        <v>3340</v>
      </c>
      <c r="E257" s="616" t="s">
        <v>3339</v>
      </c>
      <c r="F257" s="619"/>
      <c r="G257" s="619"/>
      <c r="H257" s="619"/>
      <c r="I257" s="619"/>
      <c r="J257" s="619"/>
      <c r="K257" s="619"/>
      <c r="L257" s="619"/>
      <c r="M257" s="619"/>
      <c r="N257" s="619">
        <v>6</v>
      </c>
      <c r="O257" s="619">
        <v>774.18</v>
      </c>
      <c r="P257" s="640"/>
      <c r="Q257" s="620">
        <v>129.03</v>
      </c>
    </row>
    <row r="258" spans="1:17" ht="14.4" customHeight="1" x14ac:dyDescent="0.3">
      <c r="A258" s="615" t="s">
        <v>470</v>
      </c>
      <c r="B258" s="616" t="s">
        <v>2903</v>
      </c>
      <c r="C258" s="616" t="s">
        <v>3330</v>
      </c>
      <c r="D258" s="616" t="s">
        <v>3341</v>
      </c>
      <c r="E258" s="616"/>
      <c r="F258" s="619">
        <v>0.2</v>
      </c>
      <c r="G258" s="619">
        <v>192.55</v>
      </c>
      <c r="H258" s="619">
        <v>1</v>
      </c>
      <c r="I258" s="619">
        <v>962.75</v>
      </c>
      <c r="J258" s="619">
        <v>0.8</v>
      </c>
      <c r="K258" s="619">
        <v>770.22</v>
      </c>
      <c r="L258" s="619">
        <v>4.0001038691249029</v>
      </c>
      <c r="M258" s="619">
        <v>962.77499999999998</v>
      </c>
      <c r="N258" s="619"/>
      <c r="O258" s="619"/>
      <c r="P258" s="640"/>
      <c r="Q258" s="620"/>
    </row>
    <row r="259" spans="1:17" ht="14.4" customHeight="1" x14ac:dyDescent="0.3">
      <c r="A259" s="615" t="s">
        <v>470</v>
      </c>
      <c r="B259" s="616" t="s">
        <v>2903</v>
      </c>
      <c r="C259" s="616" t="s">
        <v>3330</v>
      </c>
      <c r="D259" s="616" t="s">
        <v>3342</v>
      </c>
      <c r="E259" s="616" t="s">
        <v>3343</v>
      </c>
      <c r="F259" s="619">
        <v>1.4</v>
      </c>
      <c r="G259" s="619">
        <v>881.41</v>
      </c>
      <c r="H259" s="619">
        <v>1</v>
      </c>
      <c r="I259" s="619">
        <v>629.57857142857142</v>
      </c>
      <c r="J259" s="619">
        <v>1.1000000000000001</v>
      </c>
      <c r="K259" s="619">
        <v>692.54</v>
      </c>
      <c r="L259" s="619">
        <v>0.7857183376635164</v>
      </c>
      <c r="M259" s="619">
        <v>629.58181818181811</v>
      </c>
      <c r="N259" s="619">
        <v>6.5</v>
      </c>
      <c r="O259" s="619">
        <v>4092.3100000000004</v>
      </c>
      <c r="P259" s="640">
        <v>4.6429130597565269</v>
      </c>
      <c r="Q259" s="620">
        <v>629.58615384615393</v>
      </c>
    </row>
    <row r="260" spans="1:17" ht="14.4" customHeight="1" x14ac:dyDescent="0.3">
      <c r="A260" s="615" t="s">
        <v>470</v>
      </c>
      <c r="B260" s="616" t="s">
        <v>2903</v>
      </c>
      <c r="C260" s="616" t="s">
        <v>3330</v>
      </c>
      <c r="D260" s="616" t="s">
        <v>3344</v>
      </c>
      <c r="E260" s="616" t="s">
        <v>3345</v>
      </c>
      <c r="F260" s="619"/>
      <c r="G260" s="619"/>
      <c r="H260" s="619"/>
      <c r="I260" s="619"/>
      <c r="J260" s="619"/>
      <c r="K260" s="619"/>
      <c r="L260" s="619"/>
      <c r="M260" s="619"/>
      <c r="N260" s="619">
        <v>1</v>
      </c>
      <c r="O260" s="619">
        <v>2111.8000000000002</v>
      </c>
      <c r="P260" s="640"/>
      <c r="Q260" s="620">
        <v>2111.8000000000002</v>
      </c>
    </row>
    <row r="261" spans="1:17" ht="14.4" customHeight="1" x14ac:dyDescent="0.3">
      <c r="A261" s="615" t="s">
        <v>470</v>
      </c>
      <c r="B261" s="616" t="s">
        <v>2903</v>
      </c>
      <c r="C261" s="616" t="s">
        <v>3330</v>
      </c>
      <c r="D261" s="616" t="s">
        <v>3346</v>
      </c>
      <c r="E261" s="616" t="s">
        <v>3347</v>
      </c>
      <c r="F261" s="619"/>
      <c r="G261" s="619"/>
      <c r="H261" s="619"/>
      <c r="I261" s="619"/>
      <c r="J261" s="619"/>
      <c r="K261" s="619"/>
      <c r="L261" s="619"/>
      <c r="M261" s="619"/>
      <c r="N261" s="619">
        <v>1</v>
      </c>
      <c r="O261" s="619">
        <v>1099.58</v>
      </c>
      <c r="P261" s="640"/>
      <c r="Q261" s="620">
        <v>1099.58</v>
      </c>
    </row>
    <row r="262" spans="1:17" ht="14.4" customHeight="1" x14ac:dyDescent="0.3">
      <c r="A262" s="615" t="s">
        <v>470</v>
      </c>
      <c r="B262" s="616" t="s">
        <v>2903</v>
      </c>
      <c r="C262" s="616" t="s">
        <v>3330</v>
      </c>
      <c r="D262" s="616" t="s">
        <v>3348</v>
      </c>
      <c r="E262" s="616" t="s">
        <v>3347</v>
      </c>
      <c r="F262" s="619"/>
      <c r="G262" s="619"/>
      <c r="H262" s="619"/>
      <c r="I262" s="619"/>
      <c r="J262" s="619"/>
      <c r="K262" s="619"/>
      <c r="L262" s="619"/>
      <c r="M262" s="619"/>
      <c r="N262" s="619">
        <v>8</v>
      </c>
      <c r="O262" s="619">
        <v>9443.36</v>
      </c>
      <c r="P262" s="640"/>
      <c r="Q262" s="620">
        <v>1180.42</v>
      </c>
    </row>
    <row r="263" spans="1:17" ht="14.4" customHeight="1" x14ac:dyDescent="0.3">
      <c r="A263" s="615" t="s">
        <v>470</v>
      </c>
      <c r="B263" s="616" t="s">
        <v>2903</v>
      </c>
      <c r="C263" s="616" t="s">
        <v>3330</v>
      </c>
      <c r="D263" s="616" t="s">
        <v>3349</v>
      </c>
      <c r="E263" s="616" t="s">
        <v>3350</v>
      </c>
      <c r="F263" s="619"/>
      <c r="G263" s="619"/>
      <c r="H263" s="619"/>
      <c r="I263" s="619"/>
      <c r="J263" s="619">
        <v>4</v>
      </c>
      <c r="K263" s="619">
        <v>2748</v>
      </c>
      <c r="L263" s="619"/>
      <c r="M263" s="619">
        <v>687</v>
      </c>
      <c r="N263" s="619"/>
      <c r="O263" s="619"/>
      <c r="P263" s="640"/>
      <c r="Q263" s="620"/>
    </row>
    <row r="264" spans="1:17" ht="14.4" customHeight="1" x14ac:dyDescent="0.3">
      <c r="A264" s="615" t="s">
        <v>470</v>
      </c>
      <c r="B264" s="616" t="s">
        <v>2903</v>
      </c>
      <c r="C264" s="616" t="s">
        <v>3330</v>
      </c>
      <c r="D264" s="616" t="s">
        <v>3351</v>
      </c>
      <c r="E264" s="616" t="s">
        <v>3352</v>
      </c>
      <c r="F264" s="619">
        <v>6</v>
      </c>
      <c r="G264" s="619">
        <v>15387</v>
      </c>
      <c r="H264" s="619">
        <v>1</v>
      </c>
      <c r="I264" s="619">
        <v>2564.5</v>
      </c>
      <c r="J264" s="619"/>
      <c r="K264" s="619"/>
      <c r="L264" s="619"/>
      <c r="M264" s="619"/>
      <c r="N264" s="619"/>
      <c r="O264" s="619"/>
      <c r="P264" s="640"/>
      <c r="Q264" s="620"/>
    </row>
    <row r="265" spans="1:17" ht="14.4" customHeight="1" x14ac:dyDescent="0.3">
      <c r="A265" s="615" t="s">
        <v>470</v>
      </c>
      <c r="B265" s="616" t="s">
        <v>2903</v>
      </c>
      <c r="C265" s="616" t="s">
        <v>3330</v>
      </c>
      <c r="D265" s="616" t="s">
        <v>3353</v>
      </c>
      <c r="E265" s="616" t="s">
        <v>3354</v>
      </c>
      <c r="F265" s="619">
        <v>2</v>
      </c>
      <c r="G265" s="619">
        <v>3887.8</v>
      </c>
      <c r="H265" s="619">
        <v>1</v>
      </c>
      <c r="I265" s="619">
        <v>1943.9</v>
      </c>
      <c r="J265" s="619"/>
      <c r="K265" s="619"/>
      <c r="L265" s="619"/>
      <c r="M265" s="619"/>
      <c r="N265" s="619"/>
      <c r="O265" s="619"/>
      <c r="P265" s="640"/>
      <c r="Q265" s="620"/>
    </row>
    <row r="266" spans="1:17" ht="14.4" customHeight="1" x14ac:dyDescent="0.3">
      <c r="A266" s="615" t="s">
        <v>470</v>
      </c>
      <c r="B266" s="616" t="s">
        <v>2903</v>
      </c>
      <c r="C266" s="616" t="s">
        <v>3330</v>
      </c>
      <c r="D266" s="616" t="s">
        <v>3355</v>
      </c>
      <c r="E266" s="616" t="s">
        <v>3356</v>
      </c>
      <c r="F266" s="619">
        <v>2</v>
      </c>
      <c r="G266" s="619">
        <v>3887.8</v>
      </c>
      <c r="H266" s="619">
        <v>1</v>
      </c>
      <c r="I266" s="619">
        <v>1943.9</v>
      </c>
      <c r="J266" s="619"/>
      <c r="K266" s="619"/>
      <c r="L266" s="619"/>
      <c r="M266" s="619"/>
      <c r="N266" s="619"/>
      <c r="O266" s="619"/>
      <c r="P266" s="640"/>
      <c r="Q266" s="620"/>
    </row>
    <row r="267" spans="1:17" ht="14.4" customHeight="1" x14ac:dyDescent="0.3">
      <c r="A267" s="615" t="s">
        <v>470</v>
      </c>
      <c r="B267" s="616" t="s">
        <v>2903</v>
      </c>
      <c r="C267" s="616" t="s">
        <v>3330</v>
      </c>
      <c r="D267" s="616" t="s">
        <v>3357</v>
      </c>
      <c r="E267" s="616" t="s">
        <v>3358</v>
      </c>
      <c r="F267" s="619"/>
      <c r="G267" s="619"/>
      <c r="H267" s="619"/>
      <c r="I267" s="619"/>
      <c r="J267" s="619"/>
      <c r="K267" s="619"/>
      <c r="L267" s="619"/>
      <c r="M267" s="619"/>
      <c r="N267" s="619">
        <v>7</v>
      </c>
      <c r="O267" s="619">
        <v>3496.71</v>
      </c>
      <c r="P267" s="640"/>
      <c r="Q267" s="620">
        <v>499.53000000000003</v>
      </c>
    </row>
    <row r="268" spans="1:17" ht="14.4" customHeight="1" x14ac:dyDescent="0.3">
      <c r="A268" s="615" t="s">
        <v>470</v>
      </c>
      <c r="B268" s="616" t="s">
        <v>2903</v>
      </c>
      <c r="C268" s="616" t="s">
        <v>3330</v>
      </c>
      <c r="D268" s="616" t="s">
        <v>3359</v>
      </c>
      <c r="E268" s="616" t="s">
        <v>3358</v>
      </c>
      <c r="F268" s="619"/>
      <c r="G268" s="619"/>
      <c r="H268" s="619"/>
      <c r="I268" s="619"/>
      <c r="J268" s="619"/>
      <c r="K268" s="619"/>
      <c r="L268" s="619"/>
      <c r="M268" s="619"/>
      <c r="N268" s="619">
        <v>1</v>
      </c>
      <c r="O268" s="619">
        <v>426.98</v>
      </c>
      <c r="P268" s="640"/>
      <c r="Q268" s="620">
        <v>426.98</v>
      </c>
    </row>
    <row r="269" spans="1:17" ht="14.4" customHeight="1" x14ac:dyDescent="0.3">
      <c r="A269" s="615" t="s">
        <v>470</v>
      </c>
      <c r="B269" s="616" t="s">
        <v>2903</v>
      </c>
      <c r="C269" s="616" t="s">
        <v>3330</v>
      </c>
      <c r="D269" s="616" t="s">
        <v>3360</v>
      </c>
      <c r="E269" s="616" t="s">
        <v>3361</v>
      </c>
      <c r="F269" s="619"/>
      <c r="G269" s="619"/>
      <c r="H269" s="619"/>
      <c r="I269" s="619"/>
      <c r="J269" s="619"/>
      <c r="K269" s="619"/>
      <c r="L269" s="619"/>
      <c r="M269" s="619"/>
      <c r="N269" s="619">
        <v>2</v>
      </c>
      <c r="O269" s="619">
        <v>19315.740000000002</v>
      </c>
      <c r="P269" s="640"/>
      <c r="Q269" s="620">
        <v>9657.8700000000008</v>
      </c>
    </row>
    <row r="270" spans="1:17" ht="14.4" customHeight="1" x14ac:dyDescent="0.3">
      <c r="A270" s="615" t="s">
        <v>470</v>
      </c>
      <c r="B270" s="616" t="s">
        <v>2903</v>
      </c>
      <c r="C270" s="616" t="s">
        <v>3330</v>
      </c>
      <c r="D270" s="616" t="s">
        <v>3362</v>
      </c>
      <c r="E270" s="616" t="s">
        <v>3339</v>
      </c>
      <c r="F270" s="619">
        <v>5</v>
      </c>
      <c r="G270" s="619">
        <v>345.1</v>
      </c>
      <c r="H270" s="619">
        <v>1</v>
      </c>
      <c r="I270" s="619">
        <v>69.02000000000001</v>
      </c>
      <c r="J270" s="619"/>
      <c r="K270" s="619"/>
      <c r="L270" s="619"/>
      <c r="M270" s="619"/>
      <c r="N270" s="619">
        <v>5</v>
      </c>
      <c r="O270" s="619">
        <v>345.1</v>
      </c>
      <c r="P270" s="640">
        <v>1</v>
      </c>
      <c r="Q270" s="620">
        <v>69.02000000000001</v>
      </c>
    </row>
    <row r="271" spans="1:17" ht="14.4" customHeight="1" x14ac:dyDescent="0.3">
      <c r="A271" s="615" t="s">
        <v>470</v>
      </c>
      <c r="B271" s="616" t="s">
        <v>2903</v>
      </c>
      <c r="C271" s="616" t="s">
        <v>3330</v>
      </c>
      <c r="D271" s="616" t="s">
        <v>3363</v>
      </c>
      <c r="E271" s="616" t="s">
        <v>3339</v>
      </c>
      <c r="F271" s="619"/>
      <c r="G271" s="619"/>
      <c r="H271" s="619"/>
      <c r="I271" s="619"/>
      <c r="J271" s="619"/>
      <c r="K271" s="619"/>
      <c r="L271" s="619"/>
      <c r="M271" s="619"/>
      <c r="N271" s="619">
        <v>1</v>
      </c>
      <c r="O271" s="619">
        <v>84.98</v>
      </c>
      <c r="P271" s="640"/>
      <c r="Q271" s="620">
        <v>84.98</v>
      </c>
    </row>
    <row r="272" spans="1:17" ht="14.4" customHeight="1" x14ac:dyDescent="0.3">
      <c r="A272" s="615" t="s">
        <v>470</v>
      </c>
      <c r="B272" s="616" t="s">
        <v>2903</v>
      </c>
      <c r="C272" s="616" t="s">
        <v>3330</v>
      </c>
      <c r="D272" s="616" t="s">
        <v>3364</v>
      </c>
      <c r="E272" s="616" t="s">
        <v>3365</v>
      </c>
      <c r="F272" s="619"/>
      <c r="G272" s="619"/>
      <c r="H272" s="619"/>
      <c r="I272" s="619"/>
      <c r="J272" s="619">
        <v>24</v>
      </c>
      <c r="K272" s="619">
        <v>5760</v>
      </c>
      <c r="L272" s="619"/>
      <c r="M272" s="619">
        <v>240</v>
      </c>
      <c r="N272" s="619"/>
      <c r="O272" s="619"/>
      <c r="P272" s="640"/>
      <c r="Q272" s="620"/>
    </row>
    <row r="273" spans="1:17" ht="14.4" customHeight="1" x14ac:dyDescent="0.3">
      <c r="A273" s="615" t="s">
        <v>470</v>
      </c>
      <c r="B273" s="616" t="s">
        <v>2903</v>
      </c>
      <c r="C273" s="616" t="s">
        <v>3330</v>
      </c>
      <c r="D273" s="616" t="s">
        <v>3366</v>
      </c>
      <c r="E273" s="616" t="s">
        <v>3365</v>
      </c>
      <c r="F273" s="619"/>
      <c r="G273" s="619"/>
      <c r="H273" s="619"/>
      <c r="I273" s="619"/>
      <c r="J273" s="619">
        <v>1.31</v>
      </c>
      <c r="K273" s="619">
        <v>1592.96</v>
      </c>
      <c r="L273" s="619"/>
      <c r="M273" s="619">
        <v>1216</v>
      </c>
      <c r="N273" s="619"/>
      <c r="O273" s="619"/>
      <c r="P273" s="640"/>
      <c r="Q273" s="620"/>
    </row>
    <row r="274" spans="1:17" ht="14.4" customHeight="1" x14ac:dyDescent="0.3">
      <c r="A274" s="615" t="s">
        <v>470</v>
      </c>
      <c r="B274" s="616" t="s">
        <v>2903</v>
      </c>
      <c r="C274" s="616" t="s">
        <v>3330</v>
      </c>
      <c r="D274" s="616" t="s">
        <v>3367</v>
      </c>
      <c r="E274" s="616" t="s">
        <v>3368</v>
      </c>
      <c r="F274" s="619"/>
      <c r="G274" s="619"/>
      <c r="H274" s="619"/>
      <c r="I274" s="619"/>
      <c r="J274" s="619"/>
      <c r="K274" s="619"/>
      <c r="L274" s="619"/>
      <c r="M274" s="619"/>
      <c r="N274" s="619">
        <v>1</v>
      </c>
      <c r="O274" s="619">
        <v>14345.35</v>
      </c>
      <c r="P274" s="640"/>
      <c r="Q274" s="620">
        <v>14345.35</v>
      </c>
    </row>
    <row r="275" spans="1:17" ht="14.4" customHeight="1" x14ac:dyDescent="0.3">
      <c r="A275" s="615" t="s">
        <v>470</v>
      </c>
      <c r="B275" s="616" t="s">
        <v>2903</v>
      </c>
      <c r="C275" s="616" t="s">
        <v>3330</v>
      </c>
      <c r="D275" s="616" t="s">
        <v>3369</v>
      </c>
      <c r="E275" s="616" t="s">
        <v>3370</v>
      </c>
      <c r="F275" s="619">
        <v>1</v>
      </c>
      <c r="G275" s="619">
        <v>5440.91</v>
      </c>
      <c r="H275" s="619">
        <v>1</v>
      </c>
      <c r="I275" s="619">
        <v>5440.91</v>
      </c>
      <c r="J275" s="619"/>
      <c r="K275" s="619"/>
      <c r="L275" s="619"/>
      <c r="M275" s="619"/>
      <c r="N275" s="619">
        <v>2</v>
      </c>
      <c r="O275" s="619">
        <v>10881.82</v>
      </c>
      <c r="P275" s="640">
        <v>2</v>
      </c>
      <c r="Q275" s="620">
        <v>5440.91</v>
      </c>
    </row>
    <row r="276" spans="1:17" ht="14.4" customHeight="1" x14ac:dyDescent="0.3">
      <c r="A276" s="615" t="s">
        <v>470</v>
      </c>
      <c r="B276" s="616" t="s">
        <v>2903</v>
      </c>
      <c r="C276" s="616" t="s">
        <v>3330</v>
      </c>
      <c r="D276" s="616" t="s">
        <v>3371</v>
      </c>
      <c r="E276" s="616" t="s">
        <v>3372</v>
      </c>
      <c r="F276" s="619"/>
      <c r="G276" s="619"/>
      <c r="H276" s="619"/>
      <c r="I276" s="619"/>
      <c r="J276" s="619"/>
      <c r="K276" s="619"/>
      <c r="L276" s="619"/>
      <c r="M276" s="619"/>
      <c r="N276" s="619">
        <v>1</v>
      </c>
      <c r="O276" s="619">
        <v>6847</v>
      </c>
      <c r="P276" s="640"/>
      <c r="Q276" s="620">
        <v>6847</v>
      </c>
    </row>
    <row r="277" spans="1:17" ht="14.4" customHeight="1" x14ac:dyDescent="0.3">
      <c r="A277" s="615" t="s">
        <v>470</v>
      </c>
      <c r="B277" s="616" t="s">
        <v>2903</v>
      </c>
      <c r="C277" s="616" t="s">
        <v>3330</v>
      </c>
      <c r="D277" s="616" t="s">
        <v>3373</v>
      </c>
      <c r="E277" s="616" t="s">
        <v>3374</v>
      </c>
      <c r="F277" s="619">
        <v>3</v>
      </c>
      <c r="G277" s="619">
        <v>20498.25</v>
      </c>
      <c r="H277" s="619">
        <v>1</v>
      </c>
      <c r="I277" s="619">
        <v>6832.75</v>
      </c>
      <c r="J277" s="619">
        <v>1</v>
      </c>
      <c r="K277" s="619">
        <v>6832.75</v>
      </c>
      <c r="L277" s="619">
        <v>0.33333333333333331</v>
      </c>
      <c r="M277" s="619">
        <v>6832.75</v>
      </c>
      <c r="N277" s="619">
        <v>2</v>
      </c>
      <c r="O277" s="619">
        <v>13665.5</v>
      </c>
      <c r="P277" s="640">
        <v>0.66666666666666663</v>
      </c>
      <c r="Q277" s="620">
        <v>6832.75</v>
      </c>
    </row>
    <row r="278" spans="1:17" ht="14.4" customHeight="1" x14ac:dyDescent="0.3">
      <c r="A278" s="615" t="s">
        <v>470</v>
      </c>
      <c r="B278" s="616" t="s">
        <v>2903</v>
      </c>
      <c r="C278" s="616" t="s">
        <v>3330</v>
      </c>
      <c r="D278" s="616" t="s">
        <v>3375</v>
      </c>
      <c r="E278" s="616" t="s">
        <v>3376</v>
      </c>
      <c r="F278" s="619">
        <v>1</v>
      </c>
      <c r="G278" s="619">
        <v>5083.3599999999997</v>
      </c>
      <c r="H278" s="619">
        <v>1</v>
      </c>
      <c r="I278" s="619">
        <v>5083.3599999999997</v>
      </c>
      <c r="J278" s="619">
        <v>1</v>
      </c>
      <c r="K278" s="619">
        <v>5083.3599999999997</v>
      </c>
      <c r="L278" s="619">
        <v>1</v>
      </c>
      <c r="M278" s="619">
        <v>5083.3599999999997</v>
      </c>
      <c r="N278" s="619"/>
      <c r="O278" s="619"/>
      <c r="P278" s="640"/>
      <c r="Q278" s="620"/>
    </row>
    <row r="279" spans="1:17" ht="14.4" customHeight="1" x14ac:dyDescent="0.3">
      <c r="A279" s="615" t="s">
        <v>470</v>
      </c>
      <c r="B279" s="616" t="s">
        <v>2903</v>
      </c>
      <c r="C279" s="616" t="s">
        <v>3330</v>
      </c>
      <c r="D279" s="616" t="s">
        <v>3377</v>
      </c>
      <c r="E279" s="616" t="s">
        <v>3378</v>
      </c>
      <c r="F279" s="619">
        <v>3</v>
      </c>
      <c r="G279" s="619">
        <v>19711.650000000001</v>
      </c>
      <c r="H279" s="619">
        <v>1</v>
      </c>
      <c r="I279" s="619">
        <v>6570.55</v>
      </c>
      <c r="J279" s="619">
        <v>3</v>
      </c>
      <c r="K279" s="619">
        <v>19711.650000000001</v>
      </c>
      <c r="L279" s="619">
        <v>1</v>
      </c>
      <c r="M279" s="619">
        <v>6570.55</v>
      </c>
      <c r="N279" s="619">
        <v>1</v>
      </c>
      <c r="O279" s="619">
        <v>6570.55</v>
      </c>
      <c r="P279" s="640">
        <v>0.33333333333333331</v>
      </c>
      <c r="Q279" s="620">
        <v>6570.55</v>
      </c>
    </row>
    <row r="280" spans="1:17" ht="14.4" customHeight="1" x14ac:dyDescent="0.3">
      <c r="A280" s="615" t="s">
        <v>470</v>
      </c>
      <c r="B280" s="616" t="s">
        <v>2903</v>
      </c>
      <c r="C280" s="616" t="s">
        <v>3330</v>
      </c>
      <c r="D280" s="616" t="s">
        <v>3379</v>
      </c>
      <c r="E280" s="616" t="s">
        <v>3380</v>
      </c>
      <c r="F280" s="619"/>
      <c r="G280" s="619"/>
      <c r="H280" s="619"/>
      <c r="I280" s="619"/>
      <c r="J280" s="619">
        <v>1</v>
      </c>
      <c r="K280" s="619">
        <v>713.02</v>
      </c>
      <c r="L280" s="619"/>
      <c r="M280" s="619">
        <v>713.02</v>
      </c>
      <c r="N280" s="619"/>
      <c r="O280" s="619"/>
      <c r="P280" s="640"/>
      <c r="Q280" s="620"/>
    </row>
    <row r="281" spans="1:17" ht="14.4" customHeight="1" x14ac:dyDescent="0.3">
      <c r="A281" s="615" t="s">
        <v>470</v>
      </c>
      <c r="B281" s="616" t="s">
        <v>2903</v>
      </c>
      <c r="C281" s="616" t="s">
        <v>3330</v>
      </c>
      <c r="D281" s="616" t="s">
        <v>3381</v>
      </c>
      <c r="E281" s="616" t="s">
        <v>3382</v>
      </c>
      <c r="F281" s="619"/>
      <c r="G281" s="619"/>
      <c r="H281" s="619"/>
      <c r="I281" s="619"/>
      <c r="J281" s="619">
        <v>1</v>
      </c>
      <c r="K281" s="619">
        <v>230.07</v>
      </c>
      <c r="L281" s="619"/>
      <c r="M281" s="619">
        <v>230.07</v>
      </c>
      <c r="N281" s="619"/>
      <c r="O281" s="619"/>
      <c r="P281" s="640"/>
      <c r="Q281" s="620"/>
    </row>
    <row r="282" spans="1:17" ht="14.4" customHeight="1" x14ac:dyDescent="0.3">
      <c r="A282" s="615" t="s">
        <v>470</v>
      </c>
      <c r="B282" s="616" t="s">
        <v>2903</v>
      </c>
      <c r="C282" s="616" t="s">
        <v>3330</v>
      </c>
      <c r="D282" s="616" t="s">
        <v>3383</v>
      </c>
      <c r="E282" s="616" t="s">
        <v>3384</v>
      </c>
      <c r="F282" s="619"/>
      <c r="G282" s="619"/>
      <c r="H282" s="619"/>
      <c r="I282" s="619"/>
      <c r="J282" s="619"/>
      <c r="K282" s="619"/>
      <c r="L282" s="619"/>
      <c r="M282" s="619"/>
      <c r="N282" s="619">
        <v>7</v>
      </c>
      <c r="O282" s="619">
        <v>1523.48</v>
      </c>
      <c r="P282" s="640"/>
      <c r="Q282" s="620">
        <v>217.64000000000001</v>
      </c>
    </row>
    <row r="283" spans="1:17" ht="14.4" customHeight="1" x14ac:dyDescent="0.3">
      <c r="A283" s="615" t="s">
        <v>470</v>
      </c>
      <c r="B283" s="616" t="s">
        <v>2903</v>
      </c>
      <c r="C283" s="616" t="s">
        <v>3330</v>
      </c>
      <c r="D283" s="616" t="s">
        <v>3385</v>
      </c>
      <c r="E283" s="616" t="s">
        <v>3339</v>
      </c>
      <c r="F283" s="619">
        <v>2</v>
      </c>
      <c r="G283" s="619">
        <v>242.5</v>
      </c>
      <c r="H283" s="619">
        <v>1</v>
      </c>
      <c r="I283" s="619">
        <v>121.25</v>
      </c>
      <c r="J283" s="619"/>
      <c r="K283" s="619"/>
      <c r="L283" s="619"/>
      <c r="M283" s="619"/>
      <c r="N283" s="619">
        <v>5</v>
      </c>
      <c r="O283" s="619">
        <v>606.25</v>
      </c>
      <c r="P283" s="640">
        <v>2.5</v>
      </c>
      <c r="Q283" s="620">
        <v>121.25</v>
      </c>
    </row>
    <row r="284" spans="1:17" ht="14.4" customHeight="1" x14ac:dyDescent="0.3">
      <c r="A284" s="615" t="s">
        <v>470</v>
      </c>
      <c r="B284" s="616" t="s">
        <v>2903</v>
      </c>
      <c r="C284" s="616" t="s">
        <v>3330</v>
      </c>
      <c r="D284" s="616" t="s">
        <v>3386</v>
      </c>
      <c r="E284" s="616" t="s">
        <v>3339</v>
      </c>
      <c r="F284" s="619"/>
      <c r="G284" s="619"/>
      <c r="H284" s="619"/>
      <c r="I284" s="619"/>
      <c r="J284" s="619">
        <v>10</v>
      </c>
      <c r="K284" s="619">
        <v>901.6</v>
      </c>
      <c r="L284" s="619"/>
      <c r="M284" s="619">
        <v>90.16</v>
      </c>
      <c r="N284" s="619"/>
      <c r="O284" s="619"/>
      <c r="P284" s="640"/>
      <c r="Q284" s="620"/>
    </row>
    <row r="285" spans="1:17" ht="14.4" customHeight="1" x14ac:dyDescent="0.3">
      <c r="A285" s="615" t="s">
        <v>470</v>
      </c>
      <c r="B285" s="616" t="s">
        <v>2903</v>
      </c>
      <c r="C285" s="616" t="s">
        <v>3330</v>
      </c>
      <c r="D285" s="616" t="s">
        <v>3387</v>
      </c>
      <c r="E285" s="616" t="s">
        <v>3388</v>
      </c>
      <c r="F285" s="619"/>
      <c r="G285" s="619"/>
      <c r="H285" s="619"/>
      <c r="I285" s="619"/>
      <c r="J285" s="619"/>
      <c r="K285" s="619"/>
      <c r="L285" s="619"/>
      <c r="M285" s="619"/>
      <c r="N285" s="619">
        <v>1</v>
      </c>
      <c r="O285" s="619">
        <v>1831.25</v>
      </c>
      <c r="P285" s="640"/>
      <c r="Q285" s="620">
        <v>1831.25</v>
      </c>
    </row>
    <row r="286" spans="1:17" ht="14.4" customHeight="1" x14ac:dyDescent="0.3">
      <c r="A286" s="615" t="s">
        <v>470</v>
      </c>
      <c r="B286" s="616" t="s">
        <v>2903</v>
      </c>
      <c r="C286" s="616" t="s">
        <v>3330</v>
      </c>
      <c r="D286" s="616" t="s">
        <v>3389</v>
      </c>
      <c r="E286" s="616" t="s">
        <v>3390</v>
      </c>
      <c r="F286" s="619"/>
      <c r="G286" s="619"/>
      <c r="H286" s="619"/>
      <c r="I286" s="619"/>
      <c r="J286" s="619"/>
      <c r="K286" s="619"/>
      <c r="L286" s="619"/>
      <c r="M286" s="619"/>
      <c r="N286" s="619">
        <v>1</v>
      </c>
      <c r="O286" s="619">
        <v>12681.98</v>
      </c>
      <c r="P286" s="640"/>
      <c r="Q286" s="620">
        <v>12681.98</v>
      </c>
    </row>
    <row r="287" spans="1:17" ht="14.4" customHeight="1" x14ac:dyDescent="0.3">
      <c r="A287" s="615" t="s">
        <v>470</v>
      </c>
      <c r="B287" s="616" t="s">
        <v>2903</v>
      </c>
      <c r="C287" s="616" t="s">
        <v>3330</v>
      </c>
      <c r="D287" s="616" t="s">
        <v>3391</v>
      </c>
      <c r="E287" s="616" t="s">
        <v>3392</v>
      </c>
      <c r="F287" s="619"/>
      <c r="G287" s="619"/>
      <c r="H287" s="619"/>
      <c r="I287" s="619"/>
      <c r="J287" s="619"/>
      <c r="K287" s="619"/>
      <c r="L287" s="619"/>
      <c r="M287" s="619"/>
      <c r="N287" s="619">
        <v>3</v>
      </c>
      <c r="O287" s="619">
        <v>7875.33</v>
      </c>
      <c r="P287" s="640"/>
      <c r="Q287" s="620">
        <v>2625.11</v>
      </c>
    </row>
    <row r="288" spans="1:17" ht="14.4" customHeight="1" x14ac:dyDescent="0.3">
      <c r="A288" s="615" t="s">
        <v>470</v>
      </c>
      <c r="B288" s="616" t="s">
        <v>2903</v>
      </c>
      <c r="C288" s="616" t="s">
        <v>3330</v>
      </c>
      <c r="D288" s="616" t="s">
        <v>3393</v>
      </c>
      <c r="E288" s="616" t="s">
        <v>3394</v>
      </c>
      <c r="F288" s="619"/>
      <c r="G288" s="619"/>
      <c r="H288" s="619"/>
      <c r="I288" s="619"/>
      <c r="J288" s="619"/>
      <c r="K288" s="619"/>
      <c r="L288" s="619"/>
      <c r="M288" s="619"/>
      <c r="N288" s="619">
        <v>2</v>
      </c>
      <c r="O288" s="619">
        <v>1448.84</v>
      </c>
      <c r="P288" s="640"/>
      <c r="Q288" s="620">
        <v>724.42</v>
      </c>
    </row>
    <row r="289" spans="1:17" ht="14.4" customHeight="1" x14ac:dyDescent="0.3">
      <c r="A289" s="615" t="s">
        <v>470</v>
      </c>
      <c r="B289" s="616" t="s">
        <v>2903</v>
      </c>
      <c r="C289" s="616" t="s">
        <v>3330</v>
      </c>
      <c r="D289" s="616" t="s">
        <v>3395</v>
      </c>
      <c r="E289" s="616" t="s">
        <v>3396</v>
      </c>
      <c r="F289" s="619"/>
      <c r="G289" s="619"/>
      <c r="H289" s="619"/>
      <c r="I289" s="619"/>
      <c r="J289" s="619"/>
      <c r="K289" s="619"/>
      <c r="L289" s="619"/>
      <c r="M289" s="619"/>
      <c r="N289" s="619">
        <v>1</v>
      </c>
      <c r="O289" s="619">
        <v>239.4</v>
      </c>
      <c r="P289" s="640"/>
      <c r="Q289" s="620">
        <v>239.4</v>
      </c>
    </row>
    <row r="290" spans="1:17" ht="14.4" customHeight="1" x14ac:dyDescent="0.3">
      <c r="A290" s="615" t="s">
        <v>470</v>
      </c>
      <c r="B290" s="616" t="s">
        <v>2903</v>
      </c>
      <c r="C290" s="616" t="s">
        <v>3330</v>
      </c>
      <c r="D290" s="616" t="s">
        <v>3397</v>
      </c>
      <c r="E290" s="616" t="s">
        <v>3398</v>
      </c>
      <c r="F290" s="619"/>
      <c r="G290" s="619"/>
      <c r="H290" s="619"/>
      <c r="I290" s="619"/>
      <c r="J290" s="619"/>
      <c r="K290" s="619"/>
      <c r="L290" s="619"/>
      <c r="M290" s="619"/>
      <c r="N290" s="619">
        <v>3</v>
      </c>
      <c r="O290" s="619">
        <v>3743.34</v>
      </c>
      <c r="P290" s="640"/>
      <c r="Q290" s="620">
        <v>1247.78</v>
      </c>
    </row>
    <row r="291" spans="1:17" ht="14.4" customHeight="1" x14ac:dyDescent="0.3">
      <c r="A291" s="615" t="s">
        <v>470</v>
      </c>
      <c r="B291" s="616" t="s">
        <v>2903</v>
      </c>
      <c r="C291" s="616" t="s">
        <v>3330</v>
      </c>
      <c r="D291" s="616" t="s">
        <v>3399</v>
      </c>
      <c r="E291" s="616" t="s">
        <v>3398</v>
      </c>
      <c r="F291" s="619"/>
      <c r="G291" s="619"/>
      <c r="H291" s="619"/>
      <c r="I291" s="619"/>
      <c r="J291" s="619"/>
      <c r="K291" s="619"/>
      <c r="L291" s="619"/>
      <c r="M291" s="619"/>
      <c r="N291" s="619">
        <v>5</v>
      </c>
      <c r="O291" s="619">
        <v>7109.45</v>
      </c>
      <c r="P291" s="640"/>
      <c r="Q291" s="620">
        <v>1421.8899999999999</v>
      </c>
    </row>
    <row r="292" spans="1:17" ht="14.4" customHeight="1" x14ac:dyDescent="0.3">
      <c r="A292" s="615" t="s">
        <v>470</v>
      </c>
      <c r="B292" s="616" t="s">
        <v>2903</v>
      </c>
      <c r="C292" s="616" t="s">
        <v>3330</v>
      </c>
      <c r="D292" s="616" t="s">
        <v>3400</v>
      </c>
      <c r="E292" s="616" t="s">
        <v>3398</v>
      </c>
      <c r="F292" s="619"/>
      <c r="G292" s="619"/>
      <c r="H292" s="619"/>
      <c r="I292" s="619"/>
      <c r="J292" s="619"/>
      <c r="K292" s="619"/>
      <c r="L292" s="619"/>
      <c r="M292" s="619"/>
      <c r="N292" s="619">
        <v>9</v>
      </c>
      <c r="O292" s="619">
        <v>14904.99</v>
      </c>
      <c r="P292" s="640"/>
      <c r="Q292" s="620">
        <v>1656.11</v>
      </c>
    </row>
    <row r="293" spans="1:17" ht="14.4" customHeight="1" x14ac:dyDescent="0.3">
      <c r="A293" s="615" t="s">
        <v>470</v>
      </c>
      <c r="B293" s="616" t="s">
        <v>2903</v>
      </c>
      <c r="C293" s="616" t="s">
        <v>3330</v>
      </c>
      <c r="D293" s="616" t="s">
        <v>3401</v>
      </c>
      <c r="E293" s="616" t="s">
        <v>3402</v>
      </c>
      <c r="F293" s="619"/>
      <c r="G293" s="619"/>
      <c r="H293" s="619"/>
      <c r="I293" s="619"/>
      <c r="J293" s="619"/>
      <c r="K293" s="619"/>
      <c r="L293" s="619"/>
      <c r="M293" s="619"/>
      <c r="N293" s="619">
        <v>3</v>
      </c>
      <c r="O293" s="619">
        <v>4259.46</v>
      </c>
      <c r="P293" s="640"/>
      <c r="Q293" s="620">
        <v>1419.82</v>
      </c>
    </row>
    <row r="294" spans="1:17" ht="14.4" customHeight="1" x14ac:dyDescent="0.3">
      <c r="A294" s="615" t="s">
        <v>470</v>
      </c>
      <c r="B294" s="616" t="s">
        <v>2903</v>
      </c>
      <c r="C294" s="616" t="s">
        <v>3330</v>
      </c>
      <c r="D294" s="616" t="s">
        <v>3403</v>
      </c>
      <c r="E294" s="616" t="s">
        <v>3402</v>
      </c>
      <c r="F294" s="619"/>
      <c r="G294" s="619"/>
      <c r="H294" s="619"/>
      <c r="I294" s="619"/>
      <c r="J294" s="619"/>
      <c r="K294" s="619"/>
      <c r="L294" s="619"/>
      <c r="M294" s="619"/>
      <c r="N294" s="619">
        <v>1</v>
      </c>
      <c r="O294" s="619">
        <v>1547.29</v>
      </c>
      <c r="P294" s="640"/>
      <c r="Q294" s="620">
        <v>1547.29</v>
      </c>
    </row>
    <row r="295" spans="1:17" ht="14.4" customHeight="1" x14ac:dyDescent="0.3">
      <c r="A295" s="615" t="s">
        <v>470</v>
      </c>
      <c r="B295" s="616" t="s">
        <v>2903</v>
      </c>
      <c r="C295" s="616" t="s">
        <v>3330</v>
      </c>
      <c r="D295" s="616" t="s">
        <v>3404</v>
      </c>
      <c r="E295" s="616" t="s">
        <v>3405</v>
      </c>
      <c r="F295" s="619"/>
      <c r="G295" s="619"/>
      <c r="H295" s="619"/>
      <c r="I295" s="619"/>
      <c r="J295" s="619">
        <v>7</v>
      </c>
      <c r="K295" s="619">
        <v>13203.26</v>
      </c>
      <c r="L295" s="619"/>
      <c r="M295" s="619">
        <v>1886.18</v>
      </c>
      <c r="N295" s="619"/>
      <c r="O295" s="619"/>
      <c r="P295" s="640"/>
      <c r="Q295" s="620"/>
    </row>
    <row r="296" spans="1:17" ht="14.4" customHeight="1" x14ac:dyDescent="0.3">
      <c r="A296" s="615" t="s">
        <v>470</v>
      </c>
      <c r="B296" s="616" t="s">
        <v>2903</v>
      </c>
      <c r="C296" s="616" t="s">
        <v>3330</v>
      </c>
      <c r="D296" s="616" t="s">
        <v>3406</v>
      </c>
      <c r="E296" s="616" t="s">
        <v>3405</v>
      </c>
      <c r="F296" s="619"/>
      <c r="G296" s="619"/>
      <c r="H296" s="619"/>
      <c r="I296" s="619"/>
      <c r="J296" s="619">
        <v>2</v>
      </c>
      <c r="K296" s="619">
        <v>4068.76</v>
      </c>
      <c r="L296" s="619"/>
      <c r="M296" s="619">
        <v>2034.38</v>
      </c>
      <c r="N296" s="619"/>
      <c r="O296" s="619"/>
      <c r="P296" s="640"/>
      <c r="Q296" s="620"/>
    </row>
    <row r="297" spans="1:17" ht="14.4" customHeight="1" x14ac:dyDescent="0.3">
      <c r="A297" s="615" t="s">
        <v>470</v>
      </c>
      <c r="B297" s="616" t="s">
        <v>2903</v>
      </c>
      <c r="C297" s="616" t="s">
        <v>3330</v>
      </c>
      <c r="D297" s="616" t="s">
        <v>3407</v>
      </c>
      <c r="E297" s="616" t="s">
        <v>3405</v>
      </c>
      <c r="F297" s="619"/>
      <c r="G297" s="619"/>
      <c r="H297" s="619"/>
      <c r="I297" s="619"/>
      <c r="J297" s="619">
        <v>2</v>
      </c>
      <c r="K297" s="619">
        <v>4456.3599999999997</v>
      </c>
      <c r="L297" s="619"/>
      <c r="M297" s="619">
        <v>2228.1799999999998</v>
      </c>
      <c r="N297" s="619"/>
      <c r="O297" s="619"/>
      <c r="P297" s="640"/>
      <c r="Q297" s="620"/>
    </row>
    <row r="298" spans="1:17" ht="14.4" customHeight="1" x14ac:dyDescent="0.3">
      <c r="A298" s="615" t="s">
        <v>470</v>
      </c>
      <c r="B298" s="616" t="s">
        <v>2903</v>
      </c>
      <c r="C298" s="616" t="s">
        <v>3330</v>
      </c>
      <c r="D298" s="616" t="s">
        <v>3408</v>
      </c>
      <c r="E298" s="616" t="s">
        <v>3409</v>
      </c>
      <c r="F298" s="619"/>
      <c r="G298" s="619"/>
      <c r="H298" s="619"/>
      <c r="I298" s="619"/>
      <c r="J298" s="619"/>
      <c r="K298" s="619"/>
      <c r="L298" s="619"/>
      <c r="M298" s="619"/>
      <c r="N298" s="619">
        <v>1</v>
      </c>
      <c r="O298" s="619">
        <v>4834.6400000000003</v>
      </c>
      <c r="P298" s="640"/>
      <c r="Q298" s="620">
        <v>4834.6400000000003</v>
      </c>
    </row>
    <row r="299" spans="1:17" ht="14.4" customHeight="1" x14ac:dyDescent="0.3">
      <c r="A299" s="615" t="s">
        <v>470</v>
      </c>
      <c r="B299" s="616" t="s">
        <v>2903</v>
      </c>
      <c r="C299" s="616" t="s">
        <v>3330</v>
      </c>
      <c r="D299" s="616" t="s">
        <v>3410</v>
      </c>
      <c r="E299" s="616" t="s">
        <v>3411</v>
      </c>
      <c r="F299" s="619">
        <v>3</v>
      </c>
      <c r="G299" s="619">
        <v>2367.87</v>
      </c>
      <c r="H299" s="619">
        <v>1</v>
      </c>
      <c r="I299" s="619">
        <v>789.29</v>
      </c>
      <c r="J299" s="619">
        <v>4</v>
      </c>
      <c r="K299" s="619">
        <v>3157.16</v>
      </c>
      <c r="L299" s="619">
        <v>1.3333333333333333</v>
      </c>
      <c r="M299" s="619">
        <v>789.29</v>
      </c>
      <c r="N299" s="619">
        <v>20</v>
      </c>
      <c r="O299" s="619">
        <v>15785.8</v>
      </c>
      <c r="P299" s="640">
        <v>6.666666666666667</v>
      </c>
      <c r="Q299" s="620">
        <v>789.29</v>
      </c>
    </row>
    <row r="300" spans="1:17" ht="14.4" customHeight="1" x14ac:dyDescent="0.3">
      <c r="A300" s="615" t="s">
        <v>470</v>
      </c>
      <c r="B300" s="616" t="s">
        <v>2903</v>
      </c>
      <c r="C300" s="616" t="s">
        <v>3330</v>
      </c>
      <c r="D300" s="616" t="s">
        <v>3412</v>
      </c>
      <c r="E300" s="616" t="s">
        <v>3405</v>
      </c>
      <c r="F300" s="619"/>
      <c r="G300" s="619"/>
      <c r="H300" s="619"/>
      <c r="I300" s="619"/>
      <c r="J300" s="619">
        <v>8</v>
      </c>
      <c r="K300" s="619">
        <v>19831.84</v>
      </c>
      <c r="L300" s="619"/>
      <c r="M300" s="619">
        <v>2478.98</v>
      </c>
      <c r="N300" s="619"/>
      <c r="O300" s="619"/>
      <c r="P300" s="640"/>
      <c r="Q300" s="620"/>
    </row>
    <row r="301" spans="1:17" ht="14.4" customHeight="1" x14ac:dyDescent="0.3">
      <c r="A301" s="615" t="s">
        <v>470</v>
      </c>
      <c r="B301" s="616" t="s">
        <v>2903</v>
      </c>
      <c r="C301" s="616" t="s">
        <v>3330</v>
      </c>
      <c r="D301" s="616" t="s">
        <v>3413</v>
      </c>
      <c r="E301" s="616" t="s">
        <v>3414</v>
      </c>
      <c r="F301" s="619"/>
      <c r="G301" s="619"/>
      <c r="H301" s="619"/>
      <c r="I301" s="619"/>
      <c r="J301" s="619"/>
      <c r="K301" s="619"/>
      <c r="L301" s="619"/>
      <c r="M301" s="619"/>
      <c r="N301" s="619">
        <v>1</v>
      </c>
      <c r="O301" s="619">
        <v>8222.51</v>
      </c>
      <c r="P301" s="640"/>
      <c r="Q301" s="620">
        <v>8222.51</v>
      </c>
    </row>
    <row r="302" spans="1:17" ht="14.4" customHeight="1" x14ac:dyDescent="0.3">
      <c r="A302" s="615" t="s">
        <v>470</v>
      </c>
      <c r="B302" s="616" t="s">
        <v>2903</v>
      </c>
      <c r="C302" s="616" t="s">
        <v>3330</v>
      </c>
      <c r="D302" s="616" t="s">
        <v>3415</v>
      </c>
      <c r="E302" s="616" t="s">
        <v>3416</v>
      </c>
      <c r="F302" s="619"/>
      <c r="G302" s="619"/>
      <c r="H302" s="619"/>
      <c r="I302" s="619"/>
      <c r="J302" s="619">
        <v>1</v>
      </c>
      <c r="K302" s="619">
        <v>10628.95</v>
      </c>
      <c r="L302" s="619"/>
      <c r="M302" s="619">
        <v>10628.95</v>
      </c>
      <c r="N302" s="619">
        <v>2</v>
      </c>
      <c r="O302" s="619">
        <v>21257.9</v>
      </c>
      <c r="P302" s="640"/>
      <c r="Q302" s="620">
        <v>10628.95</v>
      </c>
    </row>
    <row r="303" spans="1:17" ht="14.4" customHeight="1" x14ac:dyDescent="0.3">
      <c r="A303" s="615" t="s">
        <v>470</v>
      </c>
      <c r="B303" s="616" t="s">
        <v>2903</v>
      </c>
      <c r="C303" s="616" t="s">
        <v>3330</v>
      </c>
      <c r="D303" s="616" t="s">
        <v>3417</v>
      </c>
      <c r="E303" s="616" t="s">
        <v>3418</v>
      </c>
      <c r="F303" s="619"/>
      <c r="G303" s="619"/>
      <c r="H303" s="619"/>
      <c r="I303" s="619"/>
      <c r="J303" s="619">
        <v>3</v>
      </c>
      <c r="K303" s="619">
        <v>3088.26</v>
      </c>
      <c r="L303" s="619"/>
      <c r="M303" s="619">
        <v>1029.42</v>
      </c>
      <c r="N303" s="619">
        <v>4</v>
      </c>
      <c r="O303" s="619">
        <v>4117.68</v>
      </c>
      <c r="P303" s="640"/>
      <c r="Q303" s="620">
        <v>1029.42</v>
      </c>
    </row>
    <row r="304" spans="1:17" ht="14.4" customHeight="1" x14ac:dyDescent="0.3">
      <c r="A304" s="615" t="s">
        <v>470</v>
      </c>
      <c r="B304" s="616" t="s">
        <v>2903</v>
      </c>
      <c r="C304" s="616" t="s">
        <v>3330</v>
      </c>
      <c r="D304" s="616" t="s">
        <v>3419</v>
      </c>
      <c r="E304" s="616" t="s">
        <v>3420</v>
      </c>
      <c r="F304" s="619"/>
      <c r="G304" s="619"/>
      <c r="H304" s="619"/>
      <c r="I304" s="619"/>
      <c r="J304" s="619">
        <v>1</v>
      </c>
      <c r="K304" s="619">
        <v>28950</v>
      </c>
      <c r="L304" s="619"/>
      <c r="M304" s="619">
        <v>28950</v>
      </c>
      <c r="N304" s="619"/>
      <c r="O304" s="619"/>
      <c r="P304" s="640"/>
      <c r="Q304" s="620"/>
    </row>
    <row r="305" spans="1:17" ht="14.4" customHeight="1" x14ac:dyDescent="0.3">
      <c r="A305" s="615" t="s">
        <v>470</v>
      </c>
      <c r="B305" s="616" t="s">
        <v>2903</v>
      </c>
      <c r="C305" s="616" t="s">
        <v>3330</v>
      </c>
      <c r="D305" s="616" t="s">
        <v>3421</v>
      </c>
      <c r="E305" s="616" t="s">
        <v>3422</v>
      </c>
      <c r="F305" s="619"/>
      <c r="G305" s="619"/>
      <c r="H305" s="619"/>
      <c r="I305" s="619"/>
      <c r="J305" s="619"/>
      <c r="K305" s="619"/>
      <c r="L305" s="619"/>
      <c r="M305" s="619"/>
      <c r="N305" s="619">
        <v>1</v>
      </c>
      <c r="O305" s="619">
        <v>60099</v>
      </c>
      <c r="P305" s="640"/>
      <c r="Q305" s="620">
        <v>60099</v>
      </c>
    </row>
    <row r="306" spans="1:17" ht="14.4" customHeight="1" x14ac:dyDescent="0.3">
      <c r="A306" s="615" t="s">
        <v>470</v>
      </c>
      <c r="B306" s="616" t="s">
        <v>2903</v>
      </c>
      <c r="C306" s="616" t="s">
        <v>3330</v>
      </c>
      <c r="D306" s="616" t="s">
        <v>3423</v>
      </c>
      <c r="E306" s="616" t="s">
        <v>3422</v>
      </c>
      <c r="F306" s="619">
        <v>1</v>
      </c>
      <c r="G306" s="619">
        <v>68578</v>
      </c>
      <c r="H306" s="619">
        <v>1</v>
      </c>
      <c r="I306" s="619">
        <v>68578</v>
      </c>
      <c r="J306" s="619"/>
      <c r="K306" s="619"/>
      <c r="L306" s="619"/>
      <c r="M306" s="619"/>
      <c r="N306" s="619"/>
      <c r="O306" s="619"/>
      <c r="P306" s="640"/>
      <c r="Q306" s="620"/>
    </row>
    <row r="307" spans="1:17" ht="14.4" customHeight="1" x14ac:dyDescent="0.3">
      <c r="A307" s="615" t="s">
        <v>470</v>
      </c>
      <c r="B307" s="616" t="s">
        <v>2903</v>
      </c>
      <c r="C307" s="616" t="s">
        <v>3330</v>
      </c>
      <c r="D307" s="616" t="s">
        <v>3424</v>
      </c>
      <c r="E307" s="616" t="s">
        <v>3425</v>
      </c>
      <c r="F307" s="619"/>
      <c r="G307" s="619"/>
      <c r="H307" s="619"/>
      <c r="I307" s="619"/>
      <c r="J307" s="619"/>
      <c r="K307" s="619"/>
      <c r="L307" s="619"/>
      <c r="M307" s="619"/>
      <c r="N307" s="619">
        <v>2</v>
      </c>
      <c r="O307" s="619">
        <v>1803.28</v>
      </c>
      <c r="P307" s="640"/>
      <c r="Q307" s="620">
        <v>901.64</v>
      </c>
    </row>
    <row r="308" spans="1:17" ht="14.4" customHeight="1" x14ac:dyDescent="0.3">
      <c r="A308" s="615" t="s">
        <v>470</v>
      </c>
      <c r="B308" s="616" t="s">
        <v>2903</v>
      </c>
      <c r="C308" s="616" t="s">
        <v>3330</v>
      </c>
      <c r="D308" s="616" t="s">
        <v>3426</v>
      </c>
      <c r="E308" s="616" t="s">
        <v>3427</v>
      </c>
      <c r="F308" s="619">
        <v>1</v>
      </c>
      <c r="G308" s="619">
        <v>15998.9</v>
      </c>
      <c r="H308" s="619">
        <v>1</v>
      </c>
      <c r="I308" s="619">
        <v>15998.9</v>
      </c>
      <c r="J308" s="619"/>
      <c r="K308" s="619"/>
      <c r="L308" s="619"/>
      <c r="M308" s="619"/>
      <c r="N308" s="619"/>
      <c r="O308" s="619"/>
      <c r="P308" s="640"/>
      <c r="Q308" s="620"/>
    </row>
    <row r="309" spans="1:17" ht="14.4" customHeight="1" x14ac:dyDescent="0.3">
      <c r="A309" s="615" t="s">
        <v>470</v>
      </c>
      <c r="B309" s="616" t="s">
        <v>2903</v>
      </c>
      <c r="C309" s="616" t="s">
        <v>3330</v>
      </c>
      <c r="D309" s="616" t="s">
        <v>3428</v>
      </c>
      <c r="E309" s="616" t="s">
        <v>3429</v>
      </c>
      <c r="F309" s="619"/>
      <c r="G309" s="619"/>
      <c r="H309" s="619"/>
      <c r="I309" s="619"/>
      <c r="J309" s="619"/>
      <c r="K309" s="619"/>
      <c r="L309" s="619"/>
      <c r="M309" s="619"/>
      <c r="N309" s="619">
        <v>1</v>
      </c>
      <c r="O309" s="619">
        <v>23608.2</v>
      </c>
      <c r="P309" s="640"/>
      <c r="Q309" s="620">
        <v>23608.2</v>
      </c>
    </row>
    <row r="310" spans="1:17" ht="14.4" customHeight="1" x14ac:dyDescent="0.3">
      <c r="A310" s="615" t="s">
        <v>470</v>
      </c>
      <c r="B310" s="616" t="s">
        <v>2903</v>
      </c>
      <c r="C310" s="616" t="s">
        <v>3330</v>
      </c>
      <c r="D310" s="616" t="s">
        <v>3430</v>
      </c>
      <c r="E310" s="616" t="s">
        <v>3431</v>
      </c>
      <c r="F310" s="619"/>
      <c r="G310" s="619"/>
      <c r="H310" s="619"/>
      <c r="I310" s="619"/>
      <c r="J310" s="619">
        <v>3</v>
      </c>
      <c r="K310" s="619">
        <v>671.55</v>
      </c>
      <c r="L310" s="619"/>
      <c r="M310" s="619">
        <v>223.85</v>
      </c>
      <c r="N310" s="619"/>
      <c r="O310" s="619"/>
      <c r="P310" s="640"/>
      <c r="Q310" s="620"/>
    </row>
    <row r="311" spans="1:17" ht="14.4" customHeight="1" x14ac:dyDescent="0.3">
      <c r="A311" s="615" t="s">
        <v>470</v>
      </c>
      <c r="B311" s="616" t="s">
        <v>2903</v>
      </c>
      <c r="C311" s="616" t="s">
        <v>3330</v>
      </c>
      <c r="D311" s="616" t="s">
        <v>3432</v>
      </c>
      <c r="E311" s="616" t="s">
        <v>3433</v>
      </c>
      <c r="F311" s="619"/>
      <c r="G311" s="619"/>
      <c r="H311" s="619"/>
      <c r="I311" s="619"/>
      <c r="J311" s="619"/>
      <c r="K311" s="619"/>
      <c r="L311" s="619"/>
      <c r="M311" s="619"/>
      <c r="N311" s="619">
        <v>2</v>
      </c>
      <c r="O311" s="619">
        <v>13194.16</v>
      </c>
      <c r="P311" s="640"/>
      <c r="Q311" s="620">
        <v>6597.08</v>
      </c>
    </row>
    <row r="312" spans="1:17" ht="14.4" customHeight="1" x14ac:dyDescent="0.3">
      <c r="A312" s="615" t="s">
        <v>470</v>
      </c>
      <c r="B312" s="616" t="s">
        <v>2903</v>
      </c>
      <c r="C312" s="616" t="s">
        <v>3330</v>
      </c>
      <c r="D312" s="616" t="s">
        <v>3434</v>
      </c>
      <c r="E312" s="616" t="s">
        <v>3435</v>
      </c>
      <c r="F312" s="619"/>
      <c r="G312" s="619"/>
      <c r="H312" s="619"/>
      <c r="I312" s="619"/>
      <c r="J312" s="619"/>
      <c r="K312" s="619"/>
      <c r="L312" s="619"/>
      <c r="M312" s="619"/>
      <c r="N312" s="619">
        <v>1</v>
      </c>
      <c r="O312" s="619">
        <v>408.74</v>
      </c>
      <c r="P312" s="640"/>
      <c r="Q312" s="620">
        <v>408.74</v>
      </c>
    </row>
    <row r="313" spans="1:17" ht="14.4" customHeight="1" x14ac:dyDescent="0.3">
      <c r="A313" s="615" t="s">
        <v>470</v>
      </c>
      <c r="B313" s="616" t="s">
        <v>2903</v>
      </c>
      <c r="C313" s="616" t="s">
        <v>3330</v>
      </c>
      <c r="D313" s="616" t="s">
        <v>3436</v>
      </c>
      <c r="E313" s="616" t="s">
        <v>3437</v>
      </c>
      <c r="F313" s="619">
        <v>3</v>
      </c>
      <c r="G313" s="619">
        <v>11142.66</v>
      </c>
      <c r="H313" s="619">
        <v>1</v>
      </c>
      <c r="I313" s="619">
        <v>3714.22</v>
      </c>
      <c r="J313" s="619"/>
      <c r="K313" s="619"/>
      <c r="L313" s="619"/>
      <c r="M313" s="619"/>
      <c r="N313" s="619">
        <v>6</v>
      </c>
      <c r="O313" s="619">
        <v>22285.32</v>
      </c>
      <c r="P313" s="640">
        <v>2</v>
      </c>
      <c r="Q313" s="620">
        <v>3714.22</v>
      </c>
    </row>
    <row r="314" spans="1:17" ht="14.4" customHeight="1" x14ac:dyDescent="0.3">
      <c r="A314" s="615" t="s">
        <v>470</v>
      </c>
      <c r="B314" s="616" t="s">
        <v>2903</v>
      </c>
      <c r="C314" s="616" t="s">
        <v>3330</v>
      </c>
      <c r="D314" s="616" t="s">
        <v>3438</v>
      </c>
      <c r="E314" s="616" t="s">
        <v>3439</v>
      </c>
      <c r="F314" s="619">
        <v>1</v>
      </c>
      <c r="G314" s="619">
        <v>10124.24</v>
      </c>
      <c r="H314" s="619">
        <v>1</v>
      </c>
      <c r="I314" s="619">
        <v>10124.24</v>
      </c>
      <c r="J314" s="619"/>
      <c r="K314" s="619"/>
      <c r="L314" s="619"/>
      <c r="M314" s="619"/>
      <c r="N314" s="619">
        <v>5</v>
      </c>
      <c r="O314" s="619">
        <v>50621.2</v>
      </c>
      <c r="P314" s="640">
        <v>5</v>
      </c>
      <c r="Q314" s="620">
        <v>10124.24</v>
      </c>
    </row>
    <row r="315" spans="1:17" ht="14.4" customHeight="1" x14ac:dyDescent="0.3">
      <c r="A315" s="615" t="s">
        <v>470</v>
      </c>
      <c r="B315" s="616" t="s">
        <v>2903</v>
      </c>
      <c r="C315" s="616" t="s">
        <v>3330</v>
      </c>
      <c r="D315" s="616" t="s">
        <v>3440</v>
      </c>
      <c r="E315" s="616" t="s">
        <v>3441</v>
      </c>
      <c r="F315" s="619"/>
      <c r="G315" s="619"/>
      <c r="H315" s="619"/>
      <c r="I315" s="619"/>
      <c r="J315" s="619"/>
      <c r="K315" s="619"/>
      <c r="L315" s="619"/>
      <c r="M315" s="619"/>
      <c r="N315" s="619">
        <v>3</v>
      </c>
      <c r="O315" s="619">
        <v>19991.13</v>
      </c>
      <c r="P315" s="640"/>
      <c r="Q315" s="620">
        <v>6663.71</v>
      </c>
    </row>
    <row r="316" spans="1:17" ht="14.4" customHeight="1" x14ac:dyDescent="0.3">
      <c r="A316" s="615" t="s">
        <v>470</v>
      </c>
      <c r="B316" s="616" t="s">
        <v>2903</v>
      </c>
      <c r="C316" s="616" t="s">
        <v>3330</v>
      </c>
      <c r="D316" s="616" t="s">
        <v>3442</v>
      </c>
      <c r="E316" s="616" t="s">
        <v>3443</v>
      </c>
      <c r="F316" s="619"/>
      <c r="G316" s="619"/>
      <c r="H316" s="619"/>
      <c r="I316" s="619"/>
      <c r="J316" s="619">
        <v>1</v>
      </c>
      <c r="K316" s="619">
        <v>2156.67</v>
      </c>
      <c r="L316" s="619"/>
      <c r="M316" s="619">
        <v>2156.67</v>
      </c>
      <c r="N316" s="619"/>
      <c r="O316" s="619"/>
      <c r="P316" s="640"/>
      <c r="Q316" s="620"/>
    </row>
    <row r="317" spans="1:17" ht="14.4" customHeight="1" x14ac:dyDescent="0.3">
      <c r="A317" s="615" t="s">
        <v>470</v>
      </c>
      <c r="B317" s="616" t="s">
        <v>2903</v>
      </c>
      <c r="C317" s="616" t="s">
        <v>3330</v>
      </c>
      <c r="D317" s="616" t="s">
        <v>3444</v>
      </c>
      <c r="E317" s="616" t="s">
        <v>3445</v>
      </c>
      <c r="F317" s="619"/>
      <c r="G317" s="619"/>
      <c r="H317" s="619"/>
      <c r="I317" s="619"/>
      <c r="J317" s="619">
        <v>1</v>
      </c>
      <c r="K317" s="619">
        <v>3938.18</v>
      </c>
      <c r="L317" s="619"/>
      <c r="M317" s="619">
        <v>3938.18</v>
      </c>
      <c r="N317" s="619"/>
      <c r="O317" s="619"/>
      <c r="P317" s="640"/>
      <c r="Q317" s="620"/>
    </row>
    <row r="318" spans="1:17" ht="14.4" customHeight="1" x14ac:dyDescent="0.3">
      <c r="A318" s="615" t="s">
        <v>470</v>
      </c>
      <c r="B318" s="616" t="s">
        <v>2903</v>
      </c>
      <c r="C318" s="616" t="s">
        <v>3330</v>
      </c>
      <c r="D318" s="616" t="s">
        <v>3446</v>
      </c>
      <c r="E318" s="616" t="s">
        <v>3447</v>
      </c>
      <c r="F318" s="619"/>
      <c r="G318" s="619"/>
      <c r="H318" s="619"/>
      <c r="I318" s="619"/>
      <c r="J318" s="619">
        <v>2</v>
      </c>
      <c r="K318" s="619">
        <v>1480</v>
      </c>
      <c r="L318" s="619"/>
      <c r="M318" s="619">
        <v>740</v>
      </c>
      <c r="N318" s="619"/>
      <c r="O318" s="619"/>
      <c r="P318" s="640"/>
      <c r="Q318" s="620"/>
    </row>
    <row r="319" spans="1:17" ht="14.4" customHeight="1" x14ac:dyDescent="0.3">
      <c r="A319" s="615" t="s">
        <v>470</v>
      </c>
      <c r="B319" s="616" t="s">
        <v>2903</v>
      </c>
      <c r="C319" s="616" t="s">
        <v>3330</v>
      </c>
      <c r="D319" s="616" t="s">
        <v>3448</v>
      </c>
      <c r="E319" s="616" t="s">
        <v>3449</v>
      </c>
      <c r="F319" s="619"/>
      <c r="G319" s="619"/>
      <c r="H319" s="619"/>
      <c r="I319" s="619"/>
      <c r="J319" s="619"/>
      <c r="K319" s="619"/>
      <c r="L319" s="619"/>
      <c r="M319" s="619"/>
      <c r="N319" s="619">
        <v>1</v>
      </c>
      <c r="O319" s="619">
        <v>1796</v>
      </c>
      <c r="P319" s="640"/>
      <c r="Q319" s="620">
        <v>1796</v>
      </c>
    </row>
    <row r="320" spans="1:17" ht="14.4" customHeight="1" x14ac:dyDescent="0.3">
      <c r="A320" s="615" t="s">
        <v>470</v>
      </c>
      <c r="B320" s="616" t="s">
        <v>2903</v>
      </c>
      <c r="C320" s="616" t="s">
        <v>3330</v>
      </c>
      <c r="D320" s="616" t="s">
        <v>3450</v>
      </c>
      <c r="E320" s="616" t="s">
        <v>3451</v>
      </c>
      <c r="F320" s="619">
        <v>1</v>
      </c>
      <c r="G320" s="619">
        <v>1796</v>
      </c>
      <c r="H320" s="619">
        <v>1</v>
      </c>
      <c r="I320" s="619">
        <v>1796</v>
      </c>
      <c r="J320" s="619"/>
      <c r="K320" s="619"/>
      <c r="L320" s="619"/>
      <c r="M320" s="619"/>
      <c r="N320" s="619">
        <v>2</v>
      </c>
      <c r="O320" s="619">
        <v>3592</v>
      </c>
      <c r="P320" s="640">
        <v>2</v>
      </c>
      <c r="Q320" s="620">
        <v>1796</v>
      </c>
    </row>
    <row r="321" spans="1:17" ht="14.4" customHeight="1" x14ac:dyDescent="0.3">
      <c r="A321" s="615" t="s">
        <v>470</v>
      </c>
      <c r="B321" s="616" t="s">
        <v>2903</v>
      </c>
      <c r="C321" s="616" t="s">
        <v>3330</v>
      </c>
      <c r="D321" s="616" t="s">
        <v>3452</v>
      </c>
      <c r="E321" s="616" t="s">
        <v>3453</v>
      </c>
      <c r="F321" s="619">
        <v>1</v>
      </c>
      <c r="G321" s="619">
        <v>1796</v>
      </c>
      <c r="H321" s="619">
        <v>1</v>
      </c>
      <c r="I321" s="619">
        <v>1796</v>
      </c>
      <c r="J321" s="619">
        <v>1</v>
      </c>
      <c r="K321" s="619">
        <v>1796</v>
      </c>
      <c r="L321" s="619">
        <v>1</v>
      </c>
      <c r="M321" s="619">
        <v>1796</v>
      </c>
      <c r="N321" s="619">
        <v>1</v>
      </c>
      <c r="O321" s="619">
        <v>1796</v>
      </c>
      <c r="P321" s="640">
        <v>1</v>
      </c>
      <c r="Q321" s="620">
        <v>1796</v>
      </c>
    </row>
    <row r="322" spans="1:17" ht="14.4" customHeight="1" x14ac:dyDescent="0.3">
      <c r="A322" s="615" t="s">
        <v>470</v>
      </c>
      <c r="B322" s="616" t="s">
        <v>2903</v>
      </c>
      <c r="C322" s="616" t="s">
        <v>3330</v>
      </c>
      <c r="D322" s="616" t="s">
        <v>3454</v>
      </c>
      <c r="E322" s="616" t="s">
        <v>3455</v>
      </c>
      <c r="F322" s="619">
        <v>1</v>
      </c>
      <c r="G322" s="619">
        <v>1796</v>
      </c>
      <c r="H322" s="619">
        <v>1</v>
      </c>
      <c r="I322" s="619">
        <v>1796</v>
      </c>
      <c r="J322" s="619">
        <v>2</v>
      </c>
      <c r="K322" s="619">
        <v>3592</v>
      </c>
      <c r="L322" s="619">
        <v>2</v>
      </c>
      <c r="M322" s="619">
        <v>1796</v>
      </c>
      <c r="N322" s="619">
        <v>2</v>
      </c>
      <c r="O322" s="619">
        <v>3592</v>
      </c>
      <c r="P322" s="640">
        <v>2</v>
      </c>
      <c r="Q322" s="620">
        <v>1796</v>
      </c>
    </row>
    <row r="323" spans="1:17" ht="14.4" customHeight="1" x14ac:dyDescent="0.3">
      <c r="A323" s="615" t="s">
        <v>470</v>
      </c>
      <c r="B323" s="616" t="s">
        <v>2903</v>
      </c>
      <c r="C323" s="616" t="s">
        <v>3330</v>
      </c>
      <c r="D323" s="616" t="s">
        <v>3456</v>
      </c>
      <c r="E323" s="616" t="s">
        <v>3457</v>
      </c>
      <c r="F323" s="619"/>
      <c r="G323" s="619"/>
      <c r="H323" s="619"/>
      <c r="I323" s="619"/>
      <c r="J323" s="619">
        <v>1</v>
      </c>
      <c r="K323" s="619">
        <v>3360</v>
      </c>
      <c r="L323" s="619"/>
      <c r="M323" s="619">
        <v>3360</v>
      </c>
      <c r="N323" s="619"/>
      <c r="O323" s="619"/>
      <c r="P323" s="640"/>
      <c r="Q323" s="620"/>
    </row>
    <row r="324" spans="1:17" ht="14.4" customHeight="1" x14ac:dyDescent="0.3">
      <c r="A324" s="615" t="s">
        <v>470</v>
      </c>
      <c r="B324" s="616" t="s">
        <v>2903</v>
      </c>
      <c r="C324" s="616" t="s">
        <v>3330</v>
      </c>
      <c r="D324" s="616" t="s">
        <v>3458</v>
      </c>
      <c r="E324" s="616" t="s">
        <v>3459</v>
      </c>
      <c r="F324" s="619"/>
      <c r="G324" s="619"/>
      <c r="H324" s="619"/>
      <c r="I324" s="619"/>
      <c r="J324" s="619">
        <v>1</v>
      </c>
      <c r="K324" s="619">
        <v>9100</v>
      </c>
      <c r="L324" s="619"/>
      <c r="M324" s="619">
        <v>9100</v>
      </c>
      <c r="N324" s="619"/>
      <c r="O324" s="619"/>
      <c r="P324" s="640"/>
      <c r="Q324" s="620"/>
    </row>
    <row r="325" spans="1:17" ht="14.4" customHeight="1" x14ac:dyDescent="0.3">
      <c r="A325" s="615" t="s">
        <v>470</v>
      </c>
      <c r="B325" s="616" t="s">
        <v>2903</v>
      </c>
      <c r="C325" s="616" t="s">
        <v>3330</v>
      </c>
      <c r="D325" s="616" t="s">
        <v>3460</v>
      </c>
      <c r="E325" s="616" t="s">
        <v>3461</v>
      </c>
      <c r="F325" s="619"/>
      <c r="G325" s="619"/>
      <c r="H325" s="619"/>
      <c r="I325" s="619"/>
      <c r="J325" s="619">
        <v>2</v>
      </c>
      <c r="K325" s="619">
        <v>2793</v>
      </c>
      <c r="L325" s="619"/>
      <c r="M325" s="619">
        <v>1396.5</v>
      </c>
      <c r="N325" s="619">
        <v>1</v>
      </c>
      <c r="O325" s="619">
        <v>1396.5</v>
      </c>
      <c r="P325" s="640"/>
      <c r="Q325" s="620">
        <v>1396.5</v>
      </c>
    </row>
    <row r="326" spans="1:17" ht="14.4" customHeight="1" x14ac:dyDescent="0.3">
      <c r="A326" s="615" t="s">
        <v>470</v>
      </c>
      <c r="B326" s="616" t="s">
        <v>2903</v>
      </c>
      <c r="C326" s="616" t="s">
        <v>3330</v>
      </c>
      <c r="D326" s="616" t="s">
        <v>3462</v>
      </c>
      <c r="E326" s="616" t="s">
        <v>3463</v>
      </c>
      <c r="F326" s="619"/>
      <c r="G326" s="619"/>
      <c r="H326" s="619"/>
      <c r="I326" s="619"/>
      <c r="J326" s="619"/>
      <c r="K326" s="619"/>
      <c r="L326" s="619"/>
      <c r="M326" s="619"/>
      <c r="N326" s="619">
        <v>3</v>
      </c>
      <c r="O326" s="619">
        <v>1085.07</v>
      </c>
      <c r="P326" s="640"/>
      <c r="Q326" s="620">
        <v>361.69</v>
      </c>
    </row>
    <row r="327" spans="1:17" ht="14.4" customHeight="1" x14ac:dyDescent="0.3">
      <c r="A327" s="615" t="s">
        <v>470</v>
      </c>
      <c r="B327" s="616" t="s">
        <v>2903</v>
      </c>
      <c r="C327" s="616" t="s">
        <v>3330</v>
      </c>
      <c r="D327" s="616" t="s">
        <v>3464</v>
      </c>
      <c r="E327" s="616" t="s">
        <v>3465</v>
      </c>
      <c r="F327" s="619"/>
      <c r="G327" s="619"/>
      <c r="H327" s="619"/>
      <c r="I327" s="619"/>
      <c r="J327" s="619"/>
      <c r="K327" s="619"/>
      <c r="L327" s="619"/>
      <c r="M327" s="619"/>
      <c r="N327" s="619">
        <v>1</v>
      </c>
      <c r="O327" s="619">
        <v>4618</v>
      </c>
      <c r="P327" s="640"/>
      <c r="Q327" s="620">
        <v>4618</v>
      </c>
    </row>
    <row r="328" spans="1:17" ht="14.4" customHeight="1" x14ac:dyDescent="0.3">
      <c r="A328" s="615" t="s">
        <v>470</v>
      </c>
      <c r="B328" s="616" t="s">
        <v>2903</v>
      </c>
      <c r="C328" s="616" t="s">
        <v>3330</v>
      </c>
      <c r="D328" s="616" t="s">
        <v>3466</v>
      </c>
      <c r="E328" s="616" t="s">
        <v>3467</v>
      </c>
      <c r="F328" s="619"/>
      <c r="G328" s="619"/>
      <c r="H328" s="619"/>
      <c r="I328" s="619"/>
      <c r="J328" s="619">
        <v>1</v>
      </c>
      <c r="K328" s="619">
        <v>4676</v>
      </c>
      <c r="L328" s="619"/>
      <c r="M328" s="619">
        <v>4676</v>
      </c>
      <c r="N328" s="619"/>
      <c r="O328" s="619"/>
      <c r="P328" s="640"/>
      <c r="Q328" s="620"/>
    </row>
    <row r="329" spans="1:17" ht="14.4" customHeight="1" x14ac:dyDescent="0.3">
      <c r="A329" s="615" t="s">
        <v>470</v>
      </c>
      <c r="B329" s="616" t="s">
        <v>2903</v>
      </c>
      <c r="C329" s="616" t="s">
        <v>3330</v>
      </c>
      <c r="D329" s="616" t="s">
        <v>3468</v>
      </c>
      <c r="E329" s="616" t="s">
        <v>3469</v>
      </c>
      <c r="F329" s="619"/>
      <c r="G329" s="619"/>
      <c r="H329" s="619"/>
      <c r="I329" s="619"/>
      <c r="J329" s="619">
        <v>4</v>
      </c>
      <c r="K329" s="619">
        <v>2368</v>
      </c>
      <c r="L329" s="619"/>
      <c r="M329" s="619">
        <v>592</v>
      </c>
      <c r="N329" s="619"/>
      <c r="O329" s="619"/>
      <c r="P329" s="640"/>
      <c r="Q329" s="620"/>
    </row>
    <row r="330" spans="1:17" ht="14.4" customHeight="1" x14ac:dyDescent="0.3">
      <c r="A330" s="615" t="s">
        <v>470</v>
      </c>
      <c r="B330" s="616" t="s">
        <v>2903</v>
      </c>
      <c r="C330" s="616" t="s">
        <v>3330</v>
      </c>
      <c r="D330" s="616" t="s">
        <v>3470</v>
      </c>
      <c r="E330" s="616" t="s">
        <v>3471</v>
      </c>
      <c r="F330" s="619">
        <v>15</v>
      </c>
      <c r="G330" s="619">
        <v>8347.5</v>
      </c>
      <c r="H330" s="619">
        <v>1</v>
      </c>
      <c r="I330" s="619">
        <v>556.5</v>
      </c>
      <c r="J330" s="619">
        <v>17</v>
      </c>
      <c r="K330" s="619">
        <v>9460.5</v>
      </c>
      <c r="L330" s="619">
        <v>1.1333333333333333</v>
      </c>
      <c r="M330" s="619">
        <v>556.5</v>
      </c>
      <c r="N330" s="619">
        <v>22</v>
      </c>
      <c r="O330" s="619">
        <v>12243</v>
      </c>
      <c r="P330" s="640">
        <v>1.4666666666666666</v>
      </c>
      <c r="Q330" s="620">
        <v>556.5</v>
      </c>
    </row>
    <row r="331" spans="1:17" ht="14.4" customHeight="1" x14ac:dyDescent="0.3">
      <c r="A331" s="615" t="s">
        <v>470</v>
      </c>
      <c r="B331" s="616" t="s">
        <v>2903</v>
      </c>
      <c r="C331" s="616" t="s">
        <v>3330</v>
      </c>
      <c r="D331" s="616" t="s">
        <v>3472</v>
      </c>
      <c r="E331" s="616" t="s">
        <v>3473</v>
      </c>
      <c r="F331" s="619"/>
      <c r="G331" s="619"/>
      <c r="H331" s="619"/>
      <c r="I331" s="619"/>
      <c r="J331" s="619"/>
      <c r="K331" s="619"/>
      <c r="L331" s="619"/>
      <c r="M331" s="619"/>
      <c r="N331" s="619">
        <v>3</v>
      </c>
      <c r="O331" s="619">
        <v>2556.9299999999998</v>
      </c>
      <c r="P331" s="640"/>
      <c r="Q331" s="620">
        <v>852.31</v>
      </c>
    </row>
    <row r="332" spans="1:17" ht="14.4" customHeight="1" x14ac:dyDescent="0.3">
      <c r="A332" s="615" t="s">
        <v>470</v>
      </c>
      <c r="B332" s="616" t="s">
        <v>2903</v>
      </c>
      <c r="C332" s="616" t="s">
        <v>3330</v>
      </c>
      <c r="D332" s="616" t="s">
        <v>3474</v>
      </c>
      <c r="E332" s="616" t="s">
        <v>3475</v>
      </c>
      <c r="F332" s="619"/>
      <c r="G332" s="619"/>
      <c r="H332" s="619"/>
      <c r="I332" s="619"/>
      <c r="J332" s="619"/>
      <c r="K332" s="619"/>
      <c r="L332" s="619"/>
      <c r="M332" s="619"/>
      <c r="N332" s="619">
        <v>1</v>
      </c>
      <c r="O332" s="619">
        <v>4735.3500000000004</v>
      </c>
      <c r="P332" s="640"/>
      <c r="Q332" s="620">
        <v>4735.3500000000004</v>
      </c>
    </row>
    <row r="333" spans="1:17" ht="14.4" customHeight="1" x14ac:dyDescent="0.3">
      <c r="A333" s="615" t="s">
        <v>470</v>
      </c>
      <c r="B333" s="616" t="s">
        <v>2903</v>
      </c>
      <c r="C333" s="616" t="s">
        <v>3330</v>
      </c>
      <c r="D333" s="616" t="s">
        <v>3476</v>
      </c>
      <c r="E333" s="616" t="s">
        <v>3477</v>
      </c>
      <c r="F333" s="619"/>
      <c r="G333" s="619"/>
      <c r="H333" s="619"/>
      <c r="I333" s="619"/>
      <c r="J333" s="619"/>
      <c r="K333" s="619"/>
      <c r="L333" s="619"/>
      <c r="M333" s="619"/>
      <c r="N333" s="619">
        <v>1</v>
      </c>
      <c r="O333" s="619">
        <v>7993.16</v>
      </c>
      <c r="P333" s="640"/>
      <c r="Q333" s="620">
        <v>7993.16</v>
      </c>
    </row>
    <row r="334" spans="1:17" ht="14.4" customHeight="1" x14ac:dyDescent="0.3">
      <c r="A334" s="615" t="s">
        <v>470</v>
      </c>
      <c r="B334" s="616" t="s">
        <v>2903</v>
      </c>
      <c r="C334" s="616" t="s">
        <v>3330</v>
      </c>
      <c r="D334" s="616" t="s">
        <v>3478</v>
      </c>
      <c r="E334" s="616" t="s">
        <v>3479</v>
      </c>
      <c r="F334" s="619"/>
      <c r="G334" s="619"/>
      <c r="H334" s="619"/>
      <c r="I334" s="619"/>
      <c r="J334" s="619"/>
      <c r="K334" s="619"/>
      <c r="L334" s="619"/>
      <c r="M334" s="619"/>
      <c r="N334" s="619">
        <v>1</v>
      </c>
      <c r="O334" s="619">
        <v>2866.27</v>
      </c>
      <c r="P334" s="640"/>
      <c r="Q334" s="620">
        <v>2866.27</v>
      </c>
    </row>
    <row r="335" spans="1:17" ht="14.4" customHeight="1" x14ac:dyDescent="0.3">
      <c r="A335" s="615" t="s">
        <v>470</v>
      </c>
      <c r="B335" s="616" t="s">
        <v>2903</v>
      </c>
      <c r="C335" s="616" t="s">
        <v>3330</v>
      </c>
      <c r="D335" s="616" t="s">
        <v>3480</v>
      </c>
      <c r="E335" s="616" t="s">
        <v>3481</v>
      </c>
      <c r="F335" s="619"/>
      <c r="G335" s="619"/>
      <c r="H335" s="619"/>
      <c r="I335" s="619"/>
      <c r="J335" s="619"/>
      <c r="K335" s="619"/>
      <c r="L335" s="619"/>
      <c r="M335" s="619"/>
      <c r="N335" s="619">
        <v>0.1</v>
      </c>
      <c r="O335" s="619">
        <v>177.31</v>
      </c>
      <c r="P335" s="640"/>
      <c r="Q335" s="620">
        <v>1773.1</v>
      </c>
    </row>
    <row r="336" spans="1:17" ht="14.4" customHeight="1" x14ac:dyDescent="0.3">
      <c r="A336" s="615" t="s">
        <v>470</v>
      </c>
      <c r="B336" s="616" t="s">
        <v>2903</v>
      </c>
      <c r="C336" s="616" t="s">
        <v>3330</v>
      </c>
      <c r="D336" s="616" t="s">
        <v>3482</v>
      </c>
      <c r="E336" s="616" t="s">
        <v>3343</v>
      </c>
      <c r="F336" s="619">
        <v>0.6</v>
      </c>
      <c r="G336" s="619">
        <v>151.21</v>
      </c>
      <c r="H336" s="619">
        <v>1</v>
      </c>
      <c r="I336" s="619">
        <v>252.01666666666668</v>
      </c>
      <c r="J336" s="619">
        <v>0.9</v>
      </c>
      <c r="K336" s="619">
        <v>226.83</v>
      </c>
      <c r="L336" s="619">
        <v>1.5000991997883737</v>
      </c>
      <c r="M336" s="619">
        <v>252.03333333333333</v>
      </c>
      <c r="N336" s="619">
        <v>4.2</v>
      </c>
      <c r="O336" s="619">
        <v>1058.52</v>
      </c>
      <c r="P336" s="640">
        <v>7.0003306659612452</v>
      </c>
      <c r="Q336" s="620">
        <v>252.02857142857141</v>
      </c>
    </row>
    <row r="337" spans="1:17" ht="14.4" customHeight="1" x14ac:dyDescent="0.3">
      <c r="A337" s="615" t="s">
        <v>470</v>
      </c>
      <c r="B337" s="616" t="s">
        <v>2903</v>
      </c>
      <c r="C337" s="616" t="s">
        <v>3330</v>
      </c>
      <c r="D337" s="616" t="s">
        <v>3483</v>
      </c>
      <c r="E337" s="616" t="s">
        <v>3343</v>
      </c>
      <c r="F337" s="619"/>
      <c r="G337" s="619"/>
      <c r="H337" s="619"/>
      <c r="I337" s="619"/>
      <c r="J337" s="619"/>
      <c r="K337" s="619"/>
      <c r="L337" s="619"/>
      <c r="M337" s="619"/>
      <c r="N337" s="619">
        <v>9</v>
      </c>
      <c r="O337" s="619">
        <v>4924.8</v>
      </c>
      <c r="P337" s="640"/>
      <c r="Q337" s="620">
        <v>547.20000000000005</v>
      </c>
    </row>
    <row r="338" spans="1:17" ht="14.4" customHeight="1" x14ac:dyDescent="0.3">
      <c r="A338" s="615" t="s">
        <v>470</v>
      </c>
      <c r="B338" s="616" t="s">
        <v>2903</v>
      </c>
      <c r="C338" s="616" t="s">
        <v>3330</v>
      </c>
      <c r="D338" s="616" t="s">
        <v>3484</v>
      </c>
      <c r="E338" s="616" t="s">
        <v>3343</v>
      </c>
      <c r="F338" s="619">
        <v>8</v>
      </c>
      <c r="G338" s="619">
        <v>14790.96</v>
      </c>
      <c r="H338" s="619">
        <v>1</v>
      </c>
      <c r="I338" s="619">
        <v>1848.87</v>
      </c>
      <c r="J338" s="619">
        <v>7</v>
      </c>
      <c r="K338" s="619">
        <v>12942.09</v>
      </c>
      <c r="L338" s="619">
        <v>0.87500000000000011</v>
      </c>
      <c r="M338" s="619">
        <v>1848.8700000000001</v>
      </c>
      <c r="N338" s="619">
        <v>34</v>
      </c>
      <c r="O338" s="619">
        <v>62861.58</v>
      </c>
      <c r="P338" s="640">
        <v>4.25</v>
      </c>
      <c r="Q338" s="620">
        <v>1848.8700000000001</v>
      </c>
    </row>
    <row r="339" spans="1:17" ht="14.4" customHeight="1" x14ac:dyDescent="0.3">
      <c r="A339" s="615" t="s">
        <v>470</v>
      </c>
      <c r="B339" s="616" t="s">
        <v>2903</v>
      </c>
      <c r="C339" s="616" t="s">
        <v>3330</v>
      </c>
      <c r="D339" s="616" t="s">
        <v>3485</v>
      </c>
      <c r="E339" s="616" t="s">
        <v>3486</v>
      </c>
      <c r="F339" s="619"/>
      <c r="G339" s="619"/>
      <c r="H339" s="619"/>
      <c r="I339" s="619"/>
      <c r="J339" s="619"/>
      <c r="K339" s="619"/>
      <c r="L339" s="619"/>
      <c r="M339" s="619"/>
      <c r="N339" s="619">
        <v>2</v>
      </c>
      <c r="O339" s="619">
        <v>3025.36</v>
      </c>
      <c r="P339" s="640"/>
      <c r="Q339" s="620">
        <v>1512.68</v>
      </c>
    </row>
    <row r="340" spans="1:17" ht="14.4" customHeight="1" x14ac:dyDescent="0.3">
      <c r="A340" s="615" t="s">
        <v>470</v>
      </c>
      <c r="B340" s="616" t="s">
        <v>2903</v>
      </c>
      <c r="C340" s="616" t="s">
        <v>3330</v>
      </c>
      <c r="D340" s="616" t="s">
        <v>3487</v>
      </c>
      <c r="E340" s="616" t="s">
        <v>3488</v>
      </c>
      <c r="F340" s="619"/>
      <c r="G340" s="619"/>
      <c r="H340" s="619"/>
      <c r="I340" s="619"/>
      <c r="J340" s="619"/>
      <c r="K340" s="619"/>
      <c r="L340" s="619"/>
      <c r="M340" s="619"/>
      <c r="N340" s="619">
        <v>1</v>
      </c>
      <c r="O340" s="619">
        <v>8491.4599999999991</v>
      </c>
      <c r="P340" s="640"/>
      <c r="Q340" s="620">
        <v>8491.4599999999991</v>
      </c>
    </row>
    <row r="341" spans="1:17" ht="14.4" customHeight="1" x14ac:dyDescent="0.3">
      <c r="A341" s="615" t="s">
        <v>470</v>
      </c>
      <c r="B341" s="616" t="s">
        <v>2903</v>
      </c>
      <c r="C341" s="616" t="s">
        <v>3330</v>
      </c>
      <c r="D341" s="616" t="s">
        <v>3489</v>
      </c>
      <c r="E341" s="616" t="s">
        <v>3490</v>
      </c>
      <c r="F341" s="619"/>
      <c r="G341" s="619"/>
      <c r="H341" s="619"/>
      <c r="I341" s="619"/>
      <c r="J341" s="619"/>
      <c r="K341" s="619"/>
      <c r="L341" s="619"/>
      <c r="M341" s="619"/>
      <c r="N341" s="619">
        <v>3</v>
      </c>
      <c r="O341" s="619">
        <v>8997.7199999999993</v>
      </c>
      <c r="P341" s="640"/>
      <c r="Q341" s="620">
        <v>2999.24</v>
      </c>
    </row>
    <row r="342" spans="1:17" ht="14.4" customHeight="1" x14ac:dyDescent="0.3">
      <c r="A342" s="615" t="s">
        <v>470</v>
      </c>
      <c r="B342" s="616" t="s">
        <v>2903</v>
      </c>
      <c r="C342" s="616" t="s">
        <v>3330</v>
      </c>
      <c r="D342" s="616" t="s">
        <v>3491</v>
      </c>
      <c r="E342" s="616" t="s">
        <v>3492</v>
      </c>
      <c r="F342" s="619">
        <v>14</v>
      </c>
      <c r="G342" s="619">
        <v>18368</v>
      </c>
      <c r="H342" s="619">
        <v>1</v>
      </c>
      <c r="I342" s="619">
        <v>1312</v>
      </c>
      <c r="J342" s="619"/>
      <c r="K342" s="619"/>
      <c r="L342" s="619"/>
      <c r="M342" s="619"/>
      <c r="N342" s="619"/>
      <c r="O342" s="619"/>
      <c r="P342" s="640"/>
      <c r="Q342" s="620"/>
    </row>
    <row r="343" spans="1:17" ht="14.4" customHeight="1" x14ac:dyDescent="0.3">
      <c r="A343" s="615" t="s">
        <v>470</v>
      </c>
      <c r="B343" s="616" t="s">
        <v>2903</v>
      </c>
      <c r="C343" s="616" t="s">
        <v>3330</v>
      </c>
      <c r="D343" s="616" t="s">
        <v>3493</v>
      </c>
      <c r="E343" s="616" t="s">
        <v>3494</v>
      </c>
      <c r="F343" s="619">
        <v>10</v>
      </c>
      <c r="G343" s="619">
        <v>15600</v>
      </c>
      <c r="H343" s="619">
        <v>1</v>
      </c>
      <c r="I343" s="619">
        <v>1560</v>
      </c>
      <c r="J343" s="619">
        <v>1</v>
      </c>
      <c r="K343" s="619">
        <v>1560</v>
      </c>
      <c r="L343" s="619">
        <v>0.1</v>
      </c>
      <c r="M343" s="619">
        <v>1560</v>
      </c>
      <c r="N343" s="619"/>
      <c r="O343" s="619"/>
      <c r="P343" s="640"/>
      <c r="Q343" s="620"/>
    </row>
    <row r="344" spans="1:17" ht="14.4" customHeight="1" x14ac:dyDescent="0.3">
      <c r="A344" s="615" t="s">
        <v>470</v>
      </c>
      <c r="B344" s="616" t="s">
        <v>2903</v>
      </c>
      <c r="C344" s="616" t="s">
        <v>3330</v>
      </c>
      <c r="D344" s="616" t="s">
        <v>3495</v>
      </c>
      <c r="E344" s="616" t="s">
        <v>3496</v>
      </c>
      <c r="F344" s="619"/>
      <c r="G344" s="619"/>
      <c r="H344" s="619"/>
      <c r="I344" s="619"/>
      <c r="J344" s="619">
        <v>19</v>
      </c>
      <c r="K344" s="619">
        <v>1835.3999999999999</v>
      </c>
      <c r="L344" s="619"/>
      <c r="M344" s="619">
        <v>96.6</v>
      </c>
      <c r="N344" s="619">
        <v>7</v>
      </c>
      <c r="O344" s="619">
        <v>676.2</v>
      </c>
      <c r="P344" s="640"/>
      <c r="Q344" s="620">
        <v>96.600000000000009</v>
      </c>
    </row>
    <row r="345" spans="1:17" ht="14.4" customHeight="1" x14ac:dyDescent="0.3">
      <c r="A345" s="615" t="s">
        <v>470</v>
      </c>
      <c r="B345" s="616" t="s">
        <v>2903</v>
      </c>
      <c r="C345" s="616" t="s">
        <v>3330</v>
      </c>
      <c r="D345" s="616" t="s">
        <v>3497</v>
      </c>
      <c r="E345" s="616" t="s">
        <v>3498</v>
      </c>
      <c r="F345" s="619"/>
      <c r="G345" s="619"/>
      <c r="H345" s="619"/>
      <c r="I345" s="619"/>
      <c r="J345" s="619"/>
      <c r="K345" s="619"/>
      <c r="L345" s="619"/>
      <c r="M345" s="619"/>
      <c r="N345" s="619">
        <v>1</v>
      </c>
      <c r="O345" s="619">
        <v>3278.02</v>
      </c>
      <c r="P345" s="640"/>
      <c r="Q345" s="620">
        <v>3278.02</v>
      </c>
    </row>
    <row r="346" spans="1:17" ht="14.4" customHeight="1" x14ac:dyDescent="0.3">
      <c r="A346" s="615" t="s">
        <v>470</v>
      </c>
      <c r="B346" s="616" t="s">
        <v>2903</v>
      </c>
      <c r="C346" s="616" t="s">
        <v>3330</v>
      </c>
      <c r="D346" s="616" t="s">
        <v>3499</v>
      </c>
      <c r="E346" s="616" t="s">
        <v>3500</v>
      </c>
      <c r="F346" s="619"/>
      <c r="G346" s="619"/>
      <c r="H346" s="619"/>
      <c r="I346" s="619"/>
      <c r="J346" s="619"/>
      <c r="K346" s="619"/>
      <c r="L346" s="619"/>
      <c r="M346" s="619"/>
      <c r="N346" s="619">
        <v>1</v>
      </c>
      <c r="O346" s="619">
        <v>6968.51</v>
      </c>
      <c r="P346" s="640"/>
      <c r="Q346" s="620">
        <v>6968.51</v>
      </c>
    </row>
    <row r="347" spans="1:17" ht="14.4" customHeight="1" x14ac:dyDescent="0.3">
      <c r="A347" s="615" t="s">
        <v>470</v>
      </c>
      <c r="B347" s="616" t="s">
        <v>2903</v>
      </c>
      <c r="C347" s="616" t="s">
        <v>3330</v>
      </c>
      <c r="D347" s="616" t="s">
        <v>3501</v>
      </c>
      <c r="E347" s="616" t="s">
        <v>3500</v>
      </c>
      <c r="F347" s="619"/>
      <c r="G347" s="619"/>
      <c r="H347" s="619"/>
      <c r="I347" s="619"/>
      <c r="J347" s="619"/>
      <c r="K347" s="619"/>
      <c r="L347" s="619"/>
      <c r="M347" s="619"/>
      <c r="N347" s="619">
        <v>2</v>
      </c>
      <c r="O347" s="619">
        <v>16685.46</v>
      </c>
      <c r="P347" s="640"/>
      <c r="Q347" s="620">
        <v>8342.73</v>
      </c>
    </row>
    <row r="348" spans="1:17" ht="14.4" customHeight="1" x14ac:dyDescent="0.3">
      <c r="A348" s="615" t="s">
        <v>470</v>
      </c>
      <c r="B348" s="616" t="s">
        <v>2903</v>
      </c>
      <c r="C348" s="616" t="s">
        <v>3330</v>
      </c>
      <c r="D348" s="616" t="s">
        <v>3502</v>
      </c>
      <c r="E348" s="616" t="s">
        <v>3503</v>
      </c>
      <c r="F348" s="619"/>
      <c r="G348" s="619"/>
      <c r="H348" s="619"/>
      <c r="I348" s="619"/>
      <c r="J348" s="619"/>
      <c r="K348" s="619"/>
      <c r="L348" s="619"/>
      <c r="M348" s="619"/>
      <c r="N348" s="619">
        <v>1</v>
      </c>
      <c r="O348" s="619">
        <v>9736.64</v>
      </c>
      <c r="P348" s="640"/>
      <c r="Q348" s="620">
        <v>9736.64</v>
      </c>
    </row>
    <row r="349" spans="1:17" ht="14.4" customHeight="1" x14ac:dyDescent="0.3">
      <c r="A349" s="615" t="s">
        <v>470</v>
      </c>
      <c r="B349" s="616" t="s">
        <v>2903</v>
      </c>
      <c r="C349" s="616" t="s">
        <v>3330</v>
      </c>
      <c r="D349" s="616" t="s">
        <v>3504</v>
      </c>
      <c r="E349" s="616" t="s">
        <v>3505</v>
      </c>
      <c r="F349" s="619"/>
      <c r="G349" s="619"/>
      <c r="H349" s="619"/>
      <c r="I349" s="619"/>
      <c r="J349" s="619"/>
      <c r="K349" s="619"/>
      <c r="L349" s="619"/>
      <c r="M349" s="619"/>
      <c r="N349" s="619">
        <v>2</v>
      </c>
      <c r="O349" s="619">
        <v>27332.84</v>
      </c>
      <c r="P349" s="640"/>
      <c r="Q349" s="620">
        <v>13666.42</v>
      </c>
    </row>
    <row r="350" spans="1:17" ht="14.4" customHeight="1" x14ac:dyDescent="0.3">
      <c r="A350" s="615" t="s">
        <v>470</v>
      </c>
      <c r="B350" s="616" t="s">
        <v>2903</v>
      </c>
      <c r="C350" s="616" t="s">
        <v>3330</v>
      </c>
      <c r="D350" s="616" t="s">
        <v>3506</v>
      </c>
      <c r="E350" s="616" t="s">
        <v>3507</v>
      </c>
      <c r="F350" s="619"/>
      <c r="G350" s="619"/>
      <c r="H350" s="619"/>
      <c r="I350" s="619"/>
      <c r="J350" s="619"/>
      <c r="K350" s="619"/>
      <c r="L350" s="619"/>
      <c r="M350" s="619"/>
      <c r="N350" s="619">
        <v>1</v>
      </c>
      <c r="O350" s="619">
        <v>6755.23</v>
      </c>
      <c r="P350" s="640"/>
      <c r="Q350" s="620">
        <v>6755.23</v>
      </c>
    </row>
    <row r="351" spans="1:17" ht="14.4" customHeight="1" x14ac:dyDescent="0.3">
      <c r="A351" s="615" t="s">
        <v>470</v>
      </c>
      <c r="B351" s="616" t="s">
        <v>2903</v>
      </c>
      <c r="C351" s="616" t="s">
        <v>3330</v>
      </c>
      <c r="D351" s="616" t="s">
        <v>3508</v>
      </c>
      <c r="E351" s="616" t="s">
        <v>3509</v>
      </c>
      <c r="F351" s="619"/>
      <c r="G351" s="619"/>
      <c r="H351" s="619"/>
      <c r="I351" s="619"/>
      <c r="J351" s="619"/>
      <c r="K351" s="619"/>
      <c r="L351" s="619"/>
      <c r="M351" s="619"/>
      <c r="N351" s="619">
        <v>4</v>
      </c>
      <c r="O351" s="619">
        <v>7133.92</v>
      </c>
      <c r="P351" s="640"/>
      <c r="Q351" s="620">
        <v>1783.48</v>
      </c>
    </row>
    <row r="352" spans="1:17" ht="14.4" customHeight="1" x14ac:dyDescent="0.3">
      <c r="A352" s="615" t="s">
        <v>470</v>
      </c>
      <c r="B352" s="616" t="s">
        <v>2903</v>
      </c>
      <c r="C352" s="616" t="s">
        <v>3330</v>
      </c>
      <c r="D352" s="616" t="s">
        <v>3510</v>
      </c>
      <c r="E352" s="616" t="s">
        <v>3511</v>
      </c>
      <c r="F352" s="619"/>
      <c r="G352" s="619"/>
      <c r="H352" s="619"/>
      <c r="I352" s="619"/>
      <c r="J352" s="619"/>
      <c r="K352" s="619"/>
      <c r="L352" s="619"/>
      <c r="M352" s="619"/>
      <c r="N352" s="619">
        <v>2</v>
      </c>
      <c r="O352" s="619">
        <v>478.8</v>
      </c>
      <c r="P352" s="640"/>
      <c r="Q352" s="620">
        <v>239.4</v>
      </c>
    </row>
    <row r="353" spans="1:17" ht="14.4" customHeight="1" x14ac:dyDescent="0.3">
      <c r="A353" s="615" t="s">
        <v>470</v>
      </c>
      <c r="B353" s="616" t="s">
        <v>2903</v>
      </c>
      <c r="C353" s="616" t="s">
        <v>3330</v>
      </c>
      <c r="D353" s="616" t="s">
        <v>3512</v>
      </c>
      <c r="E353" s="616" t="s">
        <v>3513</v>
      </c>
      <c r="F353" s="619"/>
      <c r="G353" s="619"/>
      <c r="H353" s="619"/>
      <c r="I353" s="619"/>
      <c r="J353" s="619"/>
      <c r="K353" s="619"/>
      <c r="L353" s="619"/>
      <c r="M353" s="619"/>
      <c r="N353" s="619">
        <v>4</v>
      </c>
      <c r="O353" s="619">
        <v>45352</v>
      </c>
      <c r="P353" s="640"/>
      <c r="Q353" s="620">
        <v>11338</v>
      </c>
    </row>
    <row r="354" spans="1:17" ht="14.4" customHeight="1" x14ac:dyDescent="0.3">
      <c r="A354" s="615" t="s">
        <v>470</v>
      </c>
      <c r="B354" s="616" t="s">
        <v>2903</v>
      </c>
      <c r="C354" s="616" t="s">
        <v>3330</v>
      </c>
      <c r="D354" s="616" t="s">
        <v>3514</v>
      </c>
      <c r="E354" s="616" t="s">
        <v>3515</v>
      </c>
      <c r="F354" s="619"/>
      <c r="G354" s="619"/>
      <c r="H354" s="619"/>
      <c r="I354" s="619"/>
      <c r="J354" s="619"/>
      <c r="K354" s="619"/>
      <c r="L354" s="619"/>
      <c r="M354" s="619"/>
      <c r="N354" s="619">
        <v>1</v>
      </c>
      <c r="O354" s="619">
        <v>2707</v>
      </c>
      <c r="P354" s="640"/>
      <c r="Q354" s="620">
        <v>2707</v>
      </c>
    </row>
    <row r="355" spans="1:17" ht="14.4" customHeight="1" x14ac:dyDescent="0.3">
      <c r="A355" s="615" t="s">
        <v>470</v>
      </c>
      <c r="B355" s="616" t="s">
        <v>2903</v>
      </c>
      <c r="C355" s="616" t="s">
        <v>3330</v>
      </c>
      <c r="D355" s="616" t="s">
        <v>3516</v>
      </c>
      <c r="E355" s="616" t="s">
        <v>3517</v>
      </c>
      <c r="F355" s="619"/>
      <c r="G355" s="619"/>
      <c r="H355" s="619"/>
      <c r="I355" s="619"/>
      <c r="J355" s="619"/>
      <c r="K355" s="619"/>
      <c r="L355" s="619"/>
      <c r="M355" s="619"/>
      <c r="N355" s="619">
        <v>5</v>
      </c>
      <c r="O355" s="619">
        <v>23040</v>
      </c>
      <c r="P355" s="640"/>
      <c r="Q355" s="620">
        <v>4608</v>
      </c>
    </row>
    <row r="356" spans="1:17" ht="14.4" customHeight="1" x14ac:dyDescent="0.3">
      <c r="A356" s="615" t="s">
        <v>470</v>
      </c>
      <c r="B356" s="616" t="s">
        <v>2903</v>
      </c>
      <c r="C356" s="616" t="s">
        <v>3330</v>
      </c>
      <c r="D356" s="616" t="s">
        <v>3518</v>
      </c>
      <c r="E356" s="616" t="s">
        <v>3519</v>
      </c>
      <c r="F356" s="619"/>
      <c r="G356" s="619"/>
      <c r="H356" s="619"/>
      <c r="I356" s="619"/>
      <c r="J356" s="619"/>
      <c r="K356" s="619"/>
      <c r="L356" s="619"/>
      <c r="M356" s="619"/>
      <c r="N356" s="619">
        <v>4</v>
      </c>
      <c r="O356" s="619">
        <v>10828</v>
      </c>
      <c r="P356" s="640"/>
      <c r="Q356" s="620">
        <v>2707</v>
      </c>
    </row>
    <row r="357" spans="1:17" ht="14.4" customHeight="1" x14ac:dyDescent="0.3">
      <c r="A357" s="615" t="s">
        <v>470</v>
      </c>
      <c r="B357" s="616" t="s">
        <v>2903</v>
      </c>
      <c r="C357" s="616" t="s">
        <v>3330</v>
      </c>
      <c r="D357" s="616" t="s">
        <v>3520</v>
      </c>
      <c r="E357" s="616" t="s">
        <v>3521</v>
      </c>
      <c r="F357" s="619"/>
      <c r="G357" s="619"/>
      <c r="H357" s="619"/>
      <c r="I357" s="619"/>
      <c r="J357" s="619">
        <v>1</v>
      </c>
      <c r="K357" s="619">
        <v>1386.65</v>
      </c>
      <c r="L357" s="619"/>
      <c r="M357" s="619">
        <v>1386.65</v>
      </c>
      <c r="N357" s="619">
        <v>1</v>
      </c>
      <c r="O357" s="619">
        <v>1386.65</v>
      </c>
      <c r="P357" s="640"/>
      <c r="Q357" s="620">
        <v>1386.65</v>
      </c>
    </row>
    <row r="358" spans="1:17" ht="14.4" customHeight="1" x14ac:dyDescent="0.3">
      <c r="A358" s="615" t="s">
        <v>470</v>
      </c>
      <c r="B358" s="616" t="s">
        <v>2903</v>
      </c>
      <c r="C358" s="616" t="s">
        <v>3330</v>
      </c>
      <c r="D358" s="616" t="s">
        <v>3522</v>
      </c>
      <c r="E358" s="616" t="s">
        <v>3523</v>
      </c>
      <c r="F358" s="619"/>
      <c r="G358" s="619"/>
      <c r="H358" s="619"/>
      <c r="I358" s="619"/>
      <c r="J358" s="619">
        <v>1</v>
      </c>
      <c r="K358" s="619">
        <v>9139.69</v>
      </c>
      <c r="L358" s="619"/>
      <c r="M358" s="619">
        <v>9139.69</v>
      </c>
      <c r="N358" s="619">
        <v>1</v>
      </c>
      <c r="O358" s="619">
        <v>9139.69</v>
      </c>
      <c r="P358" s="640"/>
      <c r="Q358" s="620">
        <v>9139.69</v>
      </c>
    </row>
    <row r="359" spans="1:17" ht="14.4" customHeight="1" x14ac:dyDescent="0.3">
      <c r="A359" s="615" t="s">
        <v>470</v>
      </c>
      <c r="B359" s="616" t="s">
        <v>2903</v>
      </c>
      <c r="C359" s="616" t="s">
        <v>3330</v>
      </c>
      <c r="D359" s="616" t="s">
        <v>3524</v>
      </c>
      <c r="E359" s="616" t="s">
        <v>3525</v>
      </c>
      <c r="F359" s="619"/>
      <c r="G359" s="619"/>
      <c r="H359" s="619"/>
      <c r="I359" s="619"/>
      <c r="J359" s="619">
        <v>2</v>
      </c>
      <c r="K359" s="619">
        <v>4259.46</v>
      </c>
      <c r="L359" s="619"/>
      <c r="M359" s="619">
        <v>2129.73</v>
      </c>
      <c r="N359" s="619"/>
      <c r="O359" s="619"/>
      <c r="P359" s="640"/>
      <c r="Q359" s="620"/>
    </row>
    <row r="360" spans="1:17" ht="14.4" customHeight="1" x14ac:dyDescent="0.3">
      <c r="A360" s="615" t="s">
        <v>470</v>
      </c>
      <c r="B360" s="616" t="s">
        <v>2903</v>
      </c>
      <c r="C360" s="616" t="s">
        <v>3330</v>
      </c>
      <c r="D360" s="616" t="s">
        <v>3526</v>
      </c>
      <c r="E360" s="616" t="s">
        <v>3527</v>
      </c>
      <c r="F360" s="619">
        <v>1</v>
      </c>
      <c r="G360" s="619">
        <v>3960</v>
      </c>
      <c r="H360" s="619">
        <v>1</v>
      </c>
      <c r="I360" s="619">
        <v>3960</v>
      </c>
      <c r="J360" s="619">
        <v>1</v>
      </c>
      <c r="K360" s="619">
        <v>3960</v>
      </c>
      <c r="L360" s="619">
        <v>1</v>
      </c>
      <c r="M360" s="619">
        <v>3960</v>
      </c>
      <c r="N360" s="619"/>
      <c r="O360" s="619"/>
      <c r="P360" s="640"/>
      <c r="Q360" s="620"/>
    </row>
    <row r="361" spans="1:17" ht="14.4" customHeight="1" x14ac:dyDescent="0.3">
      <c r="A361" s="615" t="s">
        <v>470</v>
      </c>
      <c r="B361" s="616" t="s">
        <v>2903</v>
      </c>
      <c r="C361" s="616" t="s">
        <v>3330</v>
      </c>
      <c r="D361" s="616" t="s">
        <v>3528</v>
      </c>
      <c r="E361" s="616" t="s">
        <v>3527</v>
      </c>
      <c r="F361" s="619">
        <v>2</v>
      </c>
      <c r="G361" s="619">
        <v>10800</v>
      </c>
      <c r="H361" s="619">
        <v>1</v>
      </c>
      <c r="I361" s="619">
        <v>5400</v>
      </c>
      <c r="J361" s="619"/>
      <c r="K361" s="619"/>
      <c r="L361" s="619"/>
      <c r="M361" s="619"/>
      <c r="N361" s="619"/>
      <c r="O361" s="619"/>
      <c r="P361" s="640"/>
      <c r="Q361" s="620"/>
    </row>
    <row r="362" spans="1:17" ht="14.4" customHeight="1" x14ac:dyDescent="0.3">
      <c r="A362" s="615" t="s">
        <v>470</v>
      </c>
      <c r="B362" s="616" t="s">
        <v>2903</v>
      </c>
      <c r="C362" s="616" t="s">
        <v>3330</v>
      </c>
      <c r="D362" s="616" t="s">
        <v>3529</v>
      </c>
      <c r="E362" s="616" t="s">
        <v>3530</v>
      </c>
      <c r="F362" s="619">
        <v>20</v>
      </c>
      <c r="G362" s="619">
        <v>11006</v>
      </c>
      <c r="H362" s="619">
        <v>1</v>
      </c>
      <c r="I362" s="619">
        <v>550.29999999999995</v>
      </c>
      <c r="J362" s="619">
        <v>6</v>
      </c>
      <c r="K362" s="619">
        <v>3301.8</v>
      </c>
      <c r="L362" s="619">
        <v>0.3</v>
      </c>
      <c r="M362" s="619">
        <v>550.30000000000007</v>
      </c>
      <c r="N362" s="619"/>
      <c r="O362" s="619"/>
      <c r="P362" s="640"/>
      <c r="Q362" s="620"/>
    </row>
    <row r="363" spans="1:17" ht="14.4" customHeight="1" x14ac:dyDescent="0.3">
      <c r="A363" s="615" t="s">
        <v>470</v>
      </c>
      <c r="B363" s="616" t="s">
        <v>2903</v>
      </c>
      <c r="C363" s="616" t="s">
        <v>3330</v>
      </c>
      <c r="D363" s="616" t="s">
        <v>3531</v>
      </c>
      <c r="E363" s="616" t="s">
        <v>3532</v>
      </c>
      <c r="F363" s="619">
        <v>9</v>
      </c>
      <c r="G363" s="619">
        <v>5436</v>
      </c>
      <c r="H363" s="619">
        <v>1</v>
      </c>
      <c r="I363" s="619">
        <v>604</v>
      </c>
      <c r="J363" s="619"/>
      <c r="K363" s="619"/>
      <c r="L363" s="619"/>
      <c r="M363" s="619"/>
      <c r="N363" s="619"/>
      <c r="O363" s="619"/>
      <c r="P363" s="640"/>
      <c r="Q363" s="620"/>
    </row>
    <row r="364" spans="1:17" ht="14.4" customHeight="1" x14ac:dyDescent="0.3">
      <c r="A364" s="615" t="s">
        <v>470</v>
      </c>
      <c r="B364" s="616" t="s">
        <v>2903</v>
      </c>
      <c r="C364" s="616" t="s">
        <v>3330</v>
      </c>
      <c r="D364" s="616" t="s">
        <v>3533</v>
      </c>
      <c r="E364" s="616" t="s">
        <v>3534</v>
      </c>
      <c r="F364" s="619">
        <v>2</v>
      </c>
      <c r="G364" s="619">
        <v>6810.98</v>
      </c>
      <c r="H364" s="619">
        <v>1</v>
      </c>
      <c r="I364" s="619">
        <v>3405.49</v>
      </c>
      <c r="J364" s="619"/>
      <c r="K364" s="619"/>
      <c r="L364" s="619"/>
      <c r="M364" s="619"/>
      <c r="N364" s="619"/>
      <c r="O364" s="619"/>
      <c r="P364" s="640"/>
      <c r="Q364" s="620"/>
    </row>
    <row r="365" spans="1:17" ht="14.4" customHeight="1" x14ac:dyDescent="0.3">
      <c r="A365" s="615" t="s">
        <v>470</v>
      </c>
      <c r="B365" s="616" t="s">
        <v>2903</v>
      </c>
      <c r="C365" s="616" t="s">
        <v>3330</v>
      </c>
      <c r="D365" s="616" t="s">
        <v>3535</v>
      </c>
      <c r="E365" s="616" t="s">
        <v>3536</v>
      </c>
      <c r="F365" s="619"/>
      <c r="G365" s="619"/>
      <c r="H365" s="619"/>
      <c r="I365" s="619"/>
      <c r="J365" s="619">
        <v>3</v>
      </c>
      <c r="K365" s="619">
        <v>12546.12</v>
      </c>
      <c r="L365" s="619"/>
      <c r="M365" s="619">
        <v>4182.04</v>
      </c>
      <c r="N365" s="619"/>
      <c r="O365" s="619"/>
      <c r="P365" s="640"/>
      <c r="Q365" s="620"/>
    </row>
    <row r="366" spans="1:17" ht="14.4" customHeight="1" x14ac:dyDescent="0.3">
      <c r="A366" s="615" t="s">
        <v>470</v>
      </c>
      <c r="B366" s="616" t="s">
        <v>2903</v>
      </c>
      <c r="C366" s="616" t="s">
        <v>3330</v>
      </c>
      <c r="D366" s="616" t="s">
        <v>3537</v>
      </c>
      <c r="E366" s="616" t="s">
        <v>3538</v>
      </c>
      <c r="F366" s="619"/>
      <c r="G366" s="619"/>
      <c r="H366" s="619"/>
      <c r="I366" s="619"/>
      <c r="J366" s="619"/>
      <c r="K366" s="619"/>
      <c r="L366" s="619"/>
      <c r="M366" s="619"/>
      <c r="N366" s="619">
        <v>1</v>
      </c>
      <c r="O366" s="619">
        <v>4487.38</v>
      </c>
      <c r="P366" s="640"/>
      <c r="Q366" s="620">
        <v>4487.38</v>
      </c>
    </row>
    <row r="367" spans="1:17" ht="14.4" customHeight="1" x14ac:dyDescent="0.3">
      <c r="A367" s="615" t="s">
        <v>470</v>
      </c>
      <c r="B367" s="616" t="s">
        <v>2903</v>
      </c>
      <c r="C367" s="616" t="s">
        <v>3330</v>
      </c>
      <c r="D367" s="616" t="s">
        <v>3539</v>
      </c>
      <c r="E367" s="616" t="s">
        <v>3540</v>
      </c>
      <c r="F367" s="619">
        <v>1</v>
      </c>
      <c r="G367" s="619">
        <v>19433.599999999999</v>
      </c>
      <c r="H367" s="619">
        <v>1</v>
      </c>
      <c r="I367" s="619">
        <v>19433.599999999999</v>
      </c>
      <c r="J367" s="619"/>
      <c r="K367" s="619"/>
      <c r="L367" s="619"/>
      <c r="M367" s="619"/>
      <c r="N367" s="619"/>
      <c r="O367" s="619"/>
      <c r="P367" s="640"/>
      <c r="Q367" s="620"/>
    </row>
    <row r="368" spans="1:17" ht="14.4" customHeight="1" x14ac:dyDescent="0.3">
      <c r="A368" s="615" t="s">
        <v>470</v>
      </c>
      <c r="B368" s="616" t="s">
        <v>2903</v>
      </c>
      <c r="C368" s="616" t="s">
        <v>3330</v>
      </c>
      <c r="D368" s="616" t="s">
        <v>3541</v>
      </c>
      <c r="E368" s="616" t="s">
        <v>3542</v>
      </c>
      <c r="F368" s="619">
        <v>9</v>
      </c>
      <c r="G368" s="619">
        <v>1408.41</v>
      </c>
      <c r="H368" s="619">
        <v>1</v>
      </c>
      <c r="I368" s="619">
        <v>156.49</v>
      </c>
      <c r="J368" s="619"/>
      <c r="K368" s="619"/>
      <c r="L368" s="619"/>
      <c r="M368" s="619"/>
      <c r="N368" s="619">
        <v>3</v>
      </c>
      <c r="O368" s="619">
        <v>469.47</v>
      </c>
      <c r="P368" s="640">
        <v>0.33333333333333331</v>
      </c>
      <c r="Q368" s="620">
        <v>156.49</v>
      </c>
    </row>
    <row r="369" spans="1:17" ht="14.4" customHeight="1" x14ac:dyDescent="0.3">
      <c r="A369" s="615" t="s">
        <v>470</v>
      </c>
      <c r="B369" s="616" t="s">
        <v>2903</v>
      </c>
      <c r="C369" s="616" t="s">
        <v>3330</v>
      </c>
      <c r="D369" s="616" t="s">
        <v>3543</v>
      </c>
      <c r="E369" s="616" t="s">
        <v>3542</v>
      </c>
      <c r="F369" s="619">
        <v>8</v>
      </c>
      <c r="G369" s="619">
        <v>1376.32</v>
      </c>
      <c r="H369" s="619">
        <v>1</v>
      </c>
      <c r="I369" s="619">
        <v>172.04</v>
      </c>
      <c r="J369" s="619"/>
      <c r="K369" s="619"/>
      <c r="L369" s="619"/>
      <c r="M369" s="619"/>
      <c r="N369" s="619">
        <v>13</v>
      </c>
      <c r="O369" s="619">
        <v>2236.52</v>
      </c>
      <c r="P369" s="640">
        <v>1.625</v>
      </c>
      <c r="Q369" s="620">
        <v>172.04</v>
      </c>
    </row>
    <row r="370" spans="1:17" ht="14.4" customHeight="1" x14ac:dyDescent="0.3">
      <c r="A370" s="615" t="s">
        <v>470</v>
      </c>
      <c r="B370" s="616" t="s">
        <v>2903</v>
      </c>
      <c r="C370" s="616" t="s">
        <v>3330</v>
      </c>
      <c r="D370" s="616" t="s">
        <v>3544</v>
      </c>
      <c r="E370" s="616" t="s">
        <v>3542</v>
      </c>
      <c r="F370" s="619">
        <v>1</v>
      </c>
      <c r="G370" s="619">
        <v>312.98</v>
      </c>
      <c r="H370" s="619">
        <v>1</v>
      </c>
      <c r="I370" s="619">
        <v>312.98</v>
      </c>
      <c r="J370" s="619"/>
      <c r="K370" s="619"/>
      <c r="L370" s="619"/>
      <c r="M370" s="619"/>
      <c r="N370" s="619"/>
      <c r="O370" s="619"/>
      <c r="P370" s="640"/>
      <c r="Q370" s="620"/>
    </row>
    <row r="371" spans="1:17" ht="14.4" customHeight="1" x14ac:dyDescent="0.3">
      <c r="A371" s="615" t="s">
        <v>470</v>
      </c>
      <c r="B371" s="616" t="s">
        <v>2903</v>
      </c>
      <c r="C371" s="616" t="s">
        <v>3330</v>
      </c>
      <c r="D371" s="616" t="s">
        <v>3545</v>
      </c>
      <c r="E371" s="616" t="s">
        <v>3542</v>
      </c>
      <c r="F371" s="619">
        <v>2</v>
      </c>
      <c r="G371" s="619">
        <v>750.32</v>
      </c>
      <c r="H371" s="619">
        <v>1</v>
      </c>
      <c r="I371" s="619">
        <v>375.16</v>
      </c>
      <c r="J371" s="619"/>
      <c r="K371" s="619"/>
      <c r="L371" s="619"/>
      <c r="M371" s="619"/>
      <c r="N371" s="619">
        <v>2</v>
      </c>
      <c r="O371" s="619">
        <v>750.32</v>
      </c>
      <c r="P371" s="640">
        <v>1</v>
      </c>
      <c r="Q371" s="620">
        <v>375.16</v>
      </c>
    </row>
    <row r="372" spans="1:17" ht="14.4" customHeight="1" x14ac:dyDescent="0.3">
      <c r="A372" s="615" t="s">
        <v>470</v>
      </c>
      <c r="B372" s="616" t="s">
        <v>2903</v>
      </c>
      <c r="C372" s="616" t="s">
        <v>3330</v>
      </c>
      <c r="D372" s="616" t="s">
        <v>3546</v>
      </c>
      <c r="E372" s="616" t="s">
        <v>3542</v>
      </c>
      <c r="F372" s="619">
        <v>2</v>
      </c>
      <c r="G372" s="619">
        <v>837.38</v>
      </c>
      <c r="H372" s="619">
        <v>1</v>
      </c>
      <c r="I372" s="619">
        <v>418.69</v>
      </c>
      <c r="J372" s="619"/>
      <c r="K372" s="619"/>
      <c r="L372" s="619"/>
      <c r="M372" s="619"/>
      <c r="N372" s="619"/>
      <c r="O372" s="619"/>
      <c r="P372" s="640"/>
      <c r="Q372" s="620"/>
    </row>
    <row r="373" spans="1:17" ht="14.4" customHeight="1" x14ac:dyDescent="0.3">
      <c r="A373" s="615" t="s">
        <v>470</v>
      </c>
      <c r="B373" s="616" t="s">
        <v>2903</v>
      </c>
      <c r="C373" s="616" t="s">
        <v>3330</v>
      </c>
      <c r="D373" s="616" t="s">
        <v>3547</v>
      </c>
      <c r="E373" s="616" t="s">
        <v>3542</v>
      </c>
      <c r="F373" s="619"/>
      <c r="G373" s="619"/>
      <c r="H373" s="619"/>
      <c r="I373" s="619"/>
      <c r="J373" s="619"/>
      <c r="K373" s="619"/>
      <c r="L373" s="619"/>
      <c r="M373" s="619"/>
      <c r="N373" s="619">
        <v>1</v>
      </c>
      <c r="O373" s="619">
        <v>519.22</v>
      </c>
      <c r="P373" s="640"/>
      <c r="Q373" s="620">
        <v>519.22</v>
      </c>
    </row>
    <row r="374" spans="1:17" ht="14.4" customHeight="1" x14ac:dyDescent="0.3">
      <c r="A374" s="615" t="s">
        <v>470</v>
      </c>
      <c r="B374" s="616" t="s">
        <v>2903</v>
      </c>
      <c r="C374" s="616" t="s">
        <v>3330</v>
      </c>
      <c r="D374" s="616" t="s">
        <v>3548</v>
      </c>
      <c r="E374" s="616" t="s">
        <v>3549</v>
      </c>
      <c r="F374" s="619"/>
      <c r="G374" s="619"/>
      <c r="H374" s="619"/>
      <c r="I374" s="619"/>
      <c r="J374" s="619">
        <v>1</v>
      </c>
      <c r="K374" s="619">
        <v>563</v>
      </c>
      <c r="L374" s="619"/>
      <c r="M374" s="619">
        <v>563</v>
      </c>
      <c r="N374" s="619"/>
      <c r="O374" s="619"/>
      <c r="P374" s="640"/>
      <c r="Q374" s="620"/>
    </row>
    <row r="375" spans="1:17" ht="14.4" customHeight="1" x14ac:dyDescent="0.3">
      <c r="A375" s="615" t="s">
        <v>470</v>
      </c>
      <c r="B375" s="616" t="s">
        <v>2903</v>
      </c>
      <c r="C375" s="616" t="s">
        <v>3330</v>
      </c>
      <c r="D375" s="616" t="s">
        <v>3550</v>
      </c>
      <c r="E375" s="616" t="s">
        <v>3551</v>
      </c>
      <c r="F375" s="619"/>
      <c r="G375" s="619"/>
      <c r="H375" s="619"/>
      <c r="I375" s="619"/>
      <c r="J375" s="619">
        <v>1</v>
      </c>
      <c r="K375" s="619">
        <v>15234.55</v>
      </c>
      <c r="L375" s="619"/>
      <c r="M375" s="619">
        <v>15234.55</v>
      </c>
      <c r="N375" s="619"/>
      <c r="O375" s="619"/>
      <c r="P375" s="640"/>
      <c r="Q375" s="620"/>
    </row>
    <row r="376" spans="1:17" ht="14.4" customHeight="1" x14ac:dyDescent="0.3">
      <c r="A376" s="615" t="s">
        <v>470</v>
      </c>
      <c r="B376" s="616" t="s">
        <v>2903</v>
      </c>
      <c r="C376" s="616" t="s">
        <v>3330</v>
      </c>
      <c r="D376" s="616" t="s">
        <v>3552</v>
      </c>
      <c r="E376" s="616" t="s">
        <v>3553</v>
      </c>
      <c r="F376" s="619">
        <v>0.1</v>
      </c>
      <c r="G376" s="619">
        <v>633.25</v>
      </c>
      <c r="H376" s="619">
        <v>1</v>
      </c>
      <c r="I376" s="619">
        <v>6332.5</v>
      </c>
      <c r="J376" s="619"/>
      <c r="K376" s="619"/>
      <c r="L376" s="619"/>
      <c r="M376" s="619"/>
      <c r="N376" s="619"/>
      <c r="O376" s="619"/>
      <c r="P376" s="640"/>
      <c r="Q376" s="620"/>
    </row>
    <row r="377" spans="1:17" ht="14.4" customHeight="1" x14ac:dyDescent="0.3">
      <c r="A377" s="615" t="s">
        <v>470</v>
      </c>
      <c r="B377" s="616" t="s">
        <v>2903</v>
      </c>
      <c r="C377" s="616" t="s">
        <v>3330</v>
      </c>
      <c r="D377" s="616" t="s">
        <v>3554</v>
      </c>
      <c r="E377" s="616" t="s">
        <v>3555</v>
      </c>
      <c r="F377" s="619"/>
      <c r="G377" s="619"/>
      <c r="H377" s="619"/>
      <c r="I377" s="619"/>
      <c r="J377" s="619">
        <v>1</v>
      </c>
      <c r="K377" s="619">
        <v>10188.49</v>
      </c>
      <c r="L377" s="619"/>
      <c r="M377" s="619">
        <v>10188.49</v>
      </c>
      <c r="N377" s="619"/>
      <c r="O377" s="619"/>
      <c r="P377" s="640"/>
      <c r="Q377" s="620"/>
    </row>
    <row r="378" spans="1:17" ht="14.4" customHeight="1" x14ac:dyDescent="0.3">
      <c r="A378" s="615" t="s">
        <v>470</v>
      </c>
      <c r="B378" s="616" t="s">
        <v>2903</v>
      </c>
      <c r="C378" s="616" t="s">
        <v>3330</v>
      </c>
      <c r="D378" s="616" t="s">
        <v>3556</v>
      </c>
      <c r="E378" s="616" t="s">
        <v>3447</v>
      </c>
      <c r="F378" s="619"/>
      <c r="G378" s="619"/>
      <c r="H378" s="619"/>
      <c r="I378" s="619"/>
      <c r="J378" s="619"/>
      <c r="K378" s="619"/>
      <c r="L378" s="619"/>
      <c r="M378" s="619"/>
      <c r="N378" s="619">
        <v>1</v>
      </c>
      <c r="O378" s="619">
        <v>1872.2</v>
      </c>
      <c r="P378" s="640"/>
      <c r="Q378" s="620">
        <v>1872.2</v>
      </c>
    </row>
    <row r="379" spans="1:17" ht="14.4" customHeight="1" x14ac:dyDescent="0.3">
      <c r="A379" s="615" t="s">
        <v>470</v>
      </c>
      <c r="B379" s="616" t="s">
        <v>2903</v>
      </c>
      <c r="C379" s="616" t="s">
        <v>3330</v>
      </c>
      <c r="D379" s="616" t="s">
        <v>3557</v>
      </c>
      <c r="E379" s="616" t="s">
        <v>3558</v>
      </c>
      <c r="F379" s="619"/>
      <c r="G379" s="619"/>
      <c r="H379" s="619"/>
      <c r="I379" s="619"/>
      <c r="J379" s="619"/>
      <c r="K379" s="619"/>
      <c r="L379" s="619"/>
      <c r="M379" s="619"/>
      <c r="N379" s="619">
        <v>1</v>
      </c>
      <c r="O379" s="619">
        <v>5486</v>
      </c>
      <c r="P379" s="640"/>
      <c r="Q379" s="620">
        <v>5486</v>
      </c>
    </row>
    <row r="380" spans="1:17" ht="14.4" customHeight="1" x14ac:dyDescent="0.3">
      <c r="A380" s="615" t="s">
        <v>470</v>
      </c>
      <c r="B380" s="616" t="s">
        <v>2903</v>
      </c>
      <c r="C380" s="616" t="s">
        <v>3330</v>
      </c>
      <c r="D380" s="616" t="s">
        <v>3559</v>
      </c>
      <c r="E380" s="616" t="s">
        <v>3560</v>
      </c>
      <c r="F380" s="619"/>
      <c r="G380" s="619"/>
      <c r="H380" s="619"/>
      <c r="I380" s="619"/>
      <c r="J380" s="619">
        <v>1</v>
      </c>
      <c r="K380" s="619">
        <v>1430.18</v>
      </c>
      <c r="L380" s="619"/>
      <c r="M380" s="619">
        <v>1430.18</v>
      </c>
      <c r="N380" s="619"/>
      <c r="O380" s="619"/>
      <c r="P380" s="640"/>
      <c r="Q380" s="620"/>
    </row>
    <row r="381" spans="1:17" ht="14.4" customHeight="1" x14ac:dyDescent="0.3">
      <c r="A381" s="615" t="s">
        <v>470</v>
      </c>
      <c r="B381" s="616" t="s">
        <v>2903</v>
      </c>
      <c r="C381" s="616" t="s">
        <v>3330</v>
      </c>
      <c r="D381" s="616" t="s">
        <v>3561</v>
      </c>
      <c r="E381" s="616" t="s">
        <v>3562</v>
      </c>
      <c r="F381" s="619"/>
      <c r="G381" s="619"/>
      <c r="H381" s="619"/>
      <c r="I381" s="619"/>
      <c r="J381" s="619"/>
      <c r="K381" s="619"/>
      <c r="L381" s="619"/>
      <c r="M381" s="619"/>
      <c r="N381" s="619">
        <v>1</v>
      </c>
      <c r="O381" s="619">
        <v>12468.8</v>
      </c>
      <c r="P381" s="640"/>
      <c r="Q381" s="620">
        <v>12468.8</v>
      </c>
    </row>
    <row r="382" spans="1:17" ht="14.4" customHeight="1" x14ac:dyDescent="0.3">
      <c r="A382" s="615" t="s">
        <v>470</v>
      </c>
      <c r="B382" s="616" t="s">
        <v>2903</v>
      </c>
      <c r="C382" s="616" t="s">
        <v>3330</v>
      </c>
      <c r="D382" s="616" t="s">
        <v>3563</v>
      </c>
      <c r="E382" s="616" t="s">
        <v>3564</v>
      </c>
      <c r="F382" s="619"/>
      <c r="G382" s="619"/>
      <c r="H382" s="619"/>
      <c r="I382" s="619"/>
      <c r="J382" s="619">
        <v>1</v>
      </c>
      <c r="K382" s="619">
        <v>1030</v>
      </c>
      <c r="L382" s="619"/>
      <c r="M382" s="619">
        <v>1030</v>
      </c>
      <c r="N382" s="619">
        <v>2</v>
      </c>
      <c r="O382" s="619">
        <v>2060</v>
      </c>
      <c r="P382" s="640"/>
      <c r="Q382" s="620">
        <v>1030</v>
      </c>
    </row>
    <row r="383" spans="1:17" ht="14.4" customHeight="1" x14ac:dyDescent="0.3">
      <c r="A383" s="615" t="s">
        <v>470</v>
      </c>
      <c r="B383" s="616" t="s">
        <v>2903</v>
      </c>
      <c r="C383" s="616" t="s">
        <v>3330</v>
      </c>
      <c r="D383" s="616" t="s">
        <v>3565</v>
      </c>
      <c r="E383" s="616" t="s">
        <v>3566</v>
      </c>
      <c r="F383" s="619"/>
      <c r="G383" s="619"/>
      <c r="H383" s="619"/>
      <c r="I383" s="619"/>
      <c r="J383" s="619">
        <v>4</v>
      </c>
      <c r="K383" s="619">
        <v>2064</v>
      </c>
      <c r="L383" s="619"/>
      <c r="M383" s="619">
        <v>516</v>
      </c>
      <c r="N383" s="619">
        <v>2</v>
      </c>
      <c r="O383" s="619">
        <v>1032</v>
      </c>
      <c r="P383" s="640"/>
      <c r="Q383" s="620">
        <v>516</v>
      </c>
    </row>
    <row r="384" spans="1:17" ht="14.4" customHeight="1" x14ac:dyDescent="0.3">
      <c r="A384" s="615" t="s">
        <v>470</v>
      </c>
      <c r="B384" s="616" t="s">
        <v>2903</v>
      </c>
      <c r="C384" s="616" t="s">
        <v>3330</v>
      </c>
      <c r="D384" s="616" t="s">
        <v>3567</v>
      </c>
      <c r="E384" s="616" t="s">
        <v>3568</v>
      </c>
      <c r="F384" s="619"/>
      <c r="G384" s="619"/>
      <c r="H384" s="619"/>
      <c r="I384" s="619"/>
      <c r="J384" s="619">
        <v>3</v>
      </c>
      <c r="K384" s="619">
        <v>1236</v>
      </c>
      <c r="L384" s="619"/>
      <c r="M384" s="619">
        <v>412</v>
      </c>
      <c r="N384" s="619">
        <v>2</v>
      </c>
      <c r="O384" s="619">
        <v>824</v>
      </c>
      <c r="P384" s="640"/>
      <c r="Q384" s="620">
        <v>412</v>
      </c>
    </row>
    <row r="385" spans="1:17" ht="14.4" customHeight="1" x14ac:dyDescent="0.3">
      <c r="A385" s="615" t="s">
        <v>470</v>
      </c>
      <c r="B385" s="616" t="s">
        <v>2903</v>
      </c>
      <c r="C385" s="616" t="s">
        <v>3330</v>
      </c>
      <c r="D385" s="616" t="s">
        <v>3569</v>
      </c>
      <c r="E385" s="616" t="s">
        <v>3570</v>
      </c>
      <c r="F385" s="619">
        <v>1</v>
      </c>
      <c r="G385" s="619">
        <v>3360</v>
      </c>
      <c r="H385" s="619">
        <v>1</v>
      </c>
      <c r="I385" s="619">
        <v>3360</v>
      </c>
      <c r="J385" s="619"/>
      <c r="K385" s="619"/>
      <c r="L385" s="619"/>
      <c r="M385" s="619"/>
      <c r="N385" s="619"/>
      <c r="O385" s="619"/>
      <c r="P385" s="640"/>
      <c r="Q385" s="620"/>
    </row>
    <row r="386" spans="1:17" ht="14.4" customHeight="1" x14ac:dyDescent="0.3">
      <c r="A386" s="615" t="s">
        <v>470</v>
      </c>
      <c r="B386" s="616" t="s">
        <v>2903</v>
      </c>
      <c r="C386" s="616" t="s">
        <v>3330</v>
      </c>
      <c r="D386" s="616" t="s">
        <v>3571</v>
      </c>
      <c r="E386" s="616" t="s">
        <v>3572</v>
      </c>
      <c r="F386" s="619"/>
      <c r="G386" s="619"/>
      <c r="H386" s="619"/>
      <c r="I386" s="619"/>
      <c r="J386" s="619">
        <v>3</v>
      </c>
      <c r="K386" s="619">
        <v>25362</v>
      </c>
      <c r="L386" s="619"/>
      <c r="M386" s="619">
        <v>8454</v>
      </c>
      <c r="N386" s="619">
        <v>2</v>
      </c>
      <c r="O386" s="619">
        <v>16908</v>
      </c>
      <c r="P386" s="640"/>
      <c r="Q386" s="620">
        <v>8454</v>
      </c>
    </row>
    <row r="387" spans="1:17" ht="14.4" customHeight="1" x14ac:dyDescent="0.3">
      <c r="A387" s="615" t="s">
        <v>470</v>
      </c>
      <c r="B387" s="616" t="s">
        <v>2903</v>
      </c>
      <c r="C387" s="616" t="s">
        <v>3330</v>
      </c>
      <c r="D387" s="616" t="s">
        <v>3573</v>
      </c>
      <c r="E387" s="616" t="s">
        <v>3574</v>
      </c>
      <c r="F387" s="619"/>
      <c r="G387" s="619"/>
      <c r="H387" s="619"/>
      <c r="I387" s="619"/>
      <c r="J387" s="619">
        <v>3</v>
      </c>
      <c r="K387" s="619">
        <v>4079.13</v>
      </c>
      <c r="L387" s="619"/>
      <c r="M387" s="619">
        <v>1359.71</v>
      </c>
      <c r="N387" s="619">
        <v>11</v>
      </c>
      <c r="O387" s="619">
        <v>14956.81</v>
      </c>
      <c r="P387" s="640"/>
      <c r="Q387" s="620">
        <v>1359.71</v>
      </c>
    </row>
    <row r="388" spans="1:17" ht="14.4" customHeight="1" x14ac:dyDescent="0.3">
      <c r="A388" s="615" t="s">
        <v>470</v>
      </c>
      <c r="B388" s="616" t="s">
        <v>2903</v>
      </c>
      <c r="C388" s="616" t="s">
        <v>3330</v>
      </c>
      <c r="D388" s="616" t="s">
        <v>3575</v>
      </c>
      <c r="E388" s="616" t="s">
        <v>3576</v>
      </c>
      <c r="F388" s="619"/>
      <c r="G388" s="619"/>
      <c r="H388" s="619"/>
      <c r="I388" s="619"/>
      <c r="J388" s="619"/>
      <c r="K388" s="619"/>
      <c r="L388" s="619"/>
      <c r="M388" s="619"/>
      <c r="N388" s="619">
        <v>1</v>
      </c>
      <c r="O388" s="619">
        <v>18507</v>
      </c>
      <c r="P388" s="640"/>
      <c r="Q388" s="620">
        <v>18507</v>
      </c>
    </row>
    <row r="389" spans="1:17" ht="14.4" customHeight="1" x14ac:dyDescent="0.3">
      <c r="A389" s="615" t="s">
        <v>470</v>
      </c>
      <c r="B389" s="616" t="s">
        <v>2903</v>
      </c>
      <c r="C389" s="616" t="s">
        <v>3330</v>
      </c>
      <c r="D389" s="616" t="s">
        <v>3577</v>
      </c>
      <c r="E389" s="616" t="s">
        <v>3578</v>
      </c>
      <c r="F389" s="619"/>
      <c r="G389" s="619"/>
      <c r="H389" s="619"/>
      <c r="I389" s="619"/>
      <c r="J389" s="619">
        <v>1</v>
      </c>
      <c r="K389" s="619">
        <v>1075.75</v>
      </c>
      <c r="L389" s="619"/>
      <c r="M389" s="619">
        <v>1075.75</v>
      </c>
      <c r="N389" s="619">
        <v>9</v>
      </c>
      <c r="O389" s="619">
        <v>9681.75</v>
      </c>
      <c r="P389" s="640"/>
      <c r="Q389" s="620">
        <v>1075.75</v>
      </c>
    </row>
    <row r="390" spans="1:17" ht="14.4" customHeight="1" x14ac:dyDescent="0.3">
      <c r="A390" s="615" t="s">
        <v>470</v>
      </c>
      <c r="B390" s="616" t="s">
        <v>2903</v>
      </c>
      <c r="C390" s="616" t="s">
        <v>3330</v>
      </c>
      <c r="D390" s="616" t="s">
        <v>3579</v>
      </c>
      <c r="E390" s="616" t="s">
        <v>3580</v>
      </c>
      <c r="F390" s="619"/>
      <c r="G390" s="619"/>
      <c r="H390" s="619"/>
      <c r="I390" s="619"/>
      <c r="J390" s="619"/>
      <c r="K390" s="619"/>
      <c r="L390" s="619"/>
      <c r="M390" s="619"/>
      <c r="N390" s="619">
        <v>6</v>
      </c>
      <c r="O390" s="619">
        <v>4586.3999999999996</v>
      </c>
      <c r="P390" s="640"/>
      <c r="Q390" s="620">
        <v>764.4</v>
      </c>
    </row>
    <row r="391" spans="1:17" ht="14.4" customHeight="1" x14ac:dyDescent="0.3">
      <c r="A391" s="615" t="s">
        <v>470</v>
      </c>
      <c r="B391" s="616" t="s">
        <v>2903</v>
      </c>
      <c r="C391" s="616" t="s">
        <v>3330</v>
      </c>
      <c r="D391" s="616" t="s">
        <v>3581</v>
      </c>
      <c r="E391" s="616" t="s">
        <v>3582</v>
      </c>
      <c r="F391" s="619"/>
      <c r="G391" s="619"/>
      <c r="H391" s="619"/>
      <c r="I391" s="619"/>
      <c r="J391" s="619">
        <v>10</v>
      </c>
      <c r="K391" s="619">
        <v>16167.3</v>
      </c>
      <c r="L391" s="619"/>
      <c r="M391" s="619">
        <v>1616.73</v>
      </c>
      <c r="N391" s="619">
        <v>7</v>
      </c>
      <c r="O391" s="619">
        <v>11317.11</v>
      </c>
      <c r="P391" s="640"/>
      <c r="Q391" s="620">
        <v>1616.73</v>
      </c>
    </row>
    <row r="392" spans="1:17" ht="14.4" customHeight="1" x14ac:dyDescent="0.3">
      <c r="A392" s="615" t="s">
        <v>470</v>
      </c>
      <c r="B392" s="616" t="s">
        <v>2903</v>
      </c>
      <c r="C392" s="616" t="s">
        <v>3330</v>
      </c>
      <c r="D392" s="616" t="s">
        <v>3583</v>
      </c>
      <c r="E392" s="616" t="s">
        <v>3584</v>
      </c>
      <c r="F392" s="619"/>
      <c r="G392" s="619"/>
      <c r="H392" s="619"/>
      <c r="I392" s="619"/>
      <c r="J392" s="619">
        <v>1</v>
      </c>
      <c r="K392" s="619">
        <v>248.73</v>
      </c>
      <c r="L392" s="619"/>
      <c r="M392" s="619">
        <v>248.73</v>
      </c>
      <c r="N392" s="619"/>
      <c r="O392" s="619"/>
      <c r="P392" s="640"/>
      <c r="Q392" s="620"/>
    </row>
    <row r="393" spans="1:17" ht="14.4" customHeight="1" x14ac:dyDescent="0.3">
      <c r="A393" s="615" t="s">
        <v>470</v>
      </c>
      <c r="B393" s="616" t="s">
        <v>2903</v>
      </c>
      <c r="C393" s="616" t="s">
        <v>3330</v>
      </c>
      <c r="D393" s="616" t="s">
        <v>3585</v>
      </c>
      <c r="E393" s="616" t="s">
        <v>3586</v>
      </c>
      <c r="F393" s="619"/>
      <c r="G393" s="619"/>
      <c r="H393" s="619"/>
      <c r="I393" s="619"/>
      <c r="J393" s="619">
        <v>2</v>
      </c>
      <c r="K393" s="619">
        <v>2553.6</v>
      </c>
      <c r="L393" s="619"/>
      <c r="M393" s="619">
        <v>1276.8</v>
      </c>
      <c r="N393" s="619">
        <v>1</v>
      </c>
      <c r="O393" s="619">
        <v>1276.8</v>
      </c>
      <c r="P393" s="640"/>
      <c r="Q393" s="620">
        <v>1276.8</v>
      </c>
    </row>
    <row r="394" spans="1:17" ht="14.4" customHeight="1" x14ac:dyDescent="0.3">
      <c r="A394" s="615" t="s">
        <v>470</v>
      </c>
      <c r="B394" s="616" t="s">
        <v>2903</v>
      </c>
      <c r="C394" s="616" t="s">
        <v>3330</v>
      </c>
      <c r="D394" s="616" t="s">
        <v>3587</v>
      </c>
      <c r="E394" s="616" t="s">
        <v>3588</v>
      </c>
      <c r="F394" s="619"/>
      <c r="G394" s="619"/>
      <c r="H394" s="619"/>
      <c r="I394" s="619"/>
      <c r="J394" s="619"/>
      <c r="K394" s="619"/>
      <c r="L394" s="619"/>
      <c r="M394" s="619"/>
      <c r="N394" s="619">
        <v>9</v>
      </c>
      <c r="O394" s="619">
        <v>800.1</v>
      </c>
      <c r="P394" s="640"/>
      <c r="Q394" s="620">
        <v>88.9</v>
      </c>
    </row>
    <row r="395" spans="1:17" ht="14.4" customHeight="1" x14ac:dyDescent="0.3">
      <c r="A395" s="615" t="s">
        <v>470</v>
      </c>
      <c r="B395" s="616" t="s">
        <v>2903</v>
      </c>
      <c r="C395" s="616" t="s">
        <v>3330</v>
      </c>
      <c r="D395" s="616" t="s">
        <v>3589</v>
      </c>
      <c r="E395" s="616" t="s">
        <v>3590</v>
      </c>
      <c r="F395" s="619"/>
      <c r="G395" s="619"/>
      <c r="H395" s="619"/>
      <c r="I395" s="619"/>
      <c r="J395" s="619">
        <v>1</v>
      </c>
      <c r="K395" s="619">
        <v>1497.44</v>
      </c>
      <c r="L395" s="619"/>
      <c r="M395" s="619">
        <v>1497.44</v>
      </c>
      <c r="N395" s="619"/>
      <c r="O395" s="619"/>
      <c r="P395" s="640"/>
      <c r="Q395" s="620"/>
    </row>
    <row r="396" spans="1:17" ht="14.4" customHeight="1" x14ac:dyDescent="0.3">
      <c r="A396" s="615" t="s">
        <v>470</v>
      </c>
      <c r="B396" s="616" t="s">
        <v>2903</v>
      </c>
      <c r="C396" s="616" t="s">
        <v>3330</v>
      </c>
      <c r="D396" s="616" t="s">
        <v>3591</v>
      </c>
      <c r="E396" s="616" t="s">
        <v>3592</v>
      </c>
      <c r="F396" s="619"/>
      <c r="G396" s="619"/>
      <c r="H396" s="619"/>
      <c r="I396" s="619"/>
      <c r="J396" s="619">
        <v>1</v>
      </c>
      <c r="K396" s="619">
        <v>18285</v>
      </c>
      <c r="L396" s="619"/>
      <c r="M396" s="619">
        <v>18285</v>
      </c>
      <c r="N396" s="619"/>
      <c r="O396" s="619"/>
      <c r="P396" s="640"/>
      <c r="Q396" s="620"/>
    </row>
    <row r="397" spans="1:17" ht="14.4" customHeight="1" x14ac:dyDescent="0.3">
      <c r="A397" s="615" t="s">
        <v>470</v>
      </c>
      <c r="B397" s="616" t="s">
        <v>2903</v>
      </c>
      <c r="C397" s="616" t="s">
        <v>3330</v>
      </c>
      <c r="D397" s="616" t="s">
        <v>3593</v>
      </c>
      <c r="E397" s="616" t="s">
        <v>3594</v>
      </c>
      <c r="F397" s="619"/>
      <c r="G397" s="619"/>
      <c r="H397" s="619"/>
      <c r="I397" s="619"/>
      <c r="J397" s="619"/>
      <c r="K397" s="619"/>
      <c r="L397" s="619"/>
      <c r="M397" s="619"/>
      <c r="N397" s="619">
        <v>2.7</v>
      </c>
      <c r="O397" s="619">
        <v>180.89999999999998</v>
      </c>
      <c r="P397" s="640"/>
      <c r="Q397" s="620">
        <v>66.999999999999986</v>
      </c>
    </row>
    <row r="398" spans="1:17" ht="14.4" customHeight="1" x14ac:dyDescent="0.3">
      <c r="A398" s="615" t="s">
        <v>470</v>
      </c>
      <c r="B398" s="616" t="s">
        <v>2903</v>
      </c>
      <c r="C398" s="616" t="s">
        <v>3330</v>
      </c>
      <c r="D398" s="616" t="s">
        <v>3595</v>
      </c>
      <c r="E398" s="616" t="s">
        <v>3596</v>
      </c>
      <c r="F398" s="619"/>
      <c r="G398" s="619"/>
      <c r="H398" s="619"/>
      <c r="I398" s="619"/>
      <c r="J398" s="619"/>
      <c r="K398" s="619"/>
      <c r="L398" s="619"/>
      <c r="M398" s="619"/>
      <c r="N398" s="619">
        <v>1</v>
      </c>
      <c r="O398" s="619">
        <v>5298.34</v>
      </c>
      <c r="P398" s="640"/>
      <c r="Q398" s="620">
        <v>5298.34</v>
      </c>
    </row>
    <row r="399" spans="1:17" ht="14.4" customHeight="1" x14ac:dyDescent="0.3">
      <c r="A399" s="615" t="s">
        <v>470</v>
      </c>
      <c r="B399" s="616" t="s">
        <v>2903</v>
      </c>
      <c r="C399" s="616" t="s">
        <v>3330</v>
      </c>
      <c r="D399" s="616" t="s">
        <v>3597</v>
      </c>
      <c r="E399" s="616" t="s">
        <v>3598</v>
      </c>
      <c r="F399" s="619"/>
      <c r="G399" s="619"/>
      <c r="H399" s="619"/>
      <c r="I399" s="619"/>
      <c r="J399" s="619"/>
      <c r="K399" s="619"/>
      <c r="L399" s="619"/>
      <c r="M399" s="619"/>
      <c r="N399" s="619">
        <v>1</v>
      </c>
      <c r="O399" s="619">
        <v>521</v>
      </c>
      <c r="P399" s="640"/>
      <c r="Q399" s="620">
        <v>521</v>
      </c>
    </row>
    <row r="400" spans="1:17" ht="14.4" customHeight="1" x14ac:dyDescent="0.3">
      <c r="A400" s="615" t="s">
        <v>470</v>
      </c>
      <c r="B400" s="616" t="s">
        <v>2903</v>
      </c>
      <c r="C400" s="616" t="s">
        <v>2904</v>
      </c>
      <c r="D400" s="616" t="s">
        <v>3599</v>
      </c>
      <c r="E400" s="616" t="s">
        <v>3600</v>
      </c>
      <c r="F400" s="619">
        <v>3</v>
      </c>
      <c r="G400" s="619">
        <v>95898</v>
      </c>
      <c r="H400" s="619">
        <v>1</v>
      </c>
      <c r="I400" s="619">
        <v>31966</v>
      </c>
      <c r="J400" s="619">
        <v>1</v>
      </c>
      <c r="K400" s="619">
        <v>31966</v>
      </c>
      <c r="L400" s="619">
        <v>0.33333333333333331</v>
      </c>
      <c r="M400" s="619">
        <v>31966</v>
      </c>
      <c r="N400" s="619">
        <v>2</v>
      </c>
      <c r="O400" s="619">
        <v>63932</v>
      </c>
      <c r="P400" s="640">
        <v>0.66666666666666663</v>
      </c>
      <c r="Q400" s="620">
        <v>31966</v>
      </c>
    </row>
    <row r="401" spans="1:17" ht="14.4" customHeight="1" x14ac:dyDescent="0.3">
      <c r="A401" s="615" t="s">
        <v>470</v>
      </c>
      <c r="B401" s="616" t="s">
        <v>2903</v>
      </c>
      <c r="C401" s="616" t="s">
        <v>2904</v>
      </c>
      <c r="D401" s="616" t="s">
        <v>3601</v>
      </c>
      <c r="E401" s="616" t="s">
        <v>3602</v>
      </c>
      <c r="F401" s="619">
        <v>1339</v>
      </c>
      <c r="G401" s="619">
        <v>15930083</v>
      </c>
      <c r="H401" s="619">
        <v>1</v>
      </c>
      <c r="I401" s="619">
        <v>11897</v>
      </c>
      <c r="J401" s="619">
        <v>1311</v>
      </c>
      <c r="K401" s="619">
        <v>15596967</v>
      </c>
      <c r="L401" s="619">
        <v>0.97908887229275576</v>
      </c>
      <c r="M401" s="619">
        <v>11897</v>
      </c>
      <c r="N401" s="619">
        <v>1565</v>
      </c>
      <c r="O401" s="619">
        <v>18618805</v>
      </c>
      <c r="P401" s="640">
        <v>1.1687826736370426</v>
      </c>
      <c r="Q401" s="620">
        <v>11897</v>
      </c>
    </row>
    <row r="402" spans="1:17" ht="14.4" customHeight="1" x14ac:dyDescent="0.3">
      <c r="A402" s="615" t="s">
        <v>470</v>
      </c>
      <c r="B402" s="616" t="s">
        <v>2903</v>
      </c>
      <c r="C402" s="616" t="s">
        <v>2904</v>
      </c>
      <c r="D402" s="616" t="s">
        <v>3603</v>
      </c>
      <c r="E402" s="616" t="s">
        <v>3604</v>
      </c>
      <c r="F402" s="619">
        <v>1</v>
      </c>
      <c r="G402" s="619">
        <v>188</v>
      </c>
      <c r="H402" s="619">
        <v>1</v>
      </c>
      <c r="I402" s="619">
        <v>188</v>
      </c>
      <c r="J402" s="619"/>
      <c r="K402" s="619"/>
      <c r="L402" s="619"/>
      <c r="M402" s="619"/>
      <c r="N402" s="619"/>
      <c r="O402" s="619"/>
      <c r="P402" s="640"/>
      <c r="Q402" s="620"/>
    </row>
    <row r="403" spans="1:17" ht="14.4" customHeight="1" x14ac:dyDescent="0.3">
      <c r="A403" s="615" t="s">
        <v>470</v>
      </c>
      <c r="B403" s="616" t="s">
        <v>2903</v>
      </c>
      <c r="C403" s="616" t="s">
        <v>2904</v>
      </c>
      <c r="D403" s="616" t="s">
        <v>3605</v>
      </c>
      <c r="E403" s="616" t="s">
        <v>3606</v>
      </c>
      <c r="F403" s="619">
        <v>13</v>
      </c>
      <c r="G403" s="619">
        <v>5551</v>
      </c>
      <c r="H403" s="619">
        <v>1</v>
      </c>
      <c r="I403" s="619">
        <v>427</v>
      </c>
      <c r="J403" s="619">
        <v>10</v>
      </c>
      <c r="K403" s="619">
        <v>4290</v>
      </c>
      <c r="L403" s="619">
        <v>0.77283372365339575</v>
      </c>
      <c r="M403" s="619">
        <v>429</v>
      </c>
      <c r="N403" s="619">
        <v>9</v>
      </c>
      <c r="O403" s="619">
        <v>3915</v>
      </c>
      <c r="P403" s="640">
        <v>0.70527832822914793</v>
      </c>
      <c r="Q403" s="620">
        <v>435</v>
      </c>
    </row>
    <row r="404" spans="1:17" ht="14.4" customHeight="1" x14ac:dyDescent="0.3">
      <c r="A404" s="615" t="s">
        <v>470</v>
      </c>
      <c r="B404" s="616" t="s">
        <v>2903</v>
      </c>
      <c r="C404" s="616" t="s">
        <v>2904</v>
      </c>
      <c r="D404" s="616" t="s">
        <v>3607</v>
      </c>
      <c r="E404" s="616" t="s">
        <v>3608</v>
      </c>
      <c r="F404" s="619">
        <v>792</v>
      </c>
      <c r="G404" s="619">
        <v>303005</v>
      </c>
      <c r="H404" s="619">
        <v>1</v>
      </c>
      <c r="I404" s="619">
        <v>382.58207070707073</v>
      </c>
      <c r="J404" s="619">
        <v>788</v>
      </c>
      <c r="K404" s="619">
        <v>302592</v>
      </c>
      <c r="L404" s="619">
        <v>0.99863698618834673</v>
      </c>
      <c r="M404" s="619">
        <v>384</v>
      </c>
      <c r="N404" s="619">
        <v>1005</v>
      </c>
      <c r="O404" s="619">
        <v>391950</v>
      </c>
      <c r="P404" s="640">
        <v>1.2935430108414052</v>
      </c>
      <c r="Q404" s="620">
        <v>390</v>
      </c>
    </row>
    <row r="405" spans="1:17" ht="14.4" customHeight="1" x14ac:dyDescent="0.3">
      <c r="A405" s="615" t="s">
        <v>470</v>
      </c>
      <c r="B405" s="616" t="s">
        <v>2903</v>
      </c>
      <c r="C405" s="616" t="s">
        <v>2904</v>
      </c>
      <c r="D405" s="616" t="s">
        <v>3609</v>
      </c>
      <c r="E405" s="616" t="s">
        <v>3610</v>
      </c>
      <c r="F405" s="619">
        <v>626</v>
      </c>
      <c r="G405" s="619">
        <v>145858</v>
      </c>
      <c r="H405" s="619">
        <v>1</v>
      </c>
      <c r="I405" s="619">
        <v>233</v>
      </c>
      <c r="J405" s="619">
        <v>613</v>
      </c>
      <c r="K405" s="619">
        <v>144055</v>
      </c>
      <c r="L405" s="619">
        <v>0.98763866226055474</v>
      </c>
      <c r="M405" s="619">
        <v>235</v>
      </c>
      <c r="N405" s="619">
        <v>663</v>
      </c>
      <c r="O405" s="619">
        <v>166413</v>
      </c>
      <c r="P405" s="640">
        <v>1.1409247350162486</v>
      </c>
      <c r="Q405" s="620">
        <v>251</v>
      </c>
    </row>
    <row r="406" spans="1:17" ht="14.4" customHeight="1" x14ac:dyDescent="0.3">
      <c r="A406" s="615" t="s">
        <v>470</v>
      </c>
      <c r="B406" s="616" t="s">
        <v>2903</v>
      </c>
      <c r="C406" s="616" t="s">
        <v>2904</v>
      </c>
      <c r="D406" s="616" t="s">
        <v>3611</v>
      </c>
      <c r="E406" s="616" t="s">
        <v>3612</v>
      </c>
      <c r="F406" s="619">
        <v>0</v>
      </c>
      <c r="G406" s="619">
        <v>0</v>
      </c>
      <c r="H406" s="619"/>
      <c r="I406" s="619"/>
      <c r="J406" s="619">
        <v>0</v>
      </c>
      <c r="K406" s="619">
        <v>0</v>
      </c>
      <c r="L406" s="619"/>
      <c r="M406" s="619"/>
      <c r="N406" s="619">
        <v>0</v>
      </c>
      <c r="O406" s="619">
        <v>0</v>
      </c>
      <c r="P406" s="640"/>
      <c r="Q406" s="620"/>
    </row>
    <row r="407" spans="1:17" ht="14.4" customHeight="1" x14ac:dyDescent="0.3">
      <c r="A407" s="615" t="s">
        <v>470</v>
      </c>
      <c r="B407" s="616" t="s">
        <v>2903</v>
      </c>
      <c r="C407" s="616" t="s">
        <v>2904</v>
      </c>
      <c r="D407" s="616" t="s">
        <v>3613</v>
      </c>
      <c r="E407" s="616" t="s">
        <v>3614</v>
      </c>
      <c r="F407" s="619">
        <v>682</v>
      </c>
      <c r="G407" s="619">
        <v>0</v>
      </c>
      <c r="H407" s="619"/>
      <c r="I407" s="619">
        <v>0</v>
      </c>
      <c r="J407" s="619">
        <v>547</v>
      </c>
      <c r="K407" s="619">
        <v>0</v>
      </c>
      <c r="L407" s="619"/>
      <c r="M407" s="619">
        <v>0</v>
      </c>
      <c r="N407" s="619">
        <v>713</v>
      </c>
      <c r="O407" s="619">
        <v>0</v>
      </c>
      <c r="P407" s="640"/>
      <c r="Q407" s="620">
        <v>0</v>
      </c>
    </row>
    <row r="408" spans="1:17" ht="14.4" customHeight="1" x14ac:dyDescent="0.3">
      <c r="A408" s="615" t="s">
        <v>470</v>
      </c>
      <c r="B408" s="616" t="s">
        <v>2903</v>
      </c>
      <c r="C408" s="616" t="s">
        <v>2904</v>
      </c>
      <c r="D408" s="616" t="s">
        <v>3615</v>
      </c>
      <c r="E408" s="616" t="s">
        <v>3616</v>
      </c>
      <c r="F408" s="619">
        <v>109</v>
      </c>
      <c r="G408" s="619">
        <v>0</v>
      </c>
      <c r="H408" s="619"/>
      <c r="I408" s="619">
        <v>0</v>
      </c>
      <c r="J408" s="619">
        <v>141</v>
      </c>
      <c r="K408" s="619">
        <v>0</v>
      </c>
      <c r="L408" s="619"/>
      <c r="M408" s="619">
        <v>0</v>
      </c>
      <c r="N408" s="619">
        <v>142</v>
      </c>
      <c r="O408" s="619">
        <v>0</v>
      </c>
      <c r="P408" s="640"/>
      <c r="Q408" s="620">
        <v>0</v>
      </c>
    </row>
    <row r="409" spans="1:17" ht="14.4" customHeight="1" x14ac:dyDescent="0.3">
      <c r="A409" s="615" t="s">
        <v>470</v>
      </c>
      <c r="B409" s="616" t="s">
        <v>2903</v>
      </c>
      <c r="C409" s="616" t="s">
        <v>2904</v>
      </c>
      <c r="D409" s="616" t="s">
        <v>3617</v>
      </c>
      <c r="E409" s="616" t="s">
        <v>3618</v>
      </c>
      <c r="F409" s="619">
        <v>39</v>
      </c>
      <c r="G409" s="619">
        <v>0</v>
      </c>
      <c r="H409" s="619"/>
      <c r="I409" s="619">
        <v>0</v>
      </c>
      <c r="J409" s="619">
        <v>41</v>
      </c>
      <c r="K409" s="619">
        <v>0</v>
      </c>
      <c r="L409" s="619"/>
      <c r="M409" s="619">
        <v>0</v>
      </c>
      <c r="N409" s="619">
        <v>58</v>
      </c>
      <c r="O409" s="619">
        <v>0</v>
      </c>
      <c r="P409" s="640"/>
      <c r="Q409" s="620">
        <v>0</v>
      </c>
    </row>
    <row r="410" spans="1:17" ht="14.4" customHeight="1" x14ac:dyDescent="0.3">
      <c r="A410" s="615" t="s">
        <v>470</v>
      </c>
      <c r="B410" s="616" t="s">
        <v>2903</v>
      </c>
      <c r="C410" s="616" t="s">
        <v>2904</v>
      </c>
      <c r="D410" s="616" t="s">
        <v>3619</v>
      </c>
      <c r="E410" s="616" t="s">
        <v>3620</v>
      </c>
      <c r="F410" s="619">
        <v>8</v>
      </c>
      <c r="G410" s="619">
        <v>0</v>
      </c>
      <c r="H410" s="619"/>
      <c r="I410" s="619">
        <v>0</v>
      </c>
      <c r="J410" s="619">
        <v>1</v>
      </c>
      <c r="K410" s="619">
        <v>0</v>
      </c>
      <c r="L410" s="619"/>
      <c r="M410" s="619">
        <v>0</v>
      </c>
      <c r="N410" s="619">
        <v>10</v>
      </c>
      <c r="O410" s="619">
        <v>0</v>
      </c>
      <c r="P410" s="640"/>
      <c r="Q410" s="620">
        <v>0</v>
      </c>
    </row>
    <row r="411" spans="1:17" ht="14.4" customHeight="1" x14ac:dyDescent="0.3">
      <c r="A411" s="615" t="s">
        <v>470</v>
      </c>
      <c r="B411" s="616" t="s">
        <v>2903</v>
      </c>
      <c r="C411" s="616" t="s">
        <v>2904</v>
      </c>
      <c r="D411" s="616" t="s">
        <v>3621</v>
      </c>
      <c r="E411" s="616" t="s">
        <v>3622</v>
      </c>
      <c r="F411" s="619">
        <v>1</v>
      </c>
      <c r="G411" s="619">
        <v>706</v>
      </c>
      <c r="H411" s="619">
        <v>1</v>
      </c>
      <c r="I411" s="619">
        <v>706</v>
      </c>
      <c r="J411" s="619"/>
      <c r="K411" s="619"/>
      <c r="L411" s="619"/>
      <c r="M411" s="619"/>
      <c r="N411" s="619"/>
      <c r="O411" s="619"/>
      <c r="P411" s="640"/>
      <c r="Q411" s="620"/>
    </row>
    <row r="412" spans="1:17" ht="14.4" customHeight="1" x14ac:dyDescent="0.3">
      <c r="A412" s="615" t="s">
        <v>470</v>
      </c>
      <c r="B412" s="616" t="s">
        <v>2903</v>
      </c>
      <c r="C412" s="616" t="s">
        <v>2904</v>
      </c>
      <c r="D412" s="616" t="s">
        <v>3623</v>
      </c>
      <c r="E412" s="616" t="s">
        <v>3618</v>
      </c>
      <c r="F412" s="619">
        <v>19</v>
      </c>
      <c r="G412" s="619">
        <v>0</v>
      </c>
      <c r="H412" s="619"/>
      <c r="I412" s="619">
        <v>0</v>
      </c>
      <c r="J412" s="619">
        <v>18</v>
      </c>
      <c r="K412" s="619">
        <v>0</v>
      </c>
      <c r="L412" s="619"/>
      <c r="M412" s="619">
        <v>0</v>
      </c>
      <c r="N412" s="619">
        <v>28</v>
      </c>
      <c r="O412" s="619">
        <v>0</v>
      </c>
      <c r="P412" s="640"/>
      <c r="Q412" s="620">
        <v>0</v>
      </c>
    </row>
    <row r="413" spans="1:17" ht="14.4" customHeight="1" x14ac:dyDescent="0.3">
      <c r="A413" s="615" t="s">
        <v>470</v>
      </c>
      <c r="B413" s="616" t="s">
        <v>2903</v>
      </c>
      <c r="C413" s="616" t="s">
        <v>2904</v>
      </c>
      <c r="D413" s="616" t="s">
        <v>3624</v>
      </c>
      <c r="E413" s="616" t="s">
        <v>3625</v>
      </c>
      <c r="F413" s="619">
        <v>38</v>
      </c>
      <c r="G413" s="619">
        <v>208088</v>
      </c>
      <c r="H413" s="619">
        <v>1</v>
      </c>
      <c r="I413" s="619">
        <v>5476</v>
      </c>
      <c r="J413" s="619">
        <v>31</v>
      </c>
      <c r="K413" s="619">
        <v>169756</v>
      </c>
      <c r="L413" s="619">
        <v>0.81578947368421051</v>
      </c>
      <c r="M413" s="619">
        <v>5476</v>
      </c>
      <c r="N413" s="619">
        <v>20</v>
      </c>
      <c r="O413" s="619">
        <v>109520</v>
      </c>
      <c r="P413" s="640">
        <v>0.52631578947368418</v>
      </c>
      <c r="Q413" s="620">
        <v>5476</v>
      </c>
    </row>
    <row r="414" spans="1:17" ht="14.4" customHeight="1" x14ac:dyDescent="0.3">
      <c r="A414" s="615" t="s">
        <v>470</v>
      </c>
      <c r="B414" s="616" t="s">
        <v>2903</v>
      </c>
      <c r="C414" s="616" t="s">
        <v>2904</v>
      </c>
      <c r="D414" s="616" t="s">
        <v>3626</v>
      </c>
      <c r="E414" s="616" t="s">
        <v>3627</v>
      </c>
      <c r="F414" s="619">
        <v>2</v>
      </c>
      <c r="G414" s="619">
        <v>0</v>
      </c>
      <c r="H414" s="619"/>
      <c r="I414" s="619">
        <v>0</v>
      </c>
      <c r="J414" s="619"/>
      <c r="K414" s="619"/>
      <c r="L414" s="619"/>
      <c r="M414" s="619"/>
      <c r="N414" s="619"/>
      <c r="O414" s="619"/>
      <c r="P414" s="640"/>
      <c r="Q414" s="620"/>
    </row>
    <row r="415" spans="1:17" ht="14.4" customHeight="1" x14ac:dyDescent="0.3">
      <c r="A415" s="615" t="s">
        <v>470</v>
      </c>
      <c r="B415" s="616" t="s">
        <v>2903</v>
      </c>
      <c r="C415" s="616" t="s">
        <v>2904</v>
      </c>
      <c r="D415" s="616" t="s">
        <v>3628</v>
      </c>
      <c r="E415" s="616" t="s">
        <v>3629</v>
      </c>
      <c r="F415" s="619">
        <v>97</v>
      </c>
      <c r="G415" s="619">
        <v>2324702</v>
      </c>
      <c r="H415" s="619">
        <v>1</v>
      </c>
      <c r="I415" s="619">
        <v>23966</v>
      </c>
      <c r="J415" s="619">
        <v>68</v>
      </c>
      <c r="K415" s="619">
        <v>1629688</v>
      </c>
      <c r="L415" s="619">
        <v>0.7010309278350515</v>
      </c>
      <c r="M415" s="619">
        <v>23966</v>
      </c>
      <c r="N415" s="619">
        <v>71</v>
      </c>
      <c r="O415" s="619">
        <v>1701586</v>
      </c>
      <c r="P415" s="640">
        <v>0.73195876288659789</v>
      </c>
      <c r="Q415" s="620">
        <v>23966</v>
      </c>
    </row>
    <row r="416" spans="1:17" ht="14.4" customHeight="1" x14ac:dyDescent="0.3">
      <c r="A416" s="615" t="s">
        <v>470</v>
      </c>
      <c r="B416" s="616" t="s">
        <v>2903</v>
      </c>
      <c r="C416" s="616" t="s">
        <v>2904</v>
      </c>
      <c r="D416" s="616" t="s">
        <v>3630</v>
      </c>
      <c r="E416" s="616" t="s">
        <v>3631</v>
      </c>
      <c r="F416" s="619">
        <v>261</v>
      </c>
      <c r="G416" s="619">
        <v>1742436</v>
      </c>
      <c r="H416" s="619">
        <v>1</v>
      </c>
      <c r="I416" s="619">
        <v>6676</v>
      </c>
      <c r="J416" s="619">
        <v>203</v>
      </c>
      <c r="K416" s="619">
        <v>1355228</v>
      </c>
      <c r="L416" s="619">
        <v>0.77777777777777779</v>
      </c>
      <c r="M416" s="619">
        <v>6676</v>
      </c>
      <c r="N416" s="619">
        <v>168</v>
      </c>
      <c r="O416" s="619">
        <v>1121568</v>
      </c>
      <c r="P416" s="640">
        <v>0.64367816091954022</v>
      </c>
      <c r="Q416" s="620">
        <v>6676</v>
      </c>
    </row>
    <row r="417" spans="1:17" ht="14.4" customHeight="1" x14ac:dyDescent="0.3">
      <c r="A417" s="615" t="s">
        <v>470</v>
      </c>
      <c r="B417" s="616" t="s">
        <v>2903</v>
      </c>
      <c r="C417" s="616" t="s">
        <v>2904</v>
      </c>
      <c r="D417" s="616" t="s">
        <v>3632</v>
      </c>
      <c r="E417" s="616" t="s">
        <v>3618</v>
      </c>
      <c r="F417" s="619">
        <v>6</v>
      </c>
      <c r="G417" s="619">
        <v>0</v>
      </c>
      <c r="H417" s="619"/>
      <c r="I417" s="619">
        <v>0</v>
      </c>
      <c r="J417" s="619">
        <v>7</v>
      </c>
      <c r="K417" s="619">
        <v>0</v>
      </c>
      <c r="L417" s="619"/>
      <c r="M417" s="619">
        <v>0</v>
      </c>
      <c r="N417" s="619">
        <v>8</v>
      </c>
      <c r="O417" s="619">
        <v>0</v>
      </c>
      <c r="P417" s="640"/>
      <c r="Q417" s="620">
        <v>0</v>
      </c>
    </row>
    <row r="418" spans="1:17" ht="14.4" customHeight="1" x14ac:dyDescent="0.3">
      <c r="A418" s="615" t="s">
        <v>470</v>
      </c>
      <c r="B418" s="616" t="s">
        <v>2903</v>
      </c>
      <c r="C418" s="616" t="s">
        <v>2904</v>
      </c>
      <c r="D418" s="616" t="s">
        <v>3633</v>
      </c>
      <c r="E418" s="616" t="s">
        <v>3634</v>
      </c>
      <c r="F418" s="619">
        <v>32</v>
      </c>
      <c r="G418" s="619">
        <v>894912</v>
      </c>
      <c r="H418" s="619">
        <v>1</v>
      </c>
      <c r="I418" s="619">
        <v>27966</v>
      </c>
      <c r="J418" s="619">
        <v>40</v>
      </c>
      <c r="K418" s="619">
        <v>1118640</v>
      </c>
      <c r="L418" s="619">
        <v>1.25</v>
      </c>
      <c r="M418" s="619">
        <v>27966</v>
      </c>
      <c r="N418" s="619">
        <v>37</v>
      </c>
      <c r="O418" s="619">
        <v>1034742</v>
      </c>
      <c r="P418" s="640">
        <v>1.15625</v>
      </c>
      <c r="Q418" s="620">
        <v>27966</v>
      </c>
    </row>
    <row r="419" spans="1:17" ht="14.4" customHeight="1" x14ac:dyDescent="0.3">
      <c r="A419" s="615" t="s">
        <v>470</v>
      </c>
      <c r="B419" s="616" t="s">
        <v>2903</v>
      </c>
      <c r="C419" s="616" t="s">
        <v>2904</v>
      </c>
      <c r="D419" s="616" t="s">
        <v>2905</v>
      </c>
      <c r="E419" s="616" t="s">
        <v>2906</v>
      </c>
      <c r="F419" s="619">
        <v>298</v>
      </c>
      <c r="G419" s="619">
        <v>103164</v>
      </c>
      <c r="H419" s="619">
        <v>1</v>
      </c>
      <c r="I419" s="619">
        <v>346.18791946308727</v>
      </c>
      <c r="J419" s="619">
        <v>312</v>
      </c>
      <c r="K419" s="619">
        <v>108888</v>
      </c>
      <c r="L419" s="619">
        <v>1.0554844713272071</v>
      </c>
      <c r="M419" s="619">
        <v>349</v>
      </c>
      <c r="N419" s="619">
        <v>336</v>
      </c>
      <c r="O419" s="619">
        <v>124992</v>
      </c>
      <c r="P419" s="640">
        <v>1.2115854367802721</v>
      </c>
      <c r="Q419" s="620">
        <v>372</v>
      </c>
    </row>
    <row r="420" spans="1:17" ht="14.4" customHeight="1" x14ac:dyDescent="0.3">
      <c r="A420" s="615" t="s">
        <v>470</v>
      </c>
      <c r="B420" s="616" t="s">
        <v>2903</v>
      </c>
      <c r="C420" s="616" t="s">
        <v>2904</v>
      </c>
      <c r="D420" s="616" t="s">
        <v>3635</v>
      </c>
      <c r="E420" s="616" t="s">
        <v>3636</v>
      </c>
      <c r="F420" s="619">
        <v>22</v>
      </c>
      <c r="G420" s="619">
        <v>24420</v>
      </c>
      <c r="H420" s="619">
        <v>1</v>
      </c>
      <c r="I420" s="619">
        <v>1110</v>
      </c>
      <c r="J420" s="619">
        <v>11</v>
      </c>
      <c r="K420" s="619">
        <v>12320</v>
      </c>
      <c r="L420" s="619">
        <v>0.50450450450450446</v>
      </c>
      <c r="M420" s="619">
        <v>1120</v>
      </c>
      <c r="N420" s="619">
        <v>5</v>
      </c>
      <c r="O420" s="619">
        <v>5760</v>
      </c>
      <c r="P420" s="640">
        <v>0.23587223587223588</v>
      </c>
      <c r="Q420" s="620">
        <v>1152</v>
      </c>
    </row>
    <row r="421" spans="1:17" ht="14.4" customHeight="1" x14ac:dyDescent="0.3">
      <c r="A421" s="615" t="s">
        <v>470</v>
      </c>
      <c r="B421" s="616" t="s">
        <v>2903</v>
      </c>
      <c r="C421" s="616" t="s">
        <v>2904</v>
      </c>
      <c r="D421" s="616" t="s">
        <v>3637</v>
      </c>
      <c r="E421" s="616" t="s">
        <v>3638</v>
      </c>
      <c r="F421" s="619">
        <v>5</v>
      </c>
      <c r="G421" s="619">
        <v>0</v>
      </c>
      <c r="H421" s="619"/>
      <c r="I421" s="619">
        <v>0</v>
      </c>
      <c r="J421" s="619">
        <v>10</v>
      </c>
      <c r="K421" s="619">
        <v>0</v>
      </c>
      <c r="L421" s="619"/>
      <c r="M421" s="619">
        <v>0</v>
      </c>
      <c r="N421" s="619">
        <v>16</v>
      </c>
      <c r="O421" s="619">
        <v>0</v>
      </c>
      <c r="P421" s="640"/>
      <c r="Q421" s="620">
        <v>0</v>
      </c>
    </row>
    <row r="422" spans="1:17" ht="14.4" customHeight="1" x14ac:dyDescent="0.3">
      <c r="A422" s="615" t="s">
        <v>470</v>
      </c>
      <c r="B422" s="616" t="s">
        <v>2903</v>
      </c>
      <c r="C422" s="616" t="s">
        <v>2904</v>
      </c>
      <c r="D422" s="616" t="s">
        <v>3639</v>
      </c>
      <c r="E422" s="616" t="s">
        <v>3640</v>
      </c>
      <c r="F422" s="619">
        <v>2</v>
      </c>
      <c r="G422" s="619">
        <v>1220</v>
      </c>
      <c r="H422" s="619">
        <v>1</v>
      </c>
      <c r="I422" s="619">
        <v>610</v>
      </c>
      <c r="J422" s="619">
        <v>1</v>
      </c>
      <c r="K422" s="619">
        <v>611</v>
      </c>
      <c r="L422" s="619">
        <v>0.50081967213114753</v>
      </c>
      <c r="M422" s="619">
        <v>611</v>
      </c>
      <c r="N422" s="619">
        <v>1</v>
      </c>
      <c r="O422" s="619">
        <v>623</v>
      </c>
      <c r="P422" s="640">
        <v>0.51065573770491801</v>
      </c>
      <c r="Q422" s="620">
        <v>623</v>
      </c>
    </row>
    <row r="423" spans="1:17" ht="14.4" customHeight="1" x14ac:dyDescent="0.3">
      <c r="A423" s="615" t="s">
        <v>470</v>
      </c>
      <c r="B423" s="616" t="s">
        <v>2903</v>
      </c>
      <c r="C423" s="616" t="s">
        <v>2904</v>
      </c>
      <c r="D423" s="616" t="s">
        <v>3641</v>
      </c>
      <c r="E423" s="616" t="s">
        <v>3618</v>
      </c>
      <c r="F423" s="619">
        <v>1</v>
      </c>
      <c r="G423" s="619">
        <v>0</v>
      </c>
      <c r="H423" s="619"/>
      <c r="I423" s="619">
        <v>0</v>
      </c>
      <c r="J423" s="619">
        <v>1</v>
      </c>
      <c r="K423" s="619">
        <v>0</v>
      </c>
      <c r="L423" s="619"/>
      <c r="M423" s="619">
        <v>0</v>
      </c>
      <c r="N423" s="619">
        <v>2</v>
      </c>
      <c r="O423" s="619">
        <v>0</v>
      </c>
      <c r="P423" s="640"/>
      <c r="Q423" s="620">
        <v>0</v>
      </c>
    </row>
    <row r="424" spans="1:17" ht="14.4" customHeight="1" x14ac:dyDescent="0.3">
      <c r="A424" s="615" t="s">
        <v>470</v>
      </c>
      <c r="B424" s="616" t="s">
        <v>3642</v>
      </c>
      <c r="C424" s="616" t="s">
        <v>2904</v>
      </c>
      <c r="D424" s="616" t="s">
        <v>2940</v>
      </c>
      <c r="E424" s="616" t="s">
        <v>2941</v>
      </c>
      <c r="F424" s="619"/>
      <c r="G424" s="619"/>
      <c r="H424" s="619"/>
      <c r="I424" s="619"/>
      <c r="J424" s="619">
        <v>1</v>
      </c>
      <c r="K424" s="619">
        <v>696</v>
      </c>
      <c r="L424" s="619"/>
      <c r="M424" s="619">
        <v>696</v>
      </c>
      <c r="N424" s="619">
        <v>1</v>
      </c>
      <c r="O424" s="619">
        <v>709</v>
      </c>
      <c r="P424" s="640"/>
      <c r="Q424" s="620">
        <v>709</v>
      </c>
    </row>
    <row r="425" spans="1:17" ht="14.4" customHeight="1" x14ac:dyDescent="0.3">
      <c r="A425" s="615" t="s">
        <v>470</v>
      </c>
      <c r="B425" s="616" t="s">
        <v>3642</v>
      </c>
      <c r="C425" s="616" t="s">
        <v>2904</v>
      </c>
      <c r="D425" s="616" t="s">
        <v>3643</v>
      </c>
      <c r="E425" s="616" t="s">
        <v>3644</v>
      </c>
      <c r="F425" s="619"/>
      <c r="G425" s="619"/>
      <c r="H425" s="619"/>
      <c r="I425" s="619"/>
      <c r="J425" s="619"/>
      <c r="K425" s="619"/>
      <c r="L425" s="619"/>
      <c r="M425" s="619"/>
      <c r="N425" s="619">
        <v>1</v>
      </c>
      <c r="O425" s="619">
        <v>5923</v>
      </c>
      <c r="P425" s="640"/>
      <c r="Q425" s="620">
        <v>5923</v>
      </c>
    </row>
    <row r="426" spans="1:17" ht="14.4" customHeight="1" x14ac:dyDescent="0.3">
      <c r="A426" s="615" t="s">
        <v>470</v>
      </c>
      <c r="B426" s="616" t="s">
        <v>3642</v>
      </c>
      <c r="C426" s="616" t="s">
        <v>2904</v>
      </c>
      <c r="D426" s="616" t="s">
        <v>3166</v>
      </c>
      <c r="E426" s="616" t="s">
        <v>3167</v>
      </c>
      <c r="F426" s="619"/>
      <c r="G426" s="619"/>
      <c r="H426" s="619"/>
      <c r="I426" s="619"/>
      <c r="J426" s="619"/>
      <c r="K426" s="619"/>
      <c r="L426" s="619"/>
      <c r="M426" s="619"/>
      <c r="N426" s="619">
        <v>2</v>
      </c>
      <c r="O426" s="619">
        <v>348</v>
      </c>
      <c r="P426" s="640"/>
      <c r="Q426" s="620">
        <v>174</v>
      </c>
    </row>
    <row r="427" spans="1:17" ht="14.4" customHeight="1" x14ac:dyDescent="0.3">
      <c r="A427" s="615" t="s">
        <v>470</v>
      </c>
      <c r="B427" s="616" t="s">
        <v>3642</v>
      </c>
      <c r="C427" s="616" t="s">
        <v>2904</v>
      </c>
      <c r="D427" s="616" t="s">
        <v>3645</v>
      </c>
      <c r="E427" s="616" t="s">
        <v>3646</v>
      </c>
      <c r="F427" s="619">
        <v>1</v>
      </c>
      <c r="G427" s="619">
        <v>1363</v>
      </c>
      <c r="H427" s="619">
        <v>1</v>
      </c>
      <c r="I427" s="619">
        <v>1363</v>
      </c>
      <c r="J427" s="619"/>
      <c r="K427" s="619"/>
      <c r="L427" s="619"/>
      <c r="M427" s="619"/>
      <c r="N427" s="619"/>
      <c r="O427" s="619"/>
      <c r="P427" s="640"/>
      <c r="Q427" s="620"/>
    </row>
    <row r="428" spans="1:17" ht="14.4" customHeight="1" x14ac:dyDescent="0.3">
      <c r="A428" s="615" t="s">
        <v>470</v>
      </c>
      <c r="B428" s="616" t="s">
        <v>3642</v>
      </c>
      <c r="C428" s="616" t="s">
        <v>2904</v>
      </c>
      <c r="D428" s="616" t="s">
        <v>3647</v>
      </c>
      <c r="E428" s="616" t="s">
        <v>3648</v>
      </c>
      <c r="F428" s="619"/>
      <c r="G428" s="619"/>
      <c r="H428" s="619"/>
      <c r="I428" s="619"/>
      <c r="J428" s="619"/>
      <c r="K428" s="619"/>
      <c r="L428" s="619"/>
      <c r="M428" s="619"/>
      <c r="N428" s="619">
        <v>4</v>
      </c>
      <c r="O428" s="619">
        <v>4124</v>
      </c>
      <c r="P428" s="640"/>
      <c r="Q428" s="620">
        <v>1031</v>
      </c>
    </row>
    <row r="429" spans="1:17" ht="14.4" customHeight="1" x14ac:dyDescent="0.3">
      <c r="A429" s="615" t="s">
        <v>470</v>
      </c>
      <c r="B429" s="616" t="s">
        <v>3642</v>
      </c>
      <c r="C429" s="616" t="s">
        <v>2904</v>
      </c>
      <c r="D429" s="616" t="s">
        <v>3649</v>
      </c>
      <c r="E429" s="616" t="s">
        <v>3650</v>
      </c>
      <c r="F429" s="619"/>
      <c r="G429" s="619"/>
      <c r="H429" s="619"/>
      <c r="I429" s="619"/>
      <c r="J429" s="619"/>
      <c r="K429" s="619"/>
      <c r="L429" s="619"/>
      <c r="M429" s="619"/>
      <c r="N429" s="619">
        <v>1</v>
      </c>
      <c r="O429" s="619">
        <v>1677</v>
      </c>
      <c r="P429" s="640"/>
      <c r="Q429" s="620">
        <v>1677</v>
      </c>
    </row>
    <row r="430" spans="1:17" ht="14.4" customHeight="1" x14ac:dyDescent="0.3">
      <c r="A430" s="615" t="s">
        <v>470</v>
      </c>
      <c r="B430" s="616" t="s">
        <v>3642</v>
      </c>
      <c r="C430" s="616" t="s">
        <v>2904</v>
      </c>
      <c r="D430" s="616" t="s">
        <v>3651</v>
      </c>
      <c r="E430" s="616" t="s">
        <v>3652</v>
      </c>
      <c r="F430" s="619">
        <v>6</v>
      </c>
      <c r="G430" s="619">
        <v>396</v>
      </c>
      <c r="H430" s="619">
        <v>1</v>
      </c>
      <c r="I430" s="619">
        <v>66</v>
      </c>
      <c r="J430" s="619"/>
      <c r="K430" s="619"/>
      <c r="L430" s="619"/>
      <c r="M430" s="619"/>
      <c r="N430" s="619"/>
      <c r="O430" s="619"/>
      <c r="P430" s="640"/>
      <c r="Q430" s="620"/>
    </row>
    <row r="431" spans="1:17" ht="14.4" customHeight="1" x14ac:dyDescent="0.3">
      <c r="A431" s="615" t="s">
        <v>470</v>
      </c>
      <c r="B431" s="616" t="s">
        <v>3642</v>
      </c>
      <c r="C431" s="616" t="s">
        <v>2904</v>
      </c>
      <c r="D431" s="616" t="s">
        <v>3653</v>
      </c>
      <c r="E431" s="616" t="s">
        <v>3654</v>
      </c>
      <c r="F431" s="619">
        <v>1</v>
      </c>
      <c r="G431" s="619">
        <v>668</v>
      </c>
      <c r="H431" s="619">
        <v>1</v>
      </c>
      <c r="I431" s="619">
        <v>668</v>
      </c>
      <c r="J431" s="619"/>
      <c r="K431" s="619"/>
      <c r="L431" s="619"/>
      <c r="M431" s="619"/>
      <c r="N431" s="619">
        <v>1</v>
      </c>
      <c r="O431" s="619">
        <v>688</v>
      </c>
      <c r="P431" s="640">
        <v>1.0299401197604789</v>
      </c>
      <c r="Q431" s="620">
        <v>688</v>
      </c>
    </row>
    <row r="432" spans="1:17" ht="14.4" customHeight="1" x14ac:dyDescent="0.3">
      <c r="A432" s="615" t="s">
        <v>470</v>
      </c>
      <c r="B432" s="616" t="s">
        <v>3642</v>
      </c>
      <c r="C432" s="616" t="s">
        <v>2904</v>
      </c>
      <c r="D432" s="616" t="s">
        <v>2994</v>
      </c>
      <c r="E432" s="616" t="s">
        <v>2995</v>
      </c>
      <c r="F432" s="619"/>
      <c r="G432" s="619"/>
      <c r="H432" s="619"/>
      <c r="I432" s="619"/>
      <c r="J432" s="619"/>
      <c r="K432" s="619"/>
      <c r="L432" s="619"/>
      <c r="M432" s="619"/>
      <c r="N432" s="619">
        <v>0</v>
      </c>
      <c r="O432" s="619">
        <v>0</v>
      </c>
      <c r="P432" s="640"/>
      <c r="Q432" s="620"/>
    </row>
    <row r="433" spans="1:17" ht="14.4" customHeight="1" x14ac:dyDescent="0.3">
      <c r="A433" s="615" t="s">
        <v>470</v>
      </c>
      <c r="B433" s="616" t="s">
        <v>3642</v>
      </c>
      <c r="C433" s="616" t="s">
        <v>2904</v>
      </c>
      <c r="D433" s="616" t="s">
        <v>3655</v>
      </c>
      <c r="E433" s="616" t="s">
        <v>3656</v>
      </c>
      <c r="F433" s="619"/>
      <c r="G433" s="619"/>
      <c r="H433" s="619"/>
      <c r="I433" s="619"/>
      <c r="J433" s="619">
        <v>1</v>
      </c>
      <c r="K433" s="619">
        <v>2654</v>
      </c>
      <c r="L433" s="619"/>
      <c r="M433" s="619">
        <v>2654</v>
      </c>
      <c r="N433" s="619"/>
      <c r="O433" s="619"/>
      <c r="P433" s="640"/>
      <c r="Q433" s="620"/>
    </row>
    <row r="434" spans="1:17" ht="14.4" customHeight="1" x14ac:dyDescent="0.3">
      <c r="A434" s="615" t="s">
        <v>470</v>
      </c>
      <c r="B434" s="616" t="s">
        <v>3642</v>
      </c>
      <c r="C434" s="616" t="s">
        <v>2904</v>
      </c>
      <c r="D434" s="616" t="s">
        <v>3657</v>
      </c>
      <c r="E434" s="616" t="s">
        <v>3658</v>
      </c>
      <c r="F434" s="619">
        <v>1</v>
      </c>
      <c r="G434" s="619">
        <v>1653</v>
      </c>
      <c r="H434" s="619">
        <v>1</v>
      </c>
      <c r="I434" s="619">
        <v>1653</v>
      </c>
      <c r="J434" s="619"/>
      <c r="K434" s="619"/>
      <c r="L434" s="619"/>
      <c r="M434" s="619"/>
      <c r="N434" s="619">
        <v>1</v>
      </c>
      <c r="O434" s="619">
        <v>1734</v>
      </c>
      <c r="P434" s="640">
        <v>1.0490018148820326</v>
      </c>
      <c r="Q434" s="620">
        <v>1734</v>
      </c>
    </row>
    <row r="435" spans="1:17" ht="14.4" customHeight="1" x14ac:dyDescent="0.3">
      <c r="A435" s="615" t="s">
        <v>470</v>
      </c>
      <c r="B435" s="616" t="s">
        <v>3642</v>
      </c>
      <c r="C435" s="616" t="s">
        <v>2904</v>
      </c>
      <c r="D435" s="616" t="s">
        <v>3659</v>
      </c>
      <c r="E435" s="616" t="s">
        <v>3660</v>
      </c>
      <c r="F435" s="619"/>
      <c r="G435" s="619"/>
      <c r="H435" s="619"/>
      <c r="I435" s="619"/>
      <c r="J435" s="619"/>
      <c r="K435" s="619"/>
      <c r="L435" s="619"/>
      <c r="M435" s="619"/>
      <c r="N435" s="619">
        <v>6</v>
      </c>
      <c r="O435" s="619">
        <v>6006</v>
      </c>
      <c r="P435" s="640"/>
      <c r="Q435" s="620">
        <v>1001</v>
      </c>
    </row>
    <row r="436" spans="1:17" ht="14.4" customHeight="1" x14ac:dyDescent="0.3">
      <c r="A436" s="615" t="s">
        <v>470</v>
      </c>
      <c r="B436" s="616" t="s">
        <v>3642</v>
      </c>
      <c r="C436" s="616" t="s">
        <v>2904</v>
      </c>
      <c r="D436" s="616" t="s">
        <v>3661</v>
      </c>
      <c r="E436" s="616" t="s">
        <v>3662</v>
      </c>
      <c r="F436" s="619">
        <v>2</v>
      </c>
      <c r="G436" s="619">
        <v>3548</v>
      </c>
      <c r="H436" s="619">
        <v>1</v>
      </c>
      <c r="I436" s="619">
        <v>1774</v>
      </c>
      <c r="J436" s="619"/>
      <c r="K436" s="619"/>
      <c r="L436" s="619"/>
      <c r="M436" s="619"/>
      <c r="N436" s="619"/>
      <c r="O436" s="619"/>
      <c r="P436" s="640"/>
      <c r="Q436" s="620"/>
    </row>
    <row r="437" spans="1:17" ht="14.4" customHeight="1" x14ac:dyDescent="0.3">
      <c r="A437" s="615" t="s">
        <v>470</v>
      </c>
      <c r="B437" s="616" t="s">
        <v>3642</v>
      </c>
      <c r="C437" s="616" t="s">
        <v>2904</v>
      </c>
      <c r="D437" s="616" t="s">
        <v>3663</v>
      </c>
      <c r="E437" s="616" t="s">
        <v>3664</v>
      </c>
      <c r="F437" s="619"/>
      <c r="G437" s="619"/>
      <c r="H437" s="619"/>
      <c r="I437" s="619"/>
      <c r="J437" s="619"/>
      <c r="K437" s="619"/>
      <c r="L437" s="619"/>
      <c r="M437" s="619"/>
      <c r="N437" s="619">
        <v>1</v>
      </c>
      <c r="O437" s="619">
        <v>891</v>
      </c>
      <c r="P437" s="640"/>
      <c r="Q437" s="620">
        <v>891</v>
      </c>
    </row>
    <row r="438" spans="1:17" ht="14.4" customHeight="1" x14ac:dyDescent="0.3">
      <c r="A438" s="615" t="s">
        <v>470</v>
      </c>
      <c r="B438" s="616" t="s">
        <v>3642</v>
      </c>
      <c r="C438" s="616" t="s">
        <v>2904</v>
      </c>
      <c r="D438" s="616" t="s">
        <v>3665</v>
      </c>
      <c r="E438" s="616" t="s">
        <v>3666</v>
      </c>
      <c r="F438" s="619"/>
      <c r="G438" s="619"/>
      <c r="H438" s="619"/>
      <c r="I438" s="619"/>
      <c r="J438" s="619"/>
      <c r="K438" s="619"/>
      <c r="L438" s="619"/>
      <c r="M438" s="619"/>
      <c r="N438" s="619">
        <v>1</v>
      </c>
      <c r="O438" s="619">
        <v>1033</v>
      </c>
      <c r="P438" s="640"/>
      <c r="Q438" s="620">
        <v>1033</v>
      </c>
    </row>
    <row r="439" spans="1:17" ht="14.4" customHeight="1" x14ac:dyDescent="0.3">
      <c r="A439" s="615" t="s">
        <v>470</v>
      </c>
      <c r="B439" s="616" t="s">
        <v>3642</v>
      </c>
      <c r="C439" s="616" t="s">
        <v>2904</v>
      </c>
      <c r="D439" s="616" t="s">
        <v>3667</v>
      </c>
      <c r="E439" s="616" t="s">
        <v>3668</v>
      </c>
      <c r="F439" s="619">
        <v>1</v>
      </c>
      <c r="G439" s="619">
        <v>4983</v>
      </c>
      <c r="H439" s="619">
        <v>1</v>
      </c>
      <c r="I439" s="619">
        <v>4983</v>
      </c>
      <c r="J439" s="619"/>
      <c r="K439" s="619"/>
      <c r="L439" s="619"/>
      <c r="M439" s="619"/>
      <c r="N439" s="619"/>
      <c r="O439" s="619"/>
      <c r="P439" s="640"/>
      <c r="Q439" s="620"/>
    </row>
    <row r="440" spans="1:17" ht="14.4" customHeight="1" x14ac:dyDescent="0.3">
      <c r="A440" s="615" t="s">
        <v>470</v>
      </c>
      <c r="B440" s="616" t="s">
        <v>3669</v>
      </c>
      <c r="C440" s="616" t="s">
        <v>2904</v>
      </c>
      <c r="D440" s="616" t="s">
        <v>2930</v>
      </c>
      <c r="E440" s="616" t="s">
        <v>2931</v>
      </c>
      <c r="F440" s="619"/>
      <c r="G440" s="619"/>
      <c r="H440" s="619"/>
      <c r="I440" s="619"/>
      <c r="J440" s="619">
        <v>1</v>
      </c>
      <c r="K440" s="619">
        <v>1630</v>
      </c>
      <c r="L440" s="619"/>
      <c r="M440" s="619">
        <v>1630</v>
      </c>
      <c r="N440" s="619"/>
      <c r="O440" s="619"/>
      <c r="P440" s="640"/>
      <c r="Q440" s="620"/>
    </row>
    <row r="441" spans="1:17" ht="14.4" customHeight="1" x14ac:dyDescent="0.3">
      <c r="A441" s="615" t="s">
        <v>470</v>
      </c>
      <c r="B441" s="616" t="s">
        <v>3670</v>
      </c>
      <c r="C441" s="616" t="s">
        <v>2904</v>
      </c>
      <c r="D441" s="616" t="s">
        <v>3671</v>
      </c>
      <c r="E441" s="616" t="s">
        <v>3672</v>
      </c>
      <c r="F441" s="619">
        <v>3</v>
      </c>
      <c r="G441" s="619">
        <v>237</v>
      </c>
      <c r="H441" s="619">
        <v>1</v>
      </c>
      <c r="I441" s="619">
        <v>79</v>
      </c>
      <c r="J441" s="619"/>
      <c r="K441" s="619"/>
      <c r="L441" s="619"/>
      <c r="M441" s="619"/>
      <c r="N441" s="619"/>
      <c r="O441" s="619"/>
      <c r="P441" s="640"/>
      <c r="Q441" s="620"/>
    </row>
    <row r="442" spans="1:17" ht="14.4" customHeight="1" x14ac:dyDescent="0.3">
      <c r="A442" s="615" t="s">
        <v>470</v>
      </c>
      <c r="B442" s="616" t="s">
        <v>3670</v>
      </c>
      <c r="C442" s="616" t="s">
        <v>2904</v>
      </c>
      <c r="D442" s="616" t="s">
        <v>3673</v>
      </c>
      <c r="E442" s="616" t="s">
        <v>3674</v>
      </c>
      <c r="F442" s="619">
        <v>2</v>
      </c>
      <c r="G442" s="619">
        <v>684</v>
      </c>
      <c r="H442" s="619">
        <v>1</v>
      </c>
      <c r="I442" s="619">
        <v>342</v>
      </c>
      <c r="J442" s="619"/>
      <c r="K442" s="619"/>
      <c r="L442" s="619"/>
      <c r="M442" s="619"/>
      <c r="N442" s="619">
        <v>2</v>
      </c>
      <c r="O442" s="619">
        <v>722</v>
      </c>
      <c r="P442" s="640">
        <v>1.0555555555555556</v>
      </c>
      <c r="Q442" s="620">
        <v>361</v>
      </c>
    </row>
    <row r="443" spans="1:17" ht="14.4" customHeight="1" x14ac:dyDescent="0.3">
      <c r="A443" s="615" t="s">
        <v>470</v>
      </c>
      <c r="B443" s="616" t="s">
        <v>3670</v>
      </c>
      <c r="C443" s="616" t="s">
        <v>2904</v>
      </c>
      <c r="D443" s="616" t="s">
        <v>3675</v>
      </c>
      <c r="E443" s="616" t="s">
        <v>3676</v>
      </c>
      <c r="F443" s="619"/>
      <c r="G443" s="619"/>
      <c r="H443" s="619"/>
      <c r="I443" s="619"/>
      <c r="J443" s="619"/>
      <c r="K443" s="619"/>
      <c r="L443" s="619"/>
      <c r="M443" s="619"/>
      <c r="N443" s="619">
        <v>1</v>
      </c>
      <c r="O443" s="619">
        <v>980</v>
      </c>
      <c r="P443" s="640"/>
      <c r="Q443" s="620">
        <v>980</v>
      </c>
    </row>
    <row r="444" spans="1:17" ht="14.4" customHeight="1" x14ac:dyDescent="0.3">
      <c r="A444" s="615" t="s">
        <v>470</v>
      </c>
      <c r="B444" s="616" t="s">
        <v>3670</v>
      </c>
      <c r="C444" s="616" t="s">
        <v>2904</v>
      </c>
      <c r="D444" s="616" t="s">
        <v>3677</v>
      </c>
      <c r="E444" s="616" t="s">
        <v>3678</v>
      </c>
      <c r="F444" s="619">
        <v>1</v>
      </c>
      <c r="G444" s="619">
        <v>354</v>
      </c>
      <c r="H444" s="619">
        <v>1</v>
      </c>
      <c r="I444" s="619">
        <v>354</v>
      </c>
      <c r="J444" s="619"/>
      <c r="K444" s="619"/>
      <c r="L444" s="619"/>
      <c r="M444" s="619"/>
      <c r="N444" s="619"/>
      <c r="O444" s="619"/>
      <c r="P444" s="640"/>
      <c r="Q444" s="620"/>
    </row>
    <row r="445" spans="1:17" ht="14.4" customHeight="1" x14ac:dyDescent="0.3">
      <c r="A445" s="615" t="s">
        <v>470</v>
      </c>
      <c r="B445" s="616" t="s">
        <v>3670</v>
      </c>
      <c r="C445" s="616" t="s">
        <v>2904</v>
      </c>
      <c r="D445" s="616" t="s">
        <v>3679</v>
      </c>
      <c r="E445" s="616" t="s">
        <v>3680</v>
      </c>
      <c r="F445" s="619">
        <v>2</v>
      </c>
      <c r="G445" s="619">
        <v>1364</v>
      </c>
      <c r="H445" s="619">
        <v>1</v>
      </c>
      <c r="I445" s="619">
        <v>682</v>
      </c>
      <c r="J445" s="619"/>
      <c r="K445" s="619"/>
      <c r="L445" s="619"/>
      <c r="M445" s="619"/>
      <c r="N445" s="619"/>
      <c r="O445" s="619"/>
      <c r="P445" s="640"/>
      <c r="Q445" s="620"/>
    </row>
    <row r="446" spans="1:17" ht="14.4" customHeight="1" x14ac:dyDescent="0.3">
      <c r="A446" s="615" t="s">
        <v>470</v>
      </c>
      <c r="B446" s="616" t="s">
        <v>3670</v>
      </c>
      <c r="C446" s="616" t="s">
        <v>2904</v>
      </c>
      <c r="D446" s="616" t="s">
        <v>3681</v>
      </c>
      <c r="E446" s="616" t="s">
        <v>3682</v>
      </c>
      <c r="F446" s="619">
        <v>1</v>
      </c>
      <c r="G446" s="619">
        <v>317</v>
      </c>
      <c r="H446" s="619">
        <v>1</v>
      </c>
      <c r="I446" s="619">
        <v>317</v>
      </c>
      <c r="J446" s="619"/>
      <c r="K446" s="619"/>
      <c r="L446" s="619"/>
      <c r="M446" s="619"/>
      <c r="N446" s="619">
        <v>1</v>
      </c>
      <c r="O446" s="619">
        <v>417</v>
      </c>
      <c r="P446" s="640">
        <v>1.3154574132492114</v>
      </c>
      <c r="Q446" s="620">
        <v>417</v>
      </c>
    </row>
    <row r="447" spans="1:17" ht="14.4" customHeight="1" x14ac:dyDescent="0.3">
      <c r="A447" s="615" t="s">
        <v>470</v>
      </c>
      <c r="B447" s="616" t="s">
        <v>3670</v>
      </c>
      <c r="C447" s="616" t="s">
        <v>2904</v>
      </c>
      <c r="D447" s="616" t="s">
        <v>2942</v>
      </c>
      <c r="E447" s="616" t="s">
        <v>2943</v>
      </c>
      <c r="F447" s="619">
        <v>1</v>
      </c>
      <c r="G447" s="619">
        <v>806</v>
      </c>
      <c r="H447" s="619">
        <v>1</v>
      </c>
      <c r="I447" s="619">
        <v>806</v>
      </c>
      <c r="J447" s="619"/>
      <c r="K447" s="619"/>
      <c r="L447" s="619"/>
      <c r="M447" s="619"/>
      <c r="N447" s="619"/>
      <c r="O447" s="619"/>
      <c r="P447" s="640"/>
      <c r="Q447" s="620"/>
    </row>
    <row r="448" spans="1:17" ht="14.4" customHeight="1" x14ac:dyDescent="0.3">
      <c r="A448" s="615" t="s">
        <v>470</v>
      </c>
      <c r="B448" s="616" t="s">
        <v>3670</v>
      </c>
      <c r="C448" s="616" t="s">
        <v>2904</v>
      </c>
      <c r="D448" s="616" t="s">
        <v>3683</v>
      </c>
      <c r="E448" s="616" t="s">
        <v>3684</v>
      </c>
      <c r="F448" s="619">
        <v>1</v>
      </c>
      <c r="G448" s="619">
        <v>2361</v>
      </c>
      <c r="H448" s="619">
        <v>1</v>
      </c>
      <c r="I448" s="619">
        <v>2361</v>
      </c>
      <c r="J448" s="619"/>
      <c r="K448" s="619"/>
      <c r="L448" s="619"/>
      <c r="M448" s="619"/>
      <c r="N448" s="619"/>
      <c r="O448" s="619"/>
      <c r="P448" s="640"/>
      <c r="Q448" s="620"/>
    </row>
    <row r="449" spans="1:17" ht="14.4" customHeight="1" x14ac:dyDescent="0.3">
      <c r="A449" s="615" t="s">
        <v>470</v>
      </c>
      <c r="B449" s="616" t="s">
        <v>3670</v>
      </c>
      <c r="C449" s="616" t="s">
        <v>2904</v>
      </c>
      <c r="D449" s="616" t="s">
        <v>3655</v>
      </c>
      <c r="E449" s="616" t="s">
        <v>3656</v>
      </c>
      <c r="F449" s="619">
        <v>1</v>
      </c>
      <c r="G449" s="619">
        <v>2632</v>
      </c>
      <c r="H449" s="619">
        <v>1</v>
      </c>
      <c r="I449" s="619">
        <v>2632</v>
      </c>
      <c r="J449" s="619"/>
      <c r="K449" s="619"/>
      <c r="L449" s="619"/>
      <c r="M449" s="619"/>
      <c r="N449" s="619"/>
      <c r="O449" s="619"/>
      <c r="P449" s="640"/>
      <c r="Q449" s="620"/>
    </row>
    <row r="450" spans="1:17" ht="14.4" customHeight="1" x14ac:dyDescent="0.3">
      <c r="A450" s="615" t="s">
        <v>470</v>
      </c>
      <c r="B450" s="616" t="s">
        <v>3670</v>
      </c>
      <c r="C450" s="616" t="s">
        <v>2904</v>
      </c>
      <c r="D450" s="616" t="s">
        <v>3685</v>
      </c>
      <c r="E450" s="616" t="s">
        <v>3686</v>
      </c>
      <c r="F450" s="619">
        <v>5</v>
      </c>
      <c r="G450" s="619">
        <v>12190</v>
      </c>
      <c r="H450" s="619">
        <v>1</v>
      </c>
      <c r="I450" s="619">
        <v>2438</v>
      </c>
      <c r="J450" s="619">
        <v>1</v>
      </c>
      <c r="K450" s="619">
        <v>2452</v>
      </c>
      <c r="L450" s="619">
        <v>0.20114848236259228</v>
      </c>
      <c r="M450" s="619">
        <v>2452</v>
      </c>
      <c r="N450" s="619">
        <v>3</v>
      </c>
      <c r="O450" s="619">
        <v>7683</v>
      </c>
      <c r="P450" s="640">
        <v>0.63027071369975385</v>
      </c>
      <c r="Q450" s="620">
        <v>2561</v>
      </c>
    </row>
    <row r="451" spans="1:17" ht="14.4" customHeight="1" x14ac:dyDescent="0.3">
      <c r="A451" s="615" t="s">
        <v>470</v>
      </c>
      <c r="B451" s="616" t="s">
        <v>3670</v>
      </c>
      <c r="C451" s="616" t="s">
        <v>2904</v>
      </c>
      <c r="D451" s="616" t="s">
        <v>3687</v>
      </c>
      <c r="E451" s="616" t="s">
        <v>3688</v>
      </c>
      <c r="F451" s="619">
        <v>2</v>
      </c>
      <c r="G451" s="619">
        <v>1210</v>
      </c>
      <c r="H451" s="619">
        <v>1</v>
      </c>
      <c r="I451" s="619">
        <v>605</v>
      </c>
      <c r="J451" s="619"/>
      <c r="K451" s="619"/>
      <c r="L451" s="619"/>
      <c r="M451" s="619"/>
      <c r="N451" s="619"/>
      <c r="O451" s="619"/>
      <c r="P451" s="640"/>
      <c r="Q451" s="620"/>
    </row>
    <row r="452" spans="1:17" ht="14.4" customHeight="1" x14ac:dyDescent="0.3">
      <c r="A452" s="615" t="s">
        <v>470</v>
      </c>
      <c r="B452" s="616" t="s">
        <v>3670</v>
      </c>
      <c r="C452" s="616" t="s">
        <v>2904</v>
      </c>
      <c r="D452" s="616" t="s">
        <v>3689</v>
      </c>
      <c r="E452" s="616" t="s">
        <v>3690</v>
      </c>
      <c r="F452" s="619"/>
      <c r="G452" s="619"/>
      <c r="H452" s="619"/>
      <c r="I452" s="619"/>
      <c r="J452" s="619">
        <v>1</v>
      </c>
      <c r="K452" s="619">
        <v>1475</v>
      </c>
      <c r="L452" s="619"/>
      <c r="M452" s="619">
        <v>1475</v>
      </c>
      <c r="N452" s="619"/>
      <c r="O452" s="619"/>
      <c r="P452" s="640"/>
      <c r="Q452" s="620"/>
    </row>
    <row r="453" spans="1:17" ht="14.4" customHeight="1" x14ac:dyDescent="0.3">
      <c r="A453" s="615" t="s">
        <v>470</v>
      </c>
      <c r="B453" s="616" t="s">
        <v>3670</v>
      </c>
      <c r="C453" s="616" t="s">
        <v>2904</v>
      </c>
      <c r="D453" s="616" t="s">
        <v>3691</v>
      </c>
      <c r="E453" s="616" t="s">
        <v>3692</v>
      </c>
      <c r="F453" s="619"/>
      <c r="G453" s="619"/>
      <c r="H453" s="619"/>
      <c r="I453" s="619"/>
      <c r="J453" s="619"/>
      <c r="K453" s="619"/>
      <c r="L453" s="619"/>
      <c r="M453" s="619"/>
      <c r="N453" s="619">
        <v>1</v>
      </c>
      <c r="O453" s="619">
        <v>3308</v>
      </c>
      <c r="P453" s="640"/>
      <c r="Q453" s="620">
        <v>3308</v>
      </c>
    </row>
    <row r="454" spans="1:17" ht="14.4" customHeight="1" x14ac:dyDescent="0.3">
      <c r="A454" s="615" t="s">
        <v>470</v>
      </c>
      <c r="B454" s="616" t="s">
        <v>3693</v>
      </c>
      <c r="C454" s="616" t="s">
        <v>2904</v>
      </c>
      <c r="D454" s="616" t="s">
        <v>3694</v>
      </c>
      <c r="E454" s="616" t="s">
        <v>3695</v>
      </c>
      <c r="F454" s="619">
        <v>1</v>
      </c>
      <c r="G454" s="619">
        <v>4985</v>
      </c>
      <c r="H454" s="619">
        <v>1</v>
      </c>
      <c r="I454" s="619">
        <v>4985</v>
      </c>
      <c r="J454" s="619"/>
      <c r="K454" s="619"/>
      <c r="L454" s="619"/>
      <c r="M454" s="619"/>
      <c r="N454" s="619"/>
      <c r="O454" s="619"/>
      <c r="P454" s="640"/>
      <c r="Q454" s="620"/>
    </row>
    <row r="455" spans="1:17" ht="14.4" customHeight="1" x14ac:dyDescent="0.3">
      <c r="A455" s="615" t="s">
        <v>470</v>
      </c>
      <c r="B455" s="616" t="s">
        <v>3693</v>
      </c>
      <c r="C455" s="616" t="s">
        <v>2904</v>
      </c>
      <c r="D455" s="616" t="s">
        <v>3696</v>
      </c>
      <c r="E455" s="616" t="s">
        <v>3697</v>
      </c>
      <c r="F455" s="619">
        <v>1</v>
      </c>
      <c r="G455" s="619">
        <v>5143</v>
      </c>
      <c r="H455" s="619">
        <v>1</v>
      </c>
      <c r="I455" s="619">
        <v>5143</v>
      </c>
      <c r="J455" s="619"/>
      <c r="K455" s="619"/>
      <c r="L455" s="619"/>
      <c r="M455" s="619"/>
      <c r="N455" s="619"/>
      <c r="O455" s="619"/>
      <c r="P455" s="640"/>
      <c r="Q455" s="620"/>
    </row>
    <row r="456" spans="1:17" ht="14.4" customHeight="1" x14ac:dyDescent="0.3">
      <c r="A456" s="615" t="s">
        <v>470</v>
      </c>
      <c r="B456" s="616" t="s">
        <v>3693</v>
      </c>
      <c r="C456" s="616" t="s">
        <v>2904</v>
      </c>
      <c r="D456" s="616" t="s">
        <v>3122</v>
      </c>
      <c r="E456" s="616" t="s">
        <v>3123</v>
      </c>
      <c r="F456" s="619">
        <v>1</v>
      </c>
      <c r="G456" s="619">
        <v>907</v>
      </c>
      <c r="H456" s="619">
        <v>1</v>
      </c>
      <c r="I456" s="619">
        <v>907</v>
      </c>
      <c r="J456" s="619">
        <v>1</v>
      </c>
      <c r="K456" s="619">
        <v>917</v>
      </c>
      <c r="L456" s="619">
        <v>1.0110253583241455</v>
      </c>
      <c r="M456" s="619">
        <v>917</v>
      </c>
      <c r="N456" s="619"/>
      <c r="O456" s="619"/>
      <c r="P456" s="640"/>
      <c r="Q456" s="620"/>
    </row>
    <row r="457" spans="1:17" ht="14.4" customHeight="1" x14ac:dyDescent="0.3">
      <c r="A457" s="615" t="s">
        <v>470</v>
      </c>
      <c r="B457" s="616" t="s">
        <v>3693</v>
      </c>
      <c r="C457" s="616" t="s">
        <v>2904</v>
      </c>
      <c r="D457" s="616" t="s">
        <v>3698</v>
      </c>
      <c r="E457" s="616" t="s">
        <v>3699</v>
      </c>
      <c r="F457" s="619"/>
      <c r="G457" s="619"/>
      <c r="H457" s="619"/>
      <c r="I457" s="619"/>
      <c r="J457" s="619">
        <v>1</v>
      </c>
      <c r="K457" s="619">
        <v>2176</v>
      </c>
      <c r="L457" s="619"/>
      <c r="M457" s="619">
        <v>2176</v>
      </c>
      <c r="N457" s="619"/>
      <c r="O457" s="619"/>
      <c r="P457" s="640"/>
      <c r="Q457" s="620"/>
    </row>
    <row r="458" spans="1:17" ht="14.4" customHeight="1" x14ac:dyDescent="0.3">
      <c r="A458" s="615" t="s">
        <v>470</v>
      </c>
      <c r="B458" s="616" t="s">
        <v>3693</v>
      </c>
      <c r="C458" s="616" t="s">
        <v>2904</v>
      </c>
      <c r="D458" s="616" t="s">
        <v>3700</v>
      </c>
      <c r="E458" s="616" t="s">
        <v>3701</v>
      </c>
      <c r="F458" s="619">
        <v>1</v>
      </c>
      <c r="G458" s="619">
        <v>109</v>
      </c>
      <c r="H458" s="619">
        <v>1</v>
      </c>
      <c r="I458" s="619">
        <v>109</v>
      </c>
      <c r="J458" s="619"/>
      <c r="K458" s="619"/>
      <c r="L458" s="619"/>
      <c r="M458" s="619"/>
      <c r="N458" s="619"/>
      <c r="O458" s="619"/>
      <c r="P458" s="640"/>
      <c r="Q458" s="620"/>
    </row>
    <row r="459" spans="1:17" ht="14.4" customHeight="1" x14ac:dyDescent="0.3">
      <c r="A459" s="615" t="s">
        <v>470</v>
      </c>
      <c r="B459" s="616" t="s">
        <v>3693</v>
      </c>
      <c r="C459" s="616" t="s">
        <v>2904</v>
      </c>
      <c r="D459" s="616" t="s">
        <v>3023</v>
      </c>
      <c r="E459" s="616" t="s">
        <v>3024</v>
      </c>
      <c r="F459" s="619">
        <v>1</v>
      </c>
      <c r="G459" s="619">
        <v>4340</v>
      </c>
      <c r="H459" s="619">
        <v>1</v>
      </c>
      <c r="I459" s="619">
        <v>4340</v>
      </c>
      <c r="J459" s="619"/>
      <c r="K459" s="619"/>
      <c r="L459" s="619"/>
      <c r="M459" s="619"/>
      <c r="N459" s="619"/>
      <c r="O459" s="619"/>
      <c r="P459" s="640"/>
      <c r="Q459" s="620"/>
    </row>
    <row r="460" spans="1:17" ht="14.4" customHeight="1" x14ac:dyDescent="0.3">
      <c r="A460" s="615" t="s">
        <v>470</v>
      </c>
      <c r="B460" s="616" t="s">
        <v>3693</v>
      </c>
      <c r="C460" s="616" t="s">
        <v>2904</v>
      </c>
      <c r="D460" s="616" t="s">
        <v>3702</v>
      </c>
      <c r="E460" s="616" t="s">
        <v>3703</v>
      </c>
      <c r="F460" s="619">
        <v>1</v>
      </c>
      <c r="G460" s="619">
        <v>1828</v>
      </c>
      <c r="H460" s="619">
        <v>1</v>
      </c>
      <c r="I460" s="619">
        <v>1828</v>
      </c>
      <c r="J460" s="619">
        <v>1</v>
      </c>
      <c r="K460" s="619">
        <v>1837</v>
      </c>
      <c r="L460" s="619">
        <v>1.0049234135667395</v>
      </c>
      <c r="M460" s="619">
        <v>1837</v>
      </c>
      <c r="N460" s="619"/>
      <c r="O460" s="619"/>
      <c r="P460" s="640"/>
      <c r="Q460" s="620"/>
    </row>
    <row r="461" spans="1:17" ht="14.4" customHeight="1" x14ac:dyDescent="0.3">
      <c r="A461" s="615" t="s">
        <v>470</v>
      </c>
      <c r="B461" s="616" t="s">
        <v>3704</v>
      </c>
      <c r="C461" s="616" t="s">
        <v>2904</v>
      </c>
      <c r="D461" s="616" t="s">
        <v>3705</v>
      </c>
      <c r="E461" s="616" t="s">
        <v>3706</v>
      </c>
      <c r="F461" s="619"/>
      <c r="G461" s="619"/>
      <c r="H461" s="619"/>
      <c r="I461" s="619"/>
      <c r="J461" s="619">
        <v>1</v>
      </c>
      <c r="K461" s="619">
        <v>254</v>
      </c>
      <c r="L461" s="619"/>
      <c r="M461" s="619">
        <v>254</v>
      </c>
      <c r="N461" s="619"/>
      <c r="O461" s="619"/>
      <c r="P461" s="640"/>
      <c r="Q461" s="620"/>
    </row>
    <row r="462" spans="1:17" ht="14.4" customHeight="1" x14ac:dyDescent="0.3">
      <c r="A462" s="615" t="s">
        <v>470</v>
      </c>
      <c r="B462" s="616" t="s">
        <v>3704</v>
      </c>
      <c r="C462" s="616" t="s">
        <v>2904</v>
      </c>
      <c r="D462" s="616" t="s">
        <v>3707</v>
      </c>
      <c r="E462" s="616" t="s">
        <v>3708</v>
      </c>
      <c r="F462" s="619">
        <v>1</v>
      </c>
      <c r="G462" s="619">
        <v>1139</v>
      </c>
      <c r="H462" s="619">
        <v>1</v>
      </c>
      <c r="I462" s="619">
        <v>1139</v>
      </c>
      <c r="J462" s="619"/>
      <c r="K462" s="619"/>
      <c r="L462" s="619"/>
      <c r="M462" s="619"/>
      <c r="N462" s="619"/>
      <c r="O462" s="619"/>
      <c r="P462" s="640"/>
      <c r="Q462" s="620"/>
    </row>
    <row r="463" spans="1:17" ht="14.4" customHeight="1" x14ac:dyDescent="0.3">
      <c r="A463" s="615" t="s">
        <v>470</v>
      </c>
      <c r="B463" s="616" t="s">
        <v>3704</v>
      </c>
      <c r="C463" s="616" t="s">
        <v>2904</v>
      </c>
      <c r="D463" s="616" t="s">
        <v>3709</v>
      </c>
      <c r="E463" s="616" t="s">
        <v>3710</v>
      </c>
      <c r="F463" s="619">
        <v>1</v>
      </c>
      <c r="G463" s="619">
        <v>2163</v>
      </c>
      <c r="H463" s="619">
        <v>1</v>
      </c>
      <c r="I463" s="619">
        <v>2163</v>
      </c>
      <c r="J463" s="619"/>
      <c r="K463" s="619"/>
      <c r="L463" s="619"/>
      <c r="M463" s="619"/>
      <c r="N463" s="619"/>
      <c r="O463" s="619"/>
      <c r="P463" s="640"/>
      <c r="Q463" s="620"/>
    </row>
    <row r="464" spans="1:17" ht="14.4" customHeight="1" x14ac:dyDescent="0.3">
      <c r="A464" s="615" t="s">
        <v>470</v>
      </c>
      <c r="B464" s="616" t="s">
        <v>3704</v>
      </c>
      <c r="C464" s="616" t="s">
        <v>2904</v>
      </c>
      <c r="D464" s="616" t="s">
        <v>2942</v>
      </c>
      <c r="E464" s="616" t="s">
        <v>2943</v>
      </c>
      <c r="F464" s="619">
        <v>1</v>
      </c>
      <c r="G464" s="619">
        <v>806</v>
      </c>
      <c r="H464" s="619">
        <v>1</v>
      </c>
      <c r="I464" s="619">
        <v>806</v>
      </c>
      <c r="J464" s="619"/>
      <c r="K464" s="619"/>
      <c r="L464" s="619"/>
      <c r="M464" s="619"/>
      <c r="N464" s="619">
        <v>6</v>
      </c>
      <c r="O464" s="619">
        <v>5016</v>
      </c>
      <c r="P464" s="640">
        <v>6.2233250620347391</v>
      </c>
      <c r="Q464" s="620">
        <v>836</v>
      </c>
    </row>
    <row r="465" spans="1:17" ht="14.4" customHeight="1" x14ac:dyDescent="0.3">
      <c r="A465" s="615" t="s">
        <v>470</v>
      </c>
      <c r="B465" s="616" t="s">
        <v>3704</v>
      </c>
      <c r="C465" s="616" t="s">
        <v>2904</v>
      </c>
      <c r="D465" s="616" t="s">
        <v>3683</v>
      </c>
      <c r="E465" s="616" t="s">
        <v>3684</v>
      </c>
      <c r="F465" s="619"/>
      <c r="G465" s="619"/>
      <c r="H465" s="619"/>
      <c r="I465" s="619"/>
      <c r="J465" s="619"/>
      <c r="K465" s="619"/>
      <c r="L465" s="619"/>
      <c r="M465" s="619"/>
      <c r="N465" s="619">
        <v>1</v>
      </c>
      <c r="O465" s="619">
        <v>2500</v>
      </c>
      <c r="P465" s="640"/>
      <c r="Q465" s="620">
        <v>2500</v>
      </c>
    </row>
    <row r="466" spans="1:17" ht="14.4" customHeight="1" x14ac:dyDescent="0.3">
      <c r="A466" s="615" t="s">
        <v>470</v>
      </c>
      <c r="B466" s="616" t="s">
        <v>3704</v>
      </c>
      <c r="C466" s="616" t="s">
        <v>2904</v>
      </c>
      <c r="D466" s="616" t="s">
        <v>3711</v>
      </c>
      <c r="E466" s="616" t="s">
        <v>3712</v>
      </c>
      <c r="F466" s="619"/>
      <c r="G466" s="619"/>
      <c r="H466" s="619"/>
      <c r="I466" s="619"/>
      <c r="J466" s="619"/>
      <c r="K466" s="619"/>
      <c r="L466" s="619"/>
      <c r="M466" s="619"/>
      <c r="N466" s="619">
        <v>1</v>
      </c>
      <c r="O466" s="619">
        <v>3544</v>
      </c>
      <c r="P466" s="640"/>
      <c r="Q466" s="620">
        <v>3544</v>
      </c>
    </row>
    <row r="467" spans="1:17" ht="14.4" customHeight="1" x14ac:dyDescent="0.3">
      <c r="A467" s="615" t="s">
        <v>470</v>
      </c>
      <c r="B467" s="616" t="s">
        <v>3704</v>
      </c>
      <c r="C467" s="616" t="s">
        <v>2904</v>
      </c>
      <c r="D467" s="616" t="s">
        <v>3713</v>
      </c>
      <c r="E467" s="616" t="s">
        <v>3714</v>
      </c>
      <c r="F467" s="619"/>
      <c r="G467" s="619"/>
      <c r="H467" s="619"/>
      <c r="I467" s="619"/>
      <c r="J467" s="619"/>
      <c r="K467" s="619"/>
      <c r="L467" s="619"/>
      <c r="M467" s="619"/>
      <c r="N467" s="619">
        <v>1</v>
      </c>
      <c r="O467" s="619">
        <v>1641</v>
      </c>
      <c r="P467" s="640"/>
      <c r="Q467" s="620">
        <v>1641</v>
      </c>
    </row>
    <row r="468" spans="1:17" ht="14.4" customHeight="1" x14ac:dyDescent="0.3">
      <c r="A468" s="615" t="s">
        <v>470</v>
      </c>
      <c r="B468" s="616" t="s">
        <v>3704</v>
      </c>
      <c r="C468" s="616" t="s">
        <v>2904</v>
      </c>
      <c r="D468" s="616" t="s">
        <v>3651</v>
      </c>
      <c r="E468" s="616" t="s">
        <v>3652</v>
      </c>
      <c r="F468" s="619">
        <v>1</v>
      </c>
      <c r="G468" s="619">
        <v>66</v>
      </c>
      <c r="H468" s="619">
        <v>1</v>
      </c>
      <c r="I468" s="619">
        <v>66</v>
      </c>
      <c r="J468" s="619"/>
      <c r="K468" s="619"/>
      <c r="L468" s="619"/>
      <c r="M468" s="619"/>
      <c r="N468" s="619"/>
      <c r="O468" s="619"/>
      <c r="P468" s="640"/>
      <c r="Q468" s="620"/>
    </row>
    <row r="469" spans="1:17" ht="14.4" customHeight="1" x14ac:dyDescent="0.3">
      <c r="A469" s="615" t="s">
        <v>470</v>
      </c>
      <c r="B469" s="616" t="s">
        <v>3704</v>
      </c>
      <c r="C469" s="616" t="s">
        <v>2904</v>
      </c>
      <c r="D469" s="616" t="s">
        <v>3715</v>
      </c>
      <c r="E469" s="616" t="s">
        <v>3716</v>
      </c>
      <c r="F469" s="619"/>
      <c r="G469" s="619"/>
      <c r="H469" s="619"/>
      <c r="I469" s="619"/>
      <c r="J469" s="619"/>
      <c r="K469" s="619"/>
      <c r="L469" s="619"/>
      <c r="M469" s="619"/>
      <c r="N469" s="619">
        <v>1</v>
      </c>
      <c r="O469" s="619">
        <v>394</v>
      </c>
      <c r="P469" s="640"/>
      <c r="Q469" s="620">
        <v>394</v>
      </c>
    </row>
    <row r="470" spans="1:17" ht="14.4" customHeight="1" x14ac:dyDescent="0.3">
      <c r="A470" s="615" t="s">
        <v>470</v>
      </c>
      <c r="B470" s="616" t="s">
        <v>3704</v>
      </c>
      <c r="C470" s="616" t="s">
        <v>2904</v>
      </c>
      <c r="D470" s="616" t="s">
        <v>3717</v>
      </c>
      <c r="E470" s="616" t="s">
        <v>3718</v>
      </c>
      <c r="F470" s="619">
        <v>1</v>
      </c>
      <c r="G470" s="619">
        <v>4010</v>
      </c>
      <c r="H470" s="619">
        <v>1</v>
      </c>
      <c r="I470" s="619">
        <v>4010</v>
      </c>
      <c r="J470" s="619"/>
      <c r="K470" s="619"/>
      <c r="L470" s="619"/>
      <c r="M470" s="619"/>
      <c r="N470" s="619"/>
      <c r="O470" s="619"/>
      <c r="P470" s="640"/>
      <c r="Q470" s="620"/>
    </row>
    <row r="471" spans="1:17" ht="14.4" customHeight="1" x14ac:dyDescent="0.3">
      <c r="A471" s="615" t="s">
        <v>470</v>
      </c>
      <c r="B471" s="616" t="s">
        <v>3719</v>
      </c>
      <c r="C471" s="616" t="s">
        <v>2904</v>
      </c>
      <c r="D471" s="616" t="s">
        <v>2928</v>
      </c>
      <c r="E471" s="616" t="s">
        <v>2929</v>
      </c>
      <c r="F471" s="619"/>
      <c r="G471" s="619"/>
      <c r="H471" s="619"/>
      <c r="I471" s="619"/>
      <c r="J471" s="619">
        <v>1</v>
      </c>
      <c r="K471" s="619">
        <v>2073</v>
      </c>
      <c r="L471" s="619"/>
      <c r="M471" s="619">
        <v>2073</v>
      </c>
      <c r="N471" s="619">
        <v>1</v>
      </c>
      <c r="O471" s="619">
        <v>2145</v>
      </c>
      <c r="P471" s="640"/>
      <c r="Q471" s="620">
        <v>2145</v>
      </c>
    </row>
    <row r="472" spans="1:17" ht="14.4" customHeight="1" x14ac:dyDescent="0.3">
      <c r="A472" s="615" t="s">
        <v>470</v>
      </c>
      <c r="B472" s="616" t="s">
        <v>3719</v>
      </c>
      <c r="C472" s="616" t="s">
        <v>2904</v>
      </c>
      <c r="D472" s="616" t="s">
        <v>3720</v>
      </c>
      <c r="E472" s="616" t="s">
        <v>3721</v>
      </c>
      <c r="F472" s="619"/>
      <c r="G472" s="619"/>
      <c r="H472" s="619"/>
      <c r="I472" s="619"/>
      <c r="J472" s="619"/>
      <c r="K472" s="619"/>
      <c r="L472" s="619"/>
      <c r="M472" s="619"/>
      <c r="N472" s="619">
        <v>1</v>
      </c>
      <c r="O472" s="619">
        <v>538</v>
      </c>
      <c r="P472" s="640"/>
      <c r="Q472" s="620">
        <v>538</v>
      </c>
    </row>
    <row r="473" spans="1:17" ht="14.4" customHeight="1" x14ac:dyDescent="0.3">
      <c r="A473" s="615" t="s">
        <v>470</v>
      </c>
      <c r="B473" s="616" t="s">
        <v>3719</v>
      </c>
      <c r="C473" s="616" t="s">
        <v>2904</v>
      </c>
      <c r="D473" s="616" t="s">
        <v>3722</v>
      </c>
      <c r="E473" s="616" t="s">
        <v>3723</v>
      </c>
      <c r="F473" s="619"/>
      <c r="G473" s="619"/>
      <c r="H473" s="619"/>
      <c r="I473" s="619"/>
      <c r="J473" s="619"/>
      <c r="K473" s="619"/>
      <c r="L473" s="619"/>
      <c r="M473" s="619"/>
      <c r="N473" s="619">
        <v>1</v>
      </c>
      <c r="O473" s="619">
        <v>362</v>
      </c>
      <c r="P473" s="640"/>
      <c r="Q473" s="620">
        <v>362</v>
      </c>
    </row>
    <row r="474" spans="1:17" ht="14.4" customHeight="1" x14ac:dyDescent="0.3">
      <c r="A474" s="615" t="s">
        <v>470</v>
      </c>
      <c r="B474" s="616" t="s">
        <v>3719</v>
      </c>
      <c r="C474" s="616" t="s">
        <v>2904</v>
      </c>
      <c r="D474" s="616" t="s">
        <v>2944</v>
      </c>
      <c r="E474" s="616" t="s">
        <v>2945</v>
      </c>
      <c r="F474" s="619"/>
      <c r="G474" s="619"/>
      <c r="H474" s="619"/>
      <c r="I474" s="619"/>
      <c r="J474" s="619">
        <v>2</v>
      </c>
      <c r="K474" s="619">
        <v>7828</v>
      </c>
      <c r="L474" s="619"/>
      <c r="M474" s="619">
        <v>3914</v>
      </c>
      <c r="N474" s="619"/>
      <c r="O474" s="619"/>
      <c r="P474" s="640"/>
      <c r="Q474" s="620"/>
    </row>
    <row r="475" spans="1:17" ht="14.4" customHeight="1" x14ac:dyDescent="0.3">
      <c r="A475" s="615" t="s">
        <v>470</v>
      </c>
      <c r="B475" s="616" t="s">
        <v>3719</v>
      </c>
      <c r="C475" s="616" t="s">
        <v>2904</v>
      </c>
      <c r="D475" s="616" t="s">
        <v>3724</v>
      </c>
      <c r="E475" s="616" t="s">
        <v>3725</v>
      </c>
      <c r="F475" s="619"/>
      <c r="G475" s="619"/>
      <c r="H475" s="619"/>
      <c r="I475" s="619"/>
      <c r="J475" s="619"/>
      <c r="K475" s="619"/>
      <c r="L475" s="619"/>
      <c r="M475" s="619"/>
      <c r="N475" s="619">
        <v>1</v>
      </c>
      <c r="O475" s="619">
        <v>6333</v>
      </c>
      <c r="P475" s="640"/>
      <c r="Q475" s="620">
        <v>6333</v>
      </c>
    </row>
    <row r="476" spans="1:17" ht="14.4" customHeight="1" x14ac:dyDescent="0.3">
      <c r="A476" s="615" t="s">
        <v>470</v>
      </c>
      <c r="B476" s="616" t="s">
        <v>3719</v>
      </c>
      <c r="C476" s="616" t="s">
        <v>2904</v>
      </c>
      <c r="D476" s="616" t="s">
        <v>3726</v>
      </c>
      <c r="E476" s="616" t="s">
        <v>3727</v>
      </c>
      <c r="F476" s="619"/>
      <c r="G476" s="619"/>
      <c r="H476" s="619"/>
      <c r="I476" s="619"/>
      <c r="J476" s="619"/>
      <c r="K476" s="619"/>
      <c r="L476" s="619"/>
      <c r="M476" s="619"/>
      <c r="N476" s="619">
        <v>2</v>
      </c>
      <c r="O476" s="619">
        <v>518</v>
      </c>
      <c r="P476" s="640"/>
      <c r="Q476" s="620">
        <v>259</v>
      </c>
    </row>
    <row r="477" spans="1:17" ht="14.4" customHeight="1" x14ac:dyDescent="0.3">
      <c r="A477" s="615" t="s">
        <v>470</v>
      </c>
      <c r="B477" s="616" t="s">
        <v>3719</v>
      </c>
      <c r="C477" s="616" t="s">
        <v>2904</v>
      </c>
      <c r="D477" s="616" t="s">
        <v>3728</v>
      </c>
      <c r="E477" s="616" t="s">
        <v>3729</v>
      </c>
      <c r="F477" s="619"/>
      <c r="G477" s="619"/>
      <c r="H477" s="619"/>
      <c r="I477" s="619"/>
      <c r="J477" s="619"/>
      <c r="K477" s="619"/>
      <c r="L477" s="619"/>
      <c r="M477" s="619"/>
      <c r="N477" s="619">
        <v>1</v>
      </c>
      <c r="O477" s="619">
        <v>591</v>
      </c>
      <c r="P477" s="640"/>
      <c r="Q477" s="620">
        <v>591</v>
      </c>
    </row>
    <row r="478" spans="1:17" ht="14.4" customHeight="1" x14ac:dyDescent="0.3">
      <c r="A478" s="615" t="s">
        <v>470</v>
      </c>
      <c r="B478" s="616" t="s">
        <v>3719</v>
      </c>
      <c r="C478" s="616" t="s">
        <v>2904</v>
      </c>
      <c r="D478" s="616" t="s">
        <v>3730</v>
      </c>
      <c r="E478" s="616" t="s">
        <v>3731</v>
      </c>
      <c r="F478" s="619"/>
      <c r="G478" s="619"/>
      <c r="H478" s="619"/>
      <c r="I478" s="619"/>
      <c r="J478" s="619">
        <v>2</v>
      </c>
      <c r="K478" s="619">
        <v>1518</v>
      </c>
      <c r="L478" s="619"/>
      <c r="M478" s="619">
        <v>759</v>
      </c>
      <c r="N478" s="619"/>
      <c r="O478" s="619"/>
      <c r="P478" s="640"/>
      <c r="Q478" s="620"/>
    </row>
    <row r="479" spans="1:17" ht="14.4" customHeight="1" x14ac:dyDescent="0.3">
      <c r="A479" s="615" t="s">
        <v>470</v>
      </c>
      <c r="B479" s="616" t="s">
        <v>3719</v>
      </c>
      <c r="C479" s="616" t="s">
        <v>2904</v>
      </c>
      <c r="D479" s="616" t="s">
        <v>3732</v>
      </c>
      <c r="E479" s="616" t="s">
        <v>3733</v>
      </c>
      <c r="F479" s="619"/>
      <c r="G479" s="619"/>
      <c r="H479" s="619"/>
      <c r="I479" s="619"/>
      <c r="J479" s="619"/>
      <c r="K479" s="619"/>
      <c r="L479" s="619"/>
      <c r="M479" s="619"/>
      <c r="N479" s="619">
        <v>3</v>
      </c>
      <c r="O479" s="619">
        <v>1086</v>
      </c>
      <c r="P479" s="640"/>
      <c r="Q479" s="620">
        <v>362</v>
      </c>
    </row>
    <row r="480" spans="1:17" ht="14.4" customHeight="1" x14ac:dyDescent="0.3">
      <c r="A480" s="615" t="s">
        <v>470</v>
      </c>
      <c r="B480" s="616" t="s">
        <v>3719</v>
      </c>
      <c r="C480" s="616" t="s">
        <v>2904</v>
      </c>
      <c r="D480" s="616" t="s">
        <v>3734</v>
      </c>
      <c r="E480" s="616" t="s">
        <v>3735</v>
      </c>
      <c r="F480" s="619">
        <v>1</v>
      </c>
      <c r="G480" s="619">
        <v>6067</v>
      </c>
      <c r="H480" s="619">
        <v>1</v>
      </c>
      <c r="I480" s="619">
        <v>6067</v>
      </c>
      <c r="J480" s="619"/>
      <c r="K480" s="619"/>
      <c r="L480" s="619"/>
      <c r="M480" s="619"/>
      <c r="N480" s="619"/>
      <c r="O480" s="619"/>
      <c r="P480" s="640"/>
      <c r="Q480" s="620"/>
    </row>
    <row r="481" spans="1:17" ht="14.4" customHeight="1" x14ac:dyDescent="0.3">
      <c r="A481" s="615" t="s">
        <v>470</v>
      </c>
      <c r="B481" s="616" t="s">
        <v>3719</v>
      </c>
      <c r="C481" s="616" t="s">
        <v>2904</v>
      </c>
      <c r="D481" s="616" t="s">
        <v>3736</v>
      </c>
      <c r="E481" s="616" t="s">
        <v>3737</v>
      </c>
      <c r="F481" s="619"/>
      <c r="G481" s="619"/>
      <c r="H481" s="619"/>
      <c r="I481" s="619"/>
      <c r="J481" s="619"/>
      <c r="K481" s="619"/>
      <c r="L481" s="619"/>
      <c r="M481" s="619"/>
      <c r="N481" s="619">
        <v>1</v>
      </c>
      <c r="O481" s="619">
        <v>3141</v>
      </c>
      <c r="P481" s="640"/>
      <c r="Q481" s="620">
        <v>3141</v>
      </c>
    </row>
    <row r="482" spans="1:17" ht="14.4" customHeight="1" x14ac:dyDescent="0.3">
      <c r="A482" s="615" t="s">
        <v>470</v>
      </c>
      <c r="B482" s="616" t="s">
        <v>3738</v>
      </c>
      <c r="C482" s="616" t="s">
        <v>2904</v>
      </c>
      <c r="D482" s="616" t="s">
        <v>3739</v>
      </c>
      <c r="E482" s="616" t="s">
        <v>3740</v>
      </c>
      <c r="F482" s="619"/>
      <c r="G482" s="619"/>
      <c r="H482" s="619"/>
      <c r="I482" s="619"/>
      <c r="J482" s="619">
        <v>1</v>
      </c>
      <c r="K482" s="619">
        <v>259</v>
      </c>
      <c r="L482" s="619"/>
      <c r="M482" s="619">
        <v>259</v>
      </c>
      <c r="N482" s="619"/>
      <c r="O482" s="619"/>
      <c r="P482" s="640"/>
      <c r="Q482" s="620"/>
    </row>
    <row r="483" spans="1:17" ht="14.4" customHeight="1" x14ac:dyDescent="0.3">
      <c r="A483" s="615" t="s">
        <v>470</v>
      </c>
      <c r="B483" s="616" t="s">
        <v>3738</v>
      </c>
      <c r="C483" s="616" t="s">
        <v>2904</v>
      </c>
      <c r="D483" s="616" t="s">
        <v>3741</v>
      </c>
      <c r="E483" s="616" t="s">
        <v>3742</v>
      </c>
      <c r="F483" s="619"/>
      <c r="G483" s="619"/>
      <c r="H483" s="619"/>
      <c r="I483" s="619"/>
      <c r="J483" s="619"/>
      <c r="K483" s="619"/>
      <c r="L483" s="619"/>
      <c r="M483" s="619"/>
      <c r="N483" s="619">
        <v>2</v>
      </c>
      <c r="O483" s="619">
        <v>698</v>
      </c>
      <c r="P483" s="640"/>
      <c r="Q483" s="620">
        <v>349</v>
      </c>
    </row>
    <row r="484" spans="1:17" ht="14.4" customHeight="1" x14ac:dyDescent="0.3">
      <c r="A484" s="615" t="s">
        <v>470</v>
      </c>
      <c r="B484" s="616" t="s">
        <v>3738</v>
      </c>
      <c r="C484" s="616" t="s">
        <v>2904</v>
      </c>
      <c r="D484" s="616" t="s">
        <v>3743</v>
      </c>
      <c r="E484" s="616" t="s">
        <v>3744</v>
      </c>
      <c r="F484" s="619"/>
      <c r="G484" s="619"/>
      <c r="H484" s="619"/>
      <c r="I484" s="619"/>
      <c r="J484" s="619"/>
      <c r="K484" s="619"/>
      <c r="L484" s="619"/>
      <c r="M484" s="619"/>
      <c r="N484" s="619">
        <v>2</v>
      </c>
      <c r="O484" s="619">
        <v>566</v>
      </c>
      <c r="P484" s="640"/>
      <c r="Q484" s="620">
        <v>283</v>
      </c>
    </row>
    <row r="485" spans="1:17" ht="14.4" customHeight="1" thickBot="1" x14ac:dyDescent="0.35">
      <c r="A485" s="621" t="s">
        <v>470</v>
      </c>
      <c r="B485" s="622" t="s">
        <v>3738</v>
      </c>
      <c r="C485" s="622" t="s">
        <v>2904</v>
      </c>
      <c r="D485" s="622" t="s">
        <v>3745</v>
      </c>
      <c r="E485" s="622" t="s">
        <v>3746</v>
      </c>
      <c r="F485" s="625"/>
      <c r="G485" s="625"/>
      <c r="H485" s="625"/>
      <c r="I485" s="625"/>
      <c r="J485" s="625"/>
      <c r="K485" s="625"/>
      <c r="L485" s="625"/>
      <c r="M485" s="625"/>
      <c r="N485" s="625">
        <v>2</v>
      </c>
      <c r="O485" s="625">
        <v>11194</v>
      </c>
      <c r="P485" s="633"/>
      <c r="Q485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202.565</v>
      </c>
      <c r="C5" s="99">
        <v>110.934</v>
      </c>
      <c r="D5" s="99">
        <v>137.017</v>
      </c>
      <c r="E5" s="116">
        <v>0.6764100412213363</v>
      </c>
      <c r="F5" s="117">
        <v>25</v>
      </c>
      <c r="G5" s="99">
        <v>16</v>
      </c>
      <c r="H5" s="99">
        <v>19</v>
      </c>
      <c r="I5" s="118">
        <v>0.76</v>
      </c>
      <c r="J5" s="108"/>
      <c r="K5" s="108"/>
      <c r="L5" s="7">
        <f>D5-B5</f>
        <v>-65.548000000000002</v>
      </c>
      <c r="M5" s="8">
        <f>H5-F5</f>
        <v>-6</v>
      </c>
    </row>
    <row r="6" spans="1:13" ht="14.4" hidden="1" customHeight="1" outlineLevel="1" x14ac:dyDescent="0.3">
      <c r="A6" s="104" t="s">
        <v>151</v>
      </c>
      <c r="B6" s="107">
        <v>14.016999999999999</v>
      </c>
      <c r="C6" s="98">
        <v>18.143000000000001</v>
      </c>
      <c r="D6" s="98">
        <v>35.753999999999998</v>
      </c>
      <c r="E6" s="119">
        <v>2.5507597916815294</v>
      </c>
      <c r="F6" s="120">
        <v>5</v>
      </c>
      <c r="G6" s="98">
        <v>4</v>
      </c>
      <c r="H6" s="98">
        <v>5</v>
      </c>
      <c r="I6" s="121">
        <v>1</v>
      </c>
      <c r="J6" s="108"/>
      <c r="K6" s="108"/>
      <c r="L6" s="5">
        <f t="shared" ref="L6:L11" si="0">D6-B6</f>
        <v>21.736999999999998</v>
      </c>
      <c r="M6" s="6">
        <f t="shared" ref="M6:M13" si="1">H6-F6</f>
        <v>0</v>
      </c>
    </row>
    <row r="7" spans="1:13" ht="14.4" hidden="1" customHeight="1" outlineLevel="1" x14ac:dyDescent="0.3">
      <c r="A7" s="104" t="s">
        <v>152</v>
      </c>
      <c r="B7" s="107">
        <v>112.167</v>
      </c>
      <c r="C7" s="98">
        <v>74.811999999999998</v>
      </c>
      <c r="D7" s="98">
        <v>78.400999999999996</v>
      </c>
      <c r="E7" s="119">
        <v>0.69896671926680753</v>
      </c>
      <c r="F7" s="120">
        <v>10</v>
      </c>
      <c r="G7" s="98">
        <v>9</v>
      </c>
      <c r="H7" s="98">
        <v>9</v>
      </c>
      <c r="I7" s="121">
        <v>0.9</v>
      </c>
      <c r="J7" s="108"/>
      <c r="K7" s="108"/>
      <c r="L7" s="5">
        <f t="shared" si="0"/>
        <v>-33.766000000000005</v>
      </c>
      <c r="M7" s="6">
        <f t="shared" si="1"/>
        <v>-1</v>
      </c>
    </row>
    <row r="8" spans="1:13" ht="14.4" hidden="1" customHeight="1" outlineLevel="1" x14ac:dyDescent="0.3">
      <c r="A8" s="104" t="s">
        <v>153</v>
      </c>
      <c r="B8" s="107">
        <v>4.3070000000000004</v>
      </c>
      <c r="C8" s="98">
        <v>3.3860000000000001</v>
      </c>
      <c r="D8" s="98">
        <v>18.574999999999999</v>
      </c>
      <c r="E8" s="119">
        <v>4.312746691432551</v>
      </c>
      <c r="F8" s="120">
        <v>2</v>
      </c>
      <c r="G8" s="98">
        <v>2</v>
      </c>
      <c r="H8" s="98">
        <v>2</v>
      </c>
      <c r="I8" s="121">
        <v>1</v>
      </c>
      <c r="J8" s="108"/>
      <c r="K8" s="108"/>
      <c r="L8" s="5">
        <f t="shared" si="0"/>
        <v>14.267999999999999</v>
      </c>
      <c r="M8" s="6">
        <f t="shared" si="1"/>
        <v>0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472</v>
      </c>
      <c r="F9" s="120">
        <v>0</v>
      </c>
      <c r="G9" s="98">
        <v>0</v>
      </c>
      <c r="H9" s="98">
        <v>0</v>
      </c>
      <c r="I9" s="121" t="s">
        <v>472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27.023</v>
      </c>
      <c r="C10" s="98">
        <v>2.8460000000000001</v>
      </c>
      <c r="D10" s="98">
        <v>5.2880000000000003</v>
      </c>
      <c r="E10" s="119">
        <v>0.1956851570884062</v>
      </c>
      <c r="F10" s="120">
        <v>5</v>
      </c>
      <c r="G10" s="98">
        <v>3</v>
      </c>
      <c r="H10" s="98">
        <v>3</v>
      </c>
      <c r="I10" s="121">
        <v>0.6</v>
      </c>
      <c r="J10" s="108"/>
      <c r="K10" s="108"/>
      <c r="L10" s="5">
        <f t="shared" si="0"/>
        <v>-21.734999999999999</v>
      </c>
      <c r="M10" s="6">
        <f t="shared" si="1"/>
        <v>-2</v>
      </c>
    </row>
    <row r="11" spans="1:13" ht="14.4" hidden="1" customHeight="1" outlineLevel="1" x14ac:dyDescent="0.3">
      <c r="A11" s="104" t="s">
        <v>156</v>
      </c>
      <c r="B11" s="107">
        <v>35.573999999999998</v>
      </c>
      <c r="C11" s="98">
        <v>0</v>
      </c>
      <c r="D11" s="98">
        <v>1.284</v>
      </c>
      <c r="E11" s="119">
        <v>3.6093776353516613E-2</v>
      </c>
      <c r="F11" s="120">
        <v>3</v>
      </c>
      <c r="G11" s="98">
        <v>0</v>
      </c>
      <c r="H11" s="98">
        <v>1</v>
      </c>
      <c r="I11" s="121">
        <v>0.33333333333333331</v>
      </c>
      <c r="J11" s="108"/>
      <c r="K11" s="108"/>
      <c r="L11" s="5">
        <f t="shared" si="0"/>
        <v>-34.29</v>
      </c>
      <c r="M11" s="6">
        <f t="shared" si="1"/>
        <v>-2</v>
      </c>
    </row>
    <row r="12" spans="1:13" ht="14.4" hidden="1" customHeight="1" outlineLevel="1" thickBot="1" x14ac:dyDescent="0.35">
      <c r="A12" s="228" t="s">
        <v>186</v>
      </c>
      <c r="B12" s="229">
        <v>0</v>
      </c>
      <c r="C12" s="230">
        <v>0</v>
      </c>
      <c r="D12" s="230">
        <v>1.907</v>
      </c>
      <c r="E12" s="231"/>
      <c r="F12" s="232">
        <v>0</v>
      </c>
      <c r="G12" s="230">
        <v>0</v>
      </c>
      <c r="H12" s="230">
        <v>1</v>
      </c>
      <c r="I12" s="233"/>
      <c r="J12" s="108"/>
      <c r="K12" s="108"/>
      <c r="L12" s="234">
        <f>D12-B12</f>
        <v>1.907</v>
      </c>
      <c r="M12" s="235">
        <f>H12-F12</f>
        <v>1</v>
      </c>
    </row>
    <row r="13" spans="1:13" ht="14.4" customHeight="1" collapsed="1" thickBot="1" x14ac:dyDescent="0.35">
      <c r="A13" s="105" t="s">
        <v>3</v>
      </c>
      <c r="B13" s="100">
        <f>SUM(B5:B12)</f>
        <v>395.65300000000008</v>
      </c>
      <c r="C13" s="101">
        <f>SUM(C5:C12)</f>
        <v>210.12100000000001</v>
      </c>
      <c r="D13" s="101">
        <f>SUM(D5:D12)</f>
        <v>278.22599999999994</v>
      </c>
      <c r="E13" s="122">
        <f>IF(OR(D13=0,B13=0),0,D13/B13)</f>
        <v>0.70320710319396007</v>
      </c>
      <c r="F13" s="123">
        <f>SUM(F5:F12)</f>
        <v>50</v>
      </c>
      <c r="G13" s="101">
        <f>SUM(G5:G12)</f>
        <v>34</v>
      </c>
      <c r="H13" s="101">
        <f>SUM(H5:H12)</f>
        <v>40</v>
      </c>
      <c r="I13" s="124">
        <f>IF(OR(H13=0,F13=0),0,H13/F13)</f>
        <v>0.8</v>
      </c>
      <c r="J13" s="108"/>
      <c r="K13" s="108"/>
      <c r="L13" s="114">
        <f>D13-B13</f>
        <v>-117.42700000000013</v>
      </c>
      <c r="M13" s="125">
        <f t="shared" si="1"/>
        <v>-10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198.852</v>
      </c>
      <c r="C18" s="99">
        <v>110.934</v>
      </c>
      <c r="D18" s="99">
        <v>137.017</v>
      </c>
      <c r="E18" s="116">
        <v>0.68904009011727307</v>
      </c>
      <c r="F18" s="106">
        <v>24</v>
      </c>
      <c r="G18" s="99">
        <v>16</v>
      </c>
      <c r="H18" s="99">
        <v>19</v>
      </c>
      <c r="I18" s="118">
        <v>0.79166666666666663</v>
      </c>
      <c r="J18" s="524">
        <v>0.91871999999999998</v>
      </c>
      <c r="K18" s="525"/>
      <c r="L18" s="132">
        <f>D18-B18</f>
        <v>-61.835000000000008</v>
      </c>
      <c r="M18" s="133">
        <f>H18-F18</f>
        <v>-5</v>
      </c>
    </row>
    <row r="19" spans="1:13" ht="14.4" hidden="1" customHeight="1" outlineLevel="1" x14ac:dyDescent="0.3">
      <c r="A19" s="104" t="s">
        <v>151</v>
      </c>
      <c r="B19" s="107">
        <v>14.016999999999999</v>
      </c>
      <c r="C19" s="98">
        <v>18.143000000000001</v>
      </c>
      <c r="D19" s="98">
        <v>35.753999999999998</v>
      </c>
      <c r="E19" s="119">
        <v>2.5507597916815294</v>
      </c>
      <c r="F19" s="107">
        <v>5</v>
      </c>
      <c r="G19" s="98">
        <v>4</v>
      </c>
      <c r="H19" s="98">
        <v>5</v>
      </c>
      <c r="I19" s="121">
        <v>1</v>
      </c>
      <c r="J19" s="524">
        <v>0.99456</v>
      </c>
      <c r="K19" s="525"/>
      <c r="L19" s="134">
        <f t="shared" ref="L19:L26" si="2">D19-B19</f>
        <v>21.736999999999998</v>
      </c>
      <c r="M19" s="135">
        <f t="shared" ref="M19:M26" si="3">H19-F19</f>
        <v>0</v>
      </c>
    </row>
    <row r="20" spans="1:13" ht="14.4" hidden="1" customHeight="1" outlineLevel="1" x14ac:dyDescent="0.3">
      <c r="A20" s="104" t="s">
        <v>152</v>
      </c>
      <c r="B20" s="107">
        <v>112.167</v>
      </c>
      <c r="C20" s="98">
        <v>74.811999999999998</v>
      </c>
      <c r="D20" s="98">
        <v>78.400999999999996</v>
      </c>
      <c r="E20" s="119">
        <v>0.69896671926680753</v>
      </c>
      <c r="F20" s="107">
        <v>10</v>
      </c>
      <c r="G20" s="98">
        <v>9</v>
      </c>
      <c r="H20" s="98">
        <v>9</v>
      </c>
      <c r="I20" s="121">
        <v>0.9</v>
      </c>
      <c r="J20" s="524">
        <v>0.96671999999999991</v>
      </c>
      <c r="K20" s="525"/>
      <c r="L20" s="134">
        <f t="shared" si="2"/>
        <v>-33.766000000000005</v>
      </c>
      <c r="M20" s="135">
        <f t="shared" si="3"/>
        <v>-1</v>
      </c>
    </row>
    <row r="21" spans="1:13" ht="14.4" hidden="1" customHeight="1" outlineLevel="1" x14ac:dyDescent="0.3">
      <c r="A21" s="104" t="s">
        <v>153</v>
      </c>
      <c r="B21" s="107">
        <v>4.3070000000000004</v>
      </c>
      <c r="C21" s="98">
        <v>3.3860000000000001</v>
      </c>
      <c r="D21" s="98">
        <v>18.574999999999999</v>
      </c>
      <c r="E21" s="119">
        <v>4.312746691432551</v>
      </c>
      <c r="F21" s="107">
        <v>2</v>
      </c>
      <c r="G21" s="98">
        <v>2</v>
      </c>
      <c r="H21" s="98">
        <v>2</v>
      </c>
      <c r="I21" s="121">
        <v>1</v>
      </c>
      <c r="J21" s="524">
        <v>1.11744</v>
      </c>
      <c r="K21" s="525"/>
      <c r="L21" s="134">
        <f t="shared" si="2"/>
        <v>14.267999999999999</v>
      </c>
      <c r="M21" s="135">
        <f t="shared" si="3"/>
        <v>0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472</v>
      </c>
      <c r="F22" s="107">
        <v>0</v>
      </c>
      <c r="G22" s="98">
        <v>0</v>
      </c>
      <c r="H22" s="98">
        <v>0</v>
      </c>
      <c r="I22" s="121" t="s">
        <v>472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27.023</v>
      </c>
      <c r="C23" s="98">
        <v>2.8460000000000001</v>
      </c>
      <c r="D23" s="98">
        <v>5.2880000000000003</v>
      </c>
      <c r="E23" s="119">
        <v>0.1956851570884062</v>
      </c>
      <c r="F23" s="107">
        <v>5</v>
      </c>
      <c r="G23" s="98">
        <v>3</v>
      </c>
      <c r="H23" s="98">
        <v>3</v>
      </c>
      <c r="I23" s="121">
        <v>0.6</v>
      </c>
      <c r="J23" s="524">
        <v>0.98495999999999995</v>
      </c>
      <c r="K23" s="525"/>
      <c r="L23" s="134">
        <f t="shared" si="2"/>
        <v>-21.734999999999999</v>
      </c>
      <c r="M23" s="135">
        <f t="shared" si="3"/>
        <v>-2</v>
      </c>
    </row>
    <row r="24" spans="1:13" ht="14.4" hidden="1" customHeight="1" outlineLevel="1" x14ac:dyDescent="0.3">
      <c r="A24" s="104" t="s">
        <v>156</v>
      </c>
      <c r="B24" s="107">
        <v>35.573999999999998</v>
      </c>
      <c r="C24" s="98">
        <v>0</v>
      </c>
      <c r="D24" s="98">
        <v>1.284</v>
      </c>
      <c r="E24" s="119">
        <v>3.6093776353516613E-2</v>
      </c>
      <c r="F24" s="107">
        <v>3</v>
      </c>
      <c r="G24" s="98">
        <v>0</v>
      </c>
      <c r="H24" s="98">
        <v>1</v>
      </c>
      <c r="I24" s="121">
        <v>0.33333333333333331</v>
      </c>
      <c r="J24" s="524">
        <v>1.0147199999999998</v>
      </c>
      <c r="K24" s="525"/>
      <c r="L24" s="134">
        <f t="shared" si="2"/>
        <v>-34.29</v>
      </c>
      <c r="M24" s="135">
        <f t="shared" si="3"/>
        <v>-2</v>
      </c>
    </row>
    <row r="25" spans="1:13" ht="14.4" hidden="1" customHeight="1" outlineLevel="1" thickBot="1" x14ac:dyDescent="0.35">
      <c r="A25" s="228" t="s">
        <v>186</v>
      </c>
      <c r="B25" s="229">
        <v>0</v>
      </c>
      <c r="C25" s="230">
        <v>0</v>
      </c>
      <c r="D25" s="230">
        <v>1.907</v>
      </c>
      <c r="E25" s="231"/>
      <c r="F25" s="229">
        <v>0</v>
      </c>
      <c r="G25" s="230">
        <v>0</v>
      </c>
      <c r="H25" s="230">
        <v>1</v>
      </c>
      <c r="I25" s="233"/>
      <c r="J25" s="342"/>
      <c r="K25" s="343"/>
      <c r="L25" s="236">
        <f>D25-B25</f>
        <v>1.907</v>
      </c>
      <c r="M25" s="237">
        <f>H25-F25</f>
        <v>1</v>
      </c>
    </row>
    <row r="26" spans="1:13" ht="14.4" customHeight="1" collapsed="1" thickBot="1" x14ac:dyDescent="0.35">
      <c r="A26" s="136" t="s">
        <v>3</v>
      </c>
      <c r="B26" s="137">
        <f>SUM(B18:B25)</f>
        <v>391.94000000000005</v>
      </c>
      <c r="C26" s="138">
        <f>SUM(C18:C25)</f>
        <v>210.12100000000001</v>
      </c>
      <c r="D26" s="138">
        <f>SUM(D18:D25)</f>
        <v>278.22599999999994</v>
      </c>
      <c r="E26" s="139">
        <f>IF(OR(D26=0,B26=0),0,D26/B26)</f>
        <v>0.70986885747818518</v>
      </c>
      <c r="F26" s="137">
        <f>SUM(F18:F25)</f>
        <v>49</v>
      </c>
      <c r="G26" s="138">
        <f>SUM(G18:G25)</f>
        <v>34</v>
      </c>
      <c r="H26" s="138">
        <f>SUM(H18:H25)</f>
        <v>40</v>
      </c>
      <c r="I26" s="140">
        <f>IF(OR(H26=0,F26=0),0,H26/F26)</f>
        <v>0.81632653061224492</v>
      </c>
      <c r="J26" s="108"/>
      <c r="K26" s="108"/>
      <c r="L26" s="130">
        <f t="shared" si="2"/>
        <v>-113.71400000000011</v>
      </c>
      <c r="M26" s="141">
        <f t="shared" si="3"/>
        <v>-9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3.7130000000000001</v>
      </c>
      <c r="C31" s="99">
        <v>0</v>
      </c>
      <c r="D31" s="99">
        <v>0</v>
      </c>
      <c r="E31" s="116" t="s">
        <v>472</v>
      </c>
      <c r="F31" s="117">
        <v>1</v>
      </c>
      <c r="G31" s="99">
        <v>0</v>
      </c>
      <c r="H31" s="99">
        <v>0</v>
      </c>
      <c r="I31" s="118" t="s">
        <v>472</v>
      </c>
      <c r="J31" s="143"/>
      <c r="K31" s="143"/>
      <c r="L31" s="132">
        <f t="shared" ref="L31:L39" si="4">D31-B31</f>
        <v>-3.7130000000000001</v>
      </c>
      <c r="M31" s="133">
        <f t="shared" ref="M31:M39" si="5">H31-F31</f>
        <v>-1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472</v>
      </c>
      <c r="F32" s="120">
        <v>0</v>
      </c>
      <c r="G32" s="98">
        <v>0</v>
      </c>
      <c r="H32" s="98">
        <v>0</v>
      </c>
      <c r="I32" s="121" t="s">
        <v>472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472</v>
      </c>
      <c r="F33" s="120">
        <v>0</v>
      </c>
      <c r="G33" s="98">
        <v>0</v>
      </c>
      <c r="H33" s="98">
        <v>0</v>
      </c>
      <c r="I33" s="121" t="s">
        <v>472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472</v>
      </c>
      <c r="F34" s="120">
        <v>0</v>
      </c>
      <c r="G34" s="98">
        <v>0</v>
      </c>
      <c r="H34" s="98">
        <v>0</v>
      </c>
      <c r="I34" s="121" t="s">
        <v>472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472</v>
      </c>
      <c r="F35" s="120">
        <v>0</v>
      </c>
      <c r="G35" s="98">
        <v>0</v>
      </c>
      <c r="H35" s="98">
        <v>0</v>
      </c>
      <c r="I35" s="121" t="s">
        <v>472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472</v>
      </c>
      <c r="F36" s="120">
        <v>0</v>
      </c>
      <c r="G36" s="98">
        <v>0</v>
      </c>
      <c r="H36" s="98">
        <v>0</v>
      </c>
      <c r="I36" s="121" t="s">
        <v>472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472</v>
      </c>
      <c r="F37" s="120">
        <v>0</v>
      </c>
      <c r="G37" s="98">
        <v>0</v>
      </c>
      <c r="H37" s="98">
        <v>0</v>
      </c>
      <c r="I37" s="121" t="s">
        <v>472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472</v>
      </c>
      <c r="F38" s="232">
        <v>0</v>
      </c>
      <c r="G38" s="230">
        <v>0</v>
      </c>
      <c r="H38" s="230">
        <v>0</v>
      </c>
      <c r="I38" s="233" t="s">
        <v>472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3.7130000000000001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1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-3.7130000000000001</v>
      </c>
      <c r="M39" s="155">
        <f t="shared" si="5"/>
        <v>-1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569</v>
      </c>
      <c r="C38" s="189">
        <v>481</v>
      </c>
      <c r="D38" s="78">
        <f t="shared" si="0"/>
        <v>-88</v>
      </c>
      <c r="E38" s="79">
        <f t="shared" si="1"/>
        <v>0.84534270650263621</v>
      </c>
      <c r="F38" s="80">
        <v>127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30674.98603526895</v>
      </c>
      <c r="D4" s="269">
        <f ca="1">IF(ISERROR(VLOOKUP("Náklady celkem",INDIRECT("HI!$A:$G"),5,0)),0,VLOOKUP("Náklady celkem",INDIRECT("HI!$A:$G"),5,0))</f>
        <v>30840.688139999998</v>
      </c>
      <c r="E4" s="270">
        <f ca="1">IF(C4=0,0,D4/C4)</f>
        <v>1.0054018640641118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4700.1445762394096</v>
      </c>
      <c r="D7" s="277">
        <f>IF(ISERROR(HI!E5),"",HI!E5)</f>
        <v>4656.0262000000002</v>
      </c>
      <c r="E7" s="274">
        <f t="shared" ref="E7:E13" si="0">IF(C7=0,0,D7/C7)</f>
        <v>0.99061340017870081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0.97591179871773648</v>
      </c>
      <c r="E8" s="274">
        <f t="shared" si="0"/>
        <v>1.0843464430197072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0.19803198031980321</v>
      </c>
      <c r="E9" s="274">
        <f>IF(C9=0,0,D9/C9)</f>
        <v>0.66010660106601071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1955.0001764963949</v>
      </c>
      <c r="D13" s="277">
        <f>IF(ISERROR(HI!E6),"",HI!E6)</f>
        <v>1953.1812800000002</v>
      </c>
      <c r="E13" s="274">
        <f t="shared" si="0"/>
        <v>0.99906961824440632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19474.691883910149</v>
      </c>
      <c r="D14" s="273">
        <f ca="1">IF(ISERROR(VLOOKUP("Osobní náklady (Kč) *",INDIRECT("HI!$A:$G"),5,0)),0,VLOOKUP("Osobní náklady (Kč) *",INDIRECT("HI!$A:$G"),5,0))</f>
        <v>19772.492129999999</v>
      </c>
      <c r="E14" s="274">
        <f ca="1">IF(C14=0,0,D14/C14)</f>
        <v>1.0152916537968897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11869.590000000002</v>
      </c>
      <c r="D16" s="292">
        <f ca="1">IF(ISERROR(VLOOKUP("Výnosy celkem",INDIRECT("HI!$A:$G"),5,0)),0,VLOOKUP("Výnosy celkem",INDIRECT("HI!$A:$G"),5,0))</f>
        <v>8346.7799999999988</v>
      </c>
      <c r="E16" s="293">
        <f t="shared" ref="E16:E25" ca="1" si="1">IF(C16=0,0,D16/C16)</f>
        <v>0.70320710319396018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1.0822766008608287</v>
      </c>
      <c r="E18" s="274">
        <f t="shared" si="1"/>
        <v>1.2732665892480337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11869.590000000002</v>
      </c>
      <c r="D19" s="273">
        <f ca="1">IF(ISERROR(VLOOKUP("Hospitalizace *",INDIRECT("HI!$A:$G"),5,0)),0,VLOOKUP("Hospitalizace *",INDIRECT("HI!$A:$G"),5,0))</f>
        <v>8346.7799999999988</v>
      </c>
      <c r="E19" s="274">
        <f ca="1">IF(C19=0,0,D19/C19)</f>
        <v>0.70320710319396018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0.70320710319396007</v>
      </c>
      <c r="E20" s="274">
        <f t="shared" si="1"/>
        <v>0.70320710319396007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0.70986885747818518</v>
      </c>
      <c r="E21" s="274">
        <f t="shared" si="1"/>
        <v>0.70986885747818518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0.8</v>
      </c>
      <c r="E23" s="274">
        <f t="shared" si="1"/>
        <v>0.8421052631578948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0.84534270650263621</v>
      </c>
      <c r="E24" s="274">
        <f t="shared" si="1"/>
        <v>0.84534270650263621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0.3564142063879201</v>
      </c>
      <c r="D25" s="278">
        <f>IF(ISERROR(VLOOKUP("Celkem:",'ZV Vyžád.'!$A:$M,7,0)),"",VLOOKUP("Celkem:",'ZV Vyžád.'!$A:$M,7,0))</f>
        <v>1.1056706808370942</v>
      </c>
      <c r="E25" s="274">
        <f t="shared" si="1"/>
        <v>3.1022070978665921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3890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61"/>
      <c r="B4" s="762" t="s">
        <v>71</v>
      </c>
      <c r="C4" s="763" t="s">
        <v>59</v>
      </c>
      <c r="D4" s="764" t="s">
        <v>72</v>
      </c>
      <c r="E4" s="762" t="s">
        <v>71</v>
      </c>
      <c r="F4" s="763" t="s">
        <v>59</v>
      </c>
      <c r="G4" s="764" t="s">
        <v>72</v>
      </c>
      <c r="H4" s="762" t="s">
        <v>71</v>
      </c>
      <c r="I4" s="763" t="s">
        <v>59</v>
      </c>
      <c r="J4" s="764" t="s">
        <v>72</v>
      </c>
      <c r="K4" s="765"/>
      <c r="L4" s="766"/>
      <c r="M4" s="766"/>
      <c r="N4" s="766"/>
      <c r="O4" s="767"/>
      <c r="P4" s="768"/>
      <c r="Q4" s="769" t="s">
        <v>60</v>
      </c>
      <c r="R4" s="770" t="s">
        <v>59</v>
      </c>
      <c r="S4" s="771" t="s">
        <v>73</v>
      </c>
      <c r="T4" s="772" t="s">
        <v>74</v>
      </c>
      <c r="U4" s="772" t="s">
        <v>75</v>
      </c>
      <c r="V4" s="773" t="s">
        <v>2</v>
      </c>
      <c r="W4" s="774" t="s">
        <v>76</v>
      </c>
    </row>
    <row r="5" spans="1:23" ht="14.4" customHeight="1" x14ac:dyDescent="0.3">
      <c r="A5" s="802" t="s">
        <v>3748</v>
      </c>
      <c r="B5" s="775">
        <v>1</v>
      </c>
      <c r="C5" s="776">
        <v>30.36</v>
      </c>
      <c r="D5" s="777">
        <v>115</v>
      </c>
      <c r="E5" s="778"/>
      <c r="F5" s="779"/>
      <c r="G5" s="780"/>
      <c r="H5" s="781"/>
      <c r="I5" s="779"/>
      <c r="J5" s="780"/>
      <c r="K5" s="782">
        <v>13.87</v>
      </c>
      <c r="L5" s="781">
        <v>11</v>
      </c>
      <c r="M5" s="781">
        <v>72</v>
      </c>
      <c r="N5" s="783">
        <v>24</v>
      </c>
      <c r="O5" s="781" t="s">
        <v>3749</v>
      </c>
      <c r="P5" s="784" t="s">
        <v>3750</v>
      </c>
      <c r="Q5" s="785">
        <f>H5-B5</f>
        <v>-1</v>
      </c>
      <c r="R5" s="785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86" t="str">
        <f>IF(H5=0,"",T5/S5)</f>
        <v/>
      </c>
      <c r="W5" s="787"/>
    </row>
    <row r="6" spans="1:23" ht="14.4" customHeight="1" x14ac:dyDescent="0.3">
      <c r="A6" s="803" t="s">
        <v>3751</v>
      </c>
      <c r="B6" s="750"/>
      <c r="C6" s="752"/>
      <c r="D6" s="753"/>
      <c r="E6" s="748">
        <v>1</v>
      </c>
      <c r="F6" s="719">
        <v>7.77</v>
      </c>
      <c r="G6" s="720">
        <v>21</v>
      </c>
      <c r="H6" s="726">
        <v>3</v>
      </c>
      <c r="I6" s="727">
        <v>27.42</v>
      </c>
      <c r="J6" s="728">
        <v>10.3</v>
      </c>
      <c r="K6" s="722">
        <v>7.77</v>
      </c>
      <c r="L6" s="721">
        <v>5</v>
      </c>
      <c r="M6" s="721">
        <v>45</v>
      </c>
      <c r="N6" s="723">
        <v>15</v>
      </c>
      <c r="O6" s="721" t="s">
        <v>3749</v>
      </c>
      <c r="P6" s="749" t="s">
        <v>3752</v>
      </c>
      <c r="Q6" s="724">
        <f t="shared" ref="Q6:R69" si="0">H6-B6</f>
        <v>3</v>
      </c>
      <c r="R6" s="724">
        <f t="shared" si="0"/>
        <v>27.42</v>
      </c>
      <c r="S6" s="750">
        <f t="shared" ref="S6:S69" si="1">IF(H6=0,"",H6*N6)</f>
        <v>45</v>
      </c>
      <c r="T6" s="750">
        <f t="shared" ref="T6:T69" si="2">IF(H6=0,"",H6*J6)</f>
        <v>30.900000000000002</v>
      </c>
      <c r="U6" s="750">
        <f t="shared" ref="U6:U69" si="3">IF(H6=0,"",T6-S6)</f>
        <v>-14.099999999999998</v>
      </c>
      <c r="V6" s="751">
        <f t="shared" ref="V6:V69" si="4">IF(H6=0,"",T6/S6)</f>
        <v>0.68666666666666676</v>
      </c>
      <c r="W6" s="725">
        <v>3</v>
      </c>
    </row>
    <row r="7" spans="1:23" ht="14.4" customHeight="1" x14ac:dyDescent="0.3">
      <c r="A7" s="803" t="s">
        <v>3753</v>
      </c>
      <c r="B7" s="716">
        <v>1</v>
      </c>
      <c r="C7" s="717">
        <v>54.7</v>
      </c>
      <c r="D7" s="718">
        <v>62</v>
      </c>
      <c r="E7" s="748"/>
      <c r="F7" s="719"/>
      <c r="G7" s="720"/>
      <c r="H7" s="721"/>
      <c r="I7" s="719"/>
      <c r="J7" s="720"/>
      <c r="K7" s="722">
        <v>52.63</v>
      </c>
      <c r="L7" s="721">
        <v>43</v>
      </c>
      <c r="M7" s="721">
        <v>225</v>
      </c>
      <c r="N7" s="723">
        <v>75</v>
      </c>
      <c r="O7" s="721" t="s">
        <v>3749</v>
      </c>
      <c r="P7" s="749" t="s">
        <v>3754</v>
      </c>
      <c r="Q7" s="724">
        <f t="shared" si="0"/>
        <v>-1</v>
      </c>
      <c r="R7" s="724">
        <f t="shared" si="0"/>
        <v>-54.7</v>
      </c>
      <c r="S7" s="750" t="str">
        <f t="shared" si="1"/>
        <v/>
      </c>
      <c r="T7" s="750" t="str">
        <f t="shared" si="2"/>
        <v/>
      </c>
      <c r="U7" s="750" t="str">
        <f t="shared" si="3"/>
        <v/>
      </c>
      <c r="V7" s="751" t="str">
        <f t="shared" si="4"/>
        <v/>
      </c>
      <c r="W7" s="725"/>
    </row>
    <row r="8" spans="1:23" ht="14.4" customHeight="1" x14ac:dyDescent="0.3">
      <c r="A8" s="804" t="s">
        <v>3755</v>
      </c>
      <c r="B8" s="754">
        <v>1</v>
      </c>
      <c r="C8" s="755">
        <v>64.31</v>
      </c>
      <c r="D8" s="756">
        <v>206</v>
      </c>
      <c r="E8" s="757">
        <v>1</v>
      </c>
      <c r="F8" s="729">
        <v>37.18</v>
      </c>
      <c r="G8" s="730">
        <v>64</v>
      </c>
      <c r="H8" s="731">
        <v>2</v>
      </c>
      <c r="I8" s="732">
        <v>70.12</v>
      </c>
      <c r="J8" s="733">
        <v>50</v>
      </c>
      <c r="K8" s="734">
        <v>33.15</v>
      </c>
      <c r="L8" s="735">
        <v>22</v>
      </c>
      <c r="M8" s="735">
        <v>135</v>
      </c>
      <c r="N8" s="736">
        <v>45</v>
      </c>
      <c r="O8" s="735" t="s">
        <v>3749</v>
      </c>
      <c r="P8" s="758" t="s">
        <v>3756</v>
      </c>
      <c r="Q8" s="737">
        <f t="shared" si="0"/>
        <v>1</v>
      </c>
      <c r="R8" s="737">
        <f t="shared" si="0"/>
        <v>5.8100000000000023</v>
      </c>
      <c r="S8" s="754">
        <f t="shared" si="1"/>
        <v>90</v>
      </c>
      <c r="T8" s="754">
        <f t="shared" si="2"/>
        <v>100</v>
      </c>
      <c r="U8" s="754">
        <f t="shared" si="3"/>
        <v>10</v>
      </c>
      <c r="V8" s="759">
        <f t="shared" si="4"/>
        <v>1.1111111111111112</v>
      </c>
      <c r="W8" s="738">
        <v>24</v>
      </c>
    </row>
    <row r="9" spans="1:23" ht="14.4" customHeight="1" x14ac:dyDescent="0.3">
      <c r="A9" s="804" t="s">
        <v>3757</v>
      </c>
      <c r="B9" s="754">
        <v>2</v>
      </c>
      <c r="C9" s="755">
        <v>40.950000000000003</v>
      </c>
      <c r="D9" s="756">
        <v>27</v>
      </c>
      <c r="E9" s="731">
        <v>4</v>
      </c>
      <c r="F9" s="732">
        <v>81.36</v>
      </c>
      <c r="G9" s="739">
        <v>30.3</v>
      </c>
      <c r="H9" s="735"/>
      <c r="I9" s="729"/>
      <c r="J9" s="730"/>
      <c r="K9" s="734">
        <v>20.34</v>
      </c>
      <c r="L9" s="735">
        <v>11</v>
      </c>
      <c r="M9" s="735">
        <v>87</v>
      </c>
      <c r="N9" s="736">
        <v>29</v>
      </c>
      <c r="O9" s="735" t="s">
        <v>3749</v>
      </c>
      <c r="P9" s="758" t="s">
        <v>3750</v>
      </c>
      <c r="Q9" s="737">
        <f t="shared" si="0"/>
        <v>-2</v>
      </c>
      <c r="R9" s="737">
        <f t="shared" si="0"/>
        <v>-40.950000000000003</v>
      </c>
      <c r="S9" s="754" t="str">
        <f t="shared" si="1"/>
        <v/>
      </c>
      <c r="T9" s="754" t="str">
        <f t="shared" si="2"/>
        <v/>
      </c>
      <c r="U9" s="754" t="str">
        <f t="shared" si="3"/>
        <v/>
      </c>
      <c r="V9" s="759" t="str">
        <f t="shared" si="4"/>
        <v/>
      </c>
      <c r="W9" s="738"/>
    </row>
    <row r="10" spans="1:23" ht="14.4" customHeight="1" x14ac:dyDescent="0.3">
      <c r="A10" s="803" t="s">
        <v>3758</v>
      </c>
      <c r="B10" s="750">
        <v>5</v>
      </c>
      <c r="C10" s="752">
        <v>63.24</v>
      </c>
      <c r="D10" s="753">
        <v>17.399999999999999</v>
      </c>
      <c r="E10" s="748"/>
      <c r="F10" s="719"/>
      <c r="G10" s="720"/>
      <c r="H10" s="726">
        <v>8</v>
      </c>
      <c r="I10" s="727">
        <v>113.9</v>
      </c>
      <c r="J10" s="740">
        <v>26.4</v>
      </c>
      <c r="K10" s="722">
        <v>12.65</v>
      </c>
      <c r="L10" s="721">
        <v>5</v>
      </c>
      <c r="M10" s="721">
        <v>60</v>
      </c>
      <c r="N10" s="723">
        <v>20</v>
      </c>
      <c r="O10" s="721" t="s">
        <v>3749</v>
      </c>
      <c r="P10" s="749" t="s">
        <v>3752</v>
      </c>
      <c r="Q10" s="724">
        <f t="shared" si="0"/>
        <v>3</v>
      </c>
      <c r="R10" s="724">
        <f t="shared" si="0"/>
        <v>50.660000000000004</v>
      </c>
      <c r="S10" s="750">
        <f t="shared" si="1"/>
        <v>160</v>
      </c>
      <c r="T10" s="750">
        <f t="shared" si="2"/>
        <v>211.2</v>
      </c>
      <c r="U10" s="750">
        <f t="shared" si="3"/>
        <v>51.199999999999989</v>
      </c>
      <c r="V10" s="751">
        <f t="shared" si="4"/>
        <v>1.3199999999999998</v>
      </c>
      <c r="W10" s="725">
        <v>68</v>
      </c>
    </row>
    <row r="11" spans="1:23" ht="14.4" customHeight="1" x14ac:dyDescent="0.3">
      <c r="A11" s="803" t="s">
        <v>3759</v>
      </c>
      <c r="B11" s="750"/>
      <c r="C11" s="752"/>
      <c r="D11" s="753"/>
      <c r="E11" s="726">
        <v>1</v>
      </c>
      <c r="F11" s="727">
        <v>3.57</v>
      </c>
      <c r="G11" s="728">
        <v>3</v>
      </c>
      <c r="H11" s="721"/>
      <c r="I11" s="719"/>
      <c r="J11" s="720"/>
      <c r="K11" s="722">
        <v>4.5999999999999996</v>
      </c>
      <c r="L11" s="721">
        <v>4</v>
      </c>
      <c r="M11" s="721">
        <v>39</v>
      </c>
      <c r="N11" s="723">
        <v>13</v>
      </c>
      <c r="O11" s="721" t="s">
        <v>3749</v>
      </c>
      <c r="P11" s="749" t="s">
        <v>3760</v>
      </c>
      <c r="Q11" s="724">
        <f t="shared" si="0"/>
        <v>0</v>
      </c>
      <c r="R11" s="724">
        <f t="shared" si="0"/>
        <v>0</v>
      </c>
      <c r="S11" s="750" t="str">
        <f t="shared" si="1"/>
        <v/>
      </c>
      <c r="T11" s="750" t="str">
        <f t="shared" si="2"/>
        <v/>
      </c>
      <c r="U11" s="750" t="str">
        <f t="shared" si="3"/>
        <v/>
      </c>
      <c r="V11" s="751" t="str">
        <f t="shared" si="4"/>
        <v/>
      </c>
      <c r="W11" s="725"/>
    </row>
    <row r="12" spans="1:23" ht="14.4" customHeight="1" x14ac:dyDescent="0.3">
      <c r="A12" s="803" t="s">
        <v>3761</v>
      </c>
      <c r="B12" s="750"/>
      <c r="C12" s="752"/>
      <c r="D12" s="753"/>
      <c r="E12" s="726">
        <v>1</v>
      </c>
      <c r="F12" s="727">
        <v>2.0099999999999998</v>
      </c>
      <c r="G12" s="728">
        <v>2</v>
      </c>
      <c r="H12" s="721"/>
      <c r="I12" s="719"/>
      <c r="J12" s="720"/>
      <c r="K12" s="722">
        <v>2.2200000000000002</v>
      </c>
      <c r="L12" s="721">
        <v>3</v>
      </c>
      <c r="M12" s="721">
        <v>30</v>
      </c>
      <c r="N12" s="723">
        <v>10</v>
      </c>
      <c r="O12" s="721" t="s">
        <v>3749</v>
      </c>
      <c r="P12" s="749" t="s">
        <v>3762</v>
      </c>
      <c r="Q12" s="724">
        <f t="shared" si="0"/>
        <v>0</v>
      </c>
      <c r="R12" s="724">
        <f t="shared" si="0"/>
        <v>0</v>
      </c>
      <c r="S12" s="750" t="str">
        <f t="shared" si="1"/>
        <v/>
      </c>
      <c r="T12" s="750" t="str">
        <f t="shared" si="2"/>
        <v/>
      </c>
      <c r="U12" s="750" t="str">
        <f t="shared" si="3"/>
        <v/>
      </c>
      <c r="V12" s="751" t="str">
        <f t="shared" si="4"/>
        <v/>
      </c>
      <c r="W12" s="725"/>
    </row>
    <row r="13" spans="1:23" ht="14.4" customHeight="1" x14ac:dyDescent="0.3">
      <c r="A13" s="804" t="s">
        <v>3763</v>
      </c>
      <c r="B13" s="754"/>
      <c r="C13" s="755"/>
      <c r="D13" s="756"/>
      <c r="E13" s="757"/>
      <c r="F13" s="729"/>
      <c r="G13" s="730"/>
      <c r="H13" s="731">
        <v>1</v>
      </c>
      <c r="I13" s="732">
        <v>2.2999999999999998</v>
      </c>
      <c r="J13" s="733">
        <v>36</v>
      </c>
      <c r="K13" s="734">
        <v>1.0900000000000001</v>
      </c>
      <c r="L13" s="735">
        <v>3</v>
      </c>
      <c r="M13" s="735">
        <v>27</v>
      </c>
      <c r="N13" s="736">
        <v>9</v>
      </c>
      <c r="O13" s="735" t="s">
        <v>3749</v>
      </c>
      <c r="P13" s="758" t="s">
        <v>3764</v>
      </c>
      <c r="Q13" s="737">
        <f t="shared" si="0"/>
        <v>1</v>
      </c>
      <c r="R13" s="737">
        <f t="shared" si="0"/>
        <v>2.2999999999999998</v>
      </c>
      <c r="S13" s="754">
        <f t="shared" si="1"/>
        <v>9</v>
      </c>
      <c r="T13" s="754">
        <f t="shared" si="2"/>
        <v>36</v>
      </c>
      <c r="U13" s="754">
        <f t="shared" si="3"/>
        <v>27</v>
      </c>
      <c r="V13" s="759">
        <f t="shared" si="4"/>
        <v>4</v>
      </c>
      <c r="W13" s="738">
        <v>27</v>
      </c>
    </row>
    <row r="14" spans="1:23" ht="14.4" customHeight="1" x14ac:dyDescent="0.3">
      <c r="A14" s="803" t="s">
        <v>3765</v>
      </c>
      <c r="B14" s="716">
        <v>1</v>
      </c>
      <c r="C14" s="717">
        <v>2.41</v>
      </c>
      <c r="D14" s="718">
        <v>3</v>
      </c>
      <c r="E14" s="748"/>
      <c r="F14" s="719"/>
      <c r="G14" s="720"/>
      <c r="H14" s="721"/>
      <c r="I14" s="719"/>
      <c r="J14" s="720"/>
      <c r="K14" s="722">
        <v>2.38</v>
      </c>
      <c r="L14" s="721">
        <v>3</v>
      </c>
      <c r="M14" s="721">
        <v>30</v>
      </c>
      <c r="N14" s="723">
        <v>10</v>
      </c>
      <c r="O14" s="721" t="s">
        <v>3749</v>
      </c>
      <c r="P14" s="749" t="s">
        <v>3766</v>
      </c>
      <c r="Q14" s="724">
        <f t="shared" si="0"/>
        <v>-1</v>
      </c>
      <c r="R14" s="724">
        <f t="shared" si="0"/>
        <v>-2.41</v>
      </c>
      <c r="S14" s="750" t="str">
        <f t="shared" si="1"/>
        <v/>
      </c>
      <c r="T14" s="750" t="str">
        <f t="shared" si="2"/>
        <v/>
      </c>
      <c r="U14" s="750" t="str">
        <f t="shared" si="3"/>
        <v/>
      </c>
      <c r="V14" s="751" t="str">
        <f t="shared" si="4"/>
        <v/>
      </c>
      <c r="W14" s="725"/>
    </row>
    <row r="15" spans="1:23" ht="14.4" customHeight="1" x14ac:dyDescent="0.3">
      <c r="A15" s="803" t="s">
        <v>3767</v>
      </c>
      <c r="B15" s="750">
        <v>1</v>
      </c>
      <c r="C15" s="752">
        <v>1.1299999999999999</v>
      </c>
      <c r="D15" s="753">
        <v>2</v>
      </c>
      <c r="E15" s="748"/>
      <c r="F15" s="719"/>
      <c r="G15" s="720"/>
      <c r="H15" s="726">
        <v>1</v>
      </c>
      <c r="I15" s="727">
        <v>1.84</v>
      </c>
      <c r="J15" s="740">
        <v>13</v>
      </c>
      <c r="K15" s="722">
        <v>1.67</v>
      </c>
      <c r="L15" s="721">
        <v>3</v>
      </c>
      <c r="M15" s="721">
        <v>27</v>
      </c>
      <c r="N15" s="723">
        <v>9</v>
      </c>
      <c r="O15" s="721" t="s">
        <v>3749</v>
      </c>
      <c r="P15" s="749" t="s">
        <v>3768</v>
      </c>
      <c r="Q15" s="724">
        <f t="shared" si="0"/>
        <v>0</v>
      </c>
      <c r="R15" s="724">
        <f t="shared" si="0"/>
        <v>0.71000000000000019</v>
      </c>
      <c r="S15" s="750">
        <f t="shared" si="1"/>
        <v>9</v>
      </c>
      <c r="T15" s="750">
        <f t="shared" si="2"/>
        <v>13</v>
      </c>
      <c r="U15" s="750">
        <f t="shared" si="3"/>
        <v>4</v>
      </c>
      <c r="V15" s="751">
        <f t="shared" si="4"/>
        <v>1.4444444444444444</v>
      </c>
      <c r="W15" s="725">
        <v>4</v>
      </c>
    </row>
    <row r="16" spans="1:23" ht="14.4" customHeight="1" x14ac:dyDescent="0.3">
      <c r="A16" s="804" t="s">
        <v>3769</v>
      </c>
      <c r="B16" s="741">
        <v>1</v>
      </c>
      <c r="C16" s="742">
        <v>0.84</v>
      </c>
      <c r="D16" s="743">
        <v>17</v>
      </c>
      <c r="E16" s="757"/>
      <c r="F16" s="729"/>
      <c r="G16" s="730"/>
      <c r="H16" s="735"/>
      <c r="I16" s="729"/>
      <c r="J16" s="730"/>
      <c r="K16" s="734">
        <v>0.84</v>
      </c>
      <c r="L16" s="735">
        <v>3</v>
      </c>
      <c r="M16" s="735">
        <v>30</v>
      </c>
      <c r="N16" s="736">
        <v>10</v>
      </c>
      <c r="O16" s="735" t="s">
        <v>3749</v>
      </c>
      <c r="P16" s="758" t="s">
        <v>3770</v>
      </c>
      <c r="Q16" s="737">
        <f t="shared" si="0"/>
        <v>-1</v>
      </c>
      <c r="R16" s="737">
        <f t="shared" si="0"/>
        <v>-0.84</v>
      </c>
      <c r="S16" s="754" t="str">
        <f t="shared" si="1"/>
        <v/>
      </c>
      <c r="T16" s="754" t="str">
        <f t="shared" si="2"/>
        <v/>
      </c>
      <c r="U16" s="754" t="str">
        <f t="shared" si="3"/>
        <v/>
      </c>
      <c r="V16" s="759" t="str">
        <f t="shared" si="4"/>
        <v/>
      </c>
      <c r="W16" s="738"/>
    </row>
    <row r="17" spans="1:23" ht="14.4" customHeight="1" x14ac:dyDescent="0.3">
      <c r="A17" s="804" t="s">
        <v>3771</v>
      </c>
      <c r="B17" s="741">
        <v>2</v>
      </c>
      <c r="C17" s="742">
        <v>1.0900000000000001</v>
      </c>
      <c r="D17" s="743">
        <v>3</v>
      </c>
      <c r="E17" s="757">
        <v>1</v>
      </c>
      <c r="F17" s="729">
        <v>0.42</v>
      </c>
      <c r="G17" s="730">
        <v>2</v>
      </c>
      <c r="H17" s="735"/>
      <c r="I17" s="729"/>
      <c r="J17" s="730"/>
      <c r="K17" s="734">
        <v>0.42</v>
      </c>
      <c r="L17" s="735">
        <v>1</v>
      </c>
      <c r="M17" s="735">
        <v>5</v>
      </c>
      <c r="N17" s="736">
        <v>2</v>
      </c>
      <c r="O17" s="735" t="s">
        <v>3749</v>
      </c>
      <c r="P17" s="758" t="s">
        <v>3772</v>
      </c>
      <c r="Q17" s="737">
        <f t="shared" si="0"/>
        <v>-2</v>
      </c>
      <c r="R17" s="737">
        <f t="shared" si="0"/>
        <v>-1.0900000000000001</v>
      </c>
      <c r="S17" s="754" t="str">
        <f t="shared" si="1"/>
        <v/>
      </c>
      <c r="T17" s="754" t="str">
        <f t="shared" si="2"/>
        <v/>
      </c>
      <c r="U17" s="754" t="str">
        <f t="shared" si="3"/>
        <v/>
      </c>
      <c r="V17" s="759" t="str">
        <f t="shared" si="4"/>
        <v/>
      </c>
      <c r="W17" s="738"/>
    </row>
    <row r="18" spans="1:23" ht="14.4" customHeight="1" x14ac:dyDescent="0.3">
      <c r="A18" s="803" t="s">
        <v>3773</v>
      </c>
      <c r="B18" s="716">
        <v>3</v>
      </c>
      <c r="C18" s="717">
        <v>12.18</v>
      </c>
      <c r="D18" s="718">
        <v>2.2999999999999998</v>
      </c>
      <c r="E18" s="748"/>
      <c r="F18" s="719"/>
      <c r="G18" s="720"/>
      <c r="H18" s="721">
        <v>1</v>
      </c>
      <c r="I18" s="719">
        <v>4.3600000000000003</v>
      </c>
      <c r="J18" s="720">
        <v>3</v>
      </c>
      <c r="K18" s="722">
        <v>5.41</v>
      </c>
      <c r="L18" s="721">
        <v>4</v>
      </c>
      <c r="M18" s="721">
        <v>33</v>
      </c>
      <c r="N18" s="723">
        <v>11</v>
      </c>
      <c r="O18" s="721" t="s">
        <v>3749</v>
      </c>
      <c r="P18" s="749" t="s">
        <v>3774</v>
      </c>
      <c r="Q18" s="724">
        <f t="shared" si="0"/>
        <v>-2</v>
      </c>
      <c r="R18" s="724">
        <f t="shared" si="0"/>
        <v>-7.8199999999999994</v>
      </c>
      <c r="S18" s="750">
        <f t="shared" si="1"/>
        <v>11</v>
      </c>
      <c r="T18" s="750">
        <f t="shared" si="2"/>
        <v>3</v>
      </c>
      <c r="U18" s="750">
        <f t="shared" si="3"/>
        <v>-8</v>
      </c>
      <c r="V18" s="751">
        <f t="shared" si="4"/>
        <v>0.27272727272727271</v>
      </c>
      <c r="W18" s="725"/>
    </row>
    <row r="19" spans="1:23" ht="14.4" customHeight="1" x14ac:dyDescent="0.3">
      <c r="A19" s="805" t="s">
        <v>3775</v>
      </c>
      <c r="B19" s="788"/>
      <c r="C19" s="789"/>
      <c r="D19" s="744"/>
      <c r="E19" s="790">
        <v>1</v>
      </c>
      <c r="F19" s="791">
        <v>7.26</v>
      </c>
      <c r="G19" s="745">
        <v>6</v>
      </c>
      <c r="H19" s="792"/>
      <c r="I19" s="791"/>
      <c r="J19" s="745"/>
      <c r="K19" s="793">
        <v>7.26</v>
      </c>
      <c r="L19" s="792">
        <v>4</v>
      </c>
      <c r="M19" s="792">
        <v>39</v>
      </c>
      <c r="N19" s="794">
        <v>13</v>
      </c>
      <c r="O19" s="792" t="s">
        <v>3749</v>
      </c>
      <c r="P19" s="795" t="s">
        <v>3776</v>
      </c>
      <c r="Q19" s="796">
        <f t="shared" si="0"/>
        <v>0</v>
      </c>
      <c r="R19" s="796">
        <f t="shared" si="0"/>
        <v>0</v>
      </c>
      <c r="S19" s="797" t="str">
        <f t="shared" si="1"/>
        <v/>
      </c>
      <c r="T19" s="797" t="str">
        <f t="shared" si="2"/>
        <v/>
      </c>
      <c r="U19" s="797" t="str">
        <f t="shared" si="3"/>
        <v/>
      </c>
      <c r="V19" s="798" t="str">
        <f t="shared" si="4"/>
        <v/>
      </c>
      <c r="W19" s="746"/>
    </row>
    <row r="20" spans="1:23" ht="14.4" customHeight="1" x14ac:dyDescent="0.3">
      <c r="A20" s="805" t="s">
        <v>3777</v>
      </c>
      <c r="B20" s="788">
        <v>2</v>
      </c>
      <c r="C20" s="789">
        <v>14.05</v>
      </c>
      <c r="D20" s="744">
        <v>5</v>
      </c>
      <c r="E20" s="790"/>
      <c r="F20" s="791"/>
      <c r="G20" s="745"/>
      <c r="H20" s="792">
        <v>2</v>
      </c>
      <c r="I20" s="791">
        <v>14.05</v>
      </c>
      <c r="J20" s="745">
        <v>3.5</v>
      </c>
      <c r="K20" s="793">
        <v>9.31</v>
      </c>
      <c r="L20" s="792">
        <v>5</v>
      </c>
      <c r="M20" s="792">
        <v>48</v>
      </c>
      <c r="N20" s="794">
        <v>16</v>
      </c>
      <c r="O20" s="792" t="s">
        <v>3749</v>
      </c>
      <c r="P20" s="795" t="s">
        <v>3778</v>
      </c>
      <c r="Q20" s="796">
        <f t="shared" si="0"/>
        <v>0</v>
      </c>
      <c r="R20" s="796">
        <f t="shared" si="0"/>
        <v>0</v>
      </c>
      <c r="S20" s="797">
        <f t="shared" si="1"/>
        <v>32</v>
      </c>
      <c r="T20" s="797">
        <f t="shared" si="2"/>
        <v>7</v>
      </c>
      <c r="U20" s="797">
        <f t="shared" si="3"/>
        <v>-25</v>
      </c>
      <c r="V20" s="798">
        <f t="shared" si="4"/>
        <v>0.21875</v>
      </c>
      <c r="W20" s="746"/>
    </row>
    <row r="21" spans="1:23" ht="14.4" customHeight="1" x14ac:dyDescent="0.3">
      <c r="A21" s="804" t="s">
        <v>3779</v>
      </c>
      <c r="B21" s="741">
        <v>1</v>
      </c>
      <c r="C21" s="742">
        <v>4.2300000000000004</v>
      </c>
      <c r="D21" s="743">
        <v>3</v>
      </c>
      <c r="E21" s="757"/>
      <c r="F21" s="729"/>
      <c r="G21" s="730"/>
      <c r="H21" s="735"/>
      <c r="I21" s="729"/>
      <c r="J21" s="730"/>
      <c r="K21" s="734">
        <v>4.2300000000000004</v>
      </c>
      <c r="L21" s="735">
        <v>2</v>
      </c>
      <c r="M21" s="735">
        <v>21</v>
      </c>
      <c r="N21" s="736">
        <v>7</v>
      </c>
      <c r="O21" s="735" t="s">
        <v>3749</v>
      </c>
      <c r="P21" s="758" t="s">
        <v>3780</v>
      </c>
      <c r="Q21" s="737">
        <f t="shared" si="0"/>
        <v>-1</v>
      </c>
      <c r="R21" s="737">
        <f t="shared" si="0"/>
        <v>-4.2300000000000004</v>
      </c>
      <c r="S21" s="754" t="str">
        <f t="shared" si="1"/>
        <v/>
      </c>
      <c r="T21" s="754" t="str">
        <f t="shared" si="2"/>
        <v/>
      </c>
      <c r="U21" s="754" t="str">
        <f t="shared" si="3"/>
        <v/>
      </c>
      <c r="V21" s="759" t="str">
        <f t="shared" si="4"/>
        <v/>
      </c>
      <c r="W21" s="738"/>
    </row>
    <row r="22" spans="1:23" ht="14.4" customHeight="1" x14ac:dyDescent="0.3">
      <c r="A22" s="803" t="s">
        <v>3781</v>
      </c>
      <c r="B22" s="750">
        <v>1</v>
      </c>
      <c r="C22" s="752">
        <v>2.12</v>
      </c>
      <c r="D22" s="753">
        <v>5</v>
      </c>
      <c r="E22" s="726">
        <v>1</v>
      </c>
      <c r="F22" s="727">
        <v>7.22</v>
      </c>
      <c r="G22" s="728">
        <v>40</v>
      </c>
      <c r="H22" s="721">
        <v>1</v>
      </c>
      <c r="I22" s="719">
        <v>1.49</v>
      </c>
      <c r="J22" s="720">
        <v>2</v>
      </c>
      <c r="K22" s="722">
        <v>2.12</v>
      </c>
      <c r="L22" s="721">
        <v>3</v>
      </c>
      <c r="M22" s="721">
        <v>24</v>
      </c>
      <c r="N22" s="723">
        <v>8</v>
      </c>
      <c r="O22" s="721" t="s">
        <v>3749</v>
      </c>
      <c r="P22" s="749" t="s">
        <v>3782</v>
      </c>
      <c r="Q22" s="724">
        <f t="shared" si="0"/>
        <v>0</v>
      </c>
      <c r="R22" s="724">
        <f t="shared" si="0"/>
        <v>-0.63000000000000012</v>
      </c>
      <c r="S22" s="750">
        <f t="shared" si="1"/>
        <v>8</v>
      </c>
      <c r="T22" s="750">
        <f t="shared" si="2"/>
        <v>2</v>
      </c>
      <c r="U22" s="750">
        <f t="shared" si="3"/>
        <v>-6</v>
      </c>
      <c r="V22" s="751">
        <f t="shared" si="4"/>
        <v>0.25</v>
      </c>
      <c r="W22" s="725"/>
    </row>
    <row r="23" spans="1:23" ht="14.4" customHeight="1" x14ac:dyDescent="0.3">
      <c r="A23" s="805" t="s">
        <v>3783</v>
      </c>
      <c r="B23" s="797"/>
      <c r="C23" s="799"/>
      <c r="D23" s="760"/>
      <c r="E23" s="800">
        <v>1</v>
      </c>
      <c r="F23" s="801">
        <v>1.58</v>
      </c>
      <c r="G23" s="747">
        <v>2</v>
      </c>
      <c r="H23" s="792">
        <v>1</v>
      </c>
      <c r="I23" s="791">
        <v>2.2200000000000002</v>
      </c>
      <c r="J23" s="745">
        <v>3</v>
      </c>
      <c r="K23" s="793">
        <v>2.86</v>
      </c>
      <c r="L23" s="792">
        <v>4</v>
      </c>
      <c r="M23" s="792">
        <v>36</v>
      </c>
      <c r="N23" s="794">
        <v>12</v>
      </c>
      <c r="O23" s="792" t="s">
        <v>3749</v>
      </c>
      <c r="P23" s="795" t="s">
        <v>3784</v>
      </c>
      <c r="Q23" s="796">
        <f t="shared" si="0"/>
        <v>1</v>
      </c>
      <c r="R23" s="796">
        <f t="shared" si="0"/>
        <v>2.2200000000000002</v>
      </c>
      <c r="S23" s="797">
        <f t="shared" si="1"/>
        <v>12</v>
      </c>
      <c r="T23" s="797">
        <f t="shared" si="2"/>
        <v>3</v>
      </c>
      <c r="U23" s="797">
        <f t="shared" si="3"/>
        <v>-9</v>
      </c>
      <c r="V23" s="798">
        <f t="shared" si="4"/>
        <v>0.25</v>
      </c>
      <c r="W23" s="746"/>
    </row>
    <row r="24" spans="1:23" ht="14.4" customHeight="1" x14ac:dyDescent="0.3">
      <c r="A24" s="805" t="s">
        <v>3785</v>
      </c>
      <c r="B24" s="797">
        <v>1</v>
      </c>
      <c r="C24" s="799">
        <v>3.81</v>
      </c>
      <c r="D24" s="760">
        <v>4</v>
      </c>
      <c r="E24" s="800">
        <v>1</v>
      </c>
      <c r="F24" s="801">
        <v>3.81</v>
      </c>
      <c r="G24" s="747">
        <v>6</v>
      </c>
      <c r="H24" s="792"/>
      <c r="I24" s="791"/>
      <c r="J24" s="745"/>
      <c r="K24" s="793">
        <v>3.81</v>
      </c>
      <c r="L24" s="792">
        <v>4</v>
      </c>
      <c r="M24" s="792">
        <v>39</v>
      </c>
      <c r="N24" s="794">
        <v>13</v>
      </c>
      <c r="O24" s="792" t="s">
        <v>3749</v>
      </c>
      <c r="P24" s="795" t="s">
        <v>3786</v>
      </c>
      <c r="Q24" s="796">
        <f t="shared" si="0"/>
        <v>-1</v>
      </c>
      <c r="R24" s="796">
        <f t="shared" si="0"/>
        <v>-3.81</v>
      </c>
      <c r="S24" s="797" t="str">
        <f t="shared" si="1"/>
        <v/>
      </c>
      <c r="T24" s="797" t="str">
        <f t="shared" si="2"/>
        <v/>
      </c>
      <c r="U24" s="797" t="str">
        <f t="shared" si="3"/>
        <v/>
      </c>
      <c r="V24" s="798" t="str">
        <f t="shared" si="4"/>
        <v/>
      </c>
      <c r="W24" s="746"/>
    </row>
    <row r="25" spans="1:23" ht="14.4" customHeight="1" x14ac:dyDescent="0.3">
      <c r="A25" s="804" t="s">
        <v>3787</v>
      </c>
      <c r="B25" s="754"/>
      <c r="C25" s="755"/>
      <c r="D25" s="756"/>
      <c r="E25" s="731">
        <v>1</v>
      </c>
      <c r="F25" s="732">
        <v>2.66</v>
      </c>
      <c r="G25" s="739">
        <v>13</v>
      </c>
      <c r="H25" s="735"/>
      <c r="I25" s="729"/>
      <c r="J25" s="730"/>
      <c r="K25" s="734">
        <v>2.5299999999999998</v>
      </c>
      <c r="L25" s="735">
        <v>6</v>
      </c>
      <c r="M25" s="735">
        <v>54</v>
      </c>
      <c r="N25" s="736">
        <v>18</v>
      </c>
      <c r="O25" s="735" t="s">
        <v>3749</v>
      </c>
      <c r="P25" s="758" t="s">
        <v>3788</v>
      </c>
      <c r="Q25" s="737">
        <f t="shared" si="0"/>
        <v>0</v>
      </c>
      <c r="R25" s="737">
        <f t="shared" si="0"/>
        <v>0</v>
      </c>
      <c r="S25" s="754" t="str">
        <f t="shared" si="1"/>
        <v/>
      </c>
      <c r="T25" s="754" t="str">
        <f t="shared" si="2"/>
        <v/>
      </c>
      <c r="U25" s="754" t="str">
        <f t="shared" si="3"/>
        <v/>
      </c>
      <c r="V25" s="759" t="str">
        <f t="shared" si="4"/>
        <v/>
      </c>
      <c r="W25" s="738"/>
    </row>
    <row r="26" spans="1:23" ht="14.4" customHeight="1" x14ac:dyDescent="0.3">
      <c r="A26" s="804" t="s">
        <v>3789</v>
      </c>
      <c r="B26" s="754"/>
      <c r="C26" s="755"/>
      <c r="D26" s="756"/>
      <c r="E26" s="757"/>
      <c r="F26" s="729"/>
      <c r="G26" s="730"/>
      <c r="H26" s="731">
        <v>1</v>
      </c>
      <c r="I26" s="732">
        <v>1.23</v>
      </c>
      <c r="J26" s="739">
        <v>6</v>
      </c>
      <c r="K26" s="734">
        <v>1.23</v>
      </c>
      <c r="L26" s="735">
        <v>2</v>
      </c>
      <c r="M26" s="735">
        <v>21</v>
      </c>
      <c r="N26" s="736">
        <v>7</v>
      </c>
      <c r="O26" s="735" t="s">
        <v>3749</v>
      </c>
      <c r="P26" s="758" t="s">
        <v>3790</v>
      </c>
      <c r="Q26" s="737">
        <f t="shared" si="0"/>
        <v>1</v>
      </c>
      <c r="R26" s="737">
        <f t="shared" si="0"/>
        <v>1.23</v>
      </c>
      <c r="S26" s="754">
        <f t="shared" si="1"/>
        <v>7</v>
      </c>
      <c r="T26" s="754">
        <f t="shared" si="2"/>
        <v>6</v>
      </c>
      <c r="U26" s="754">
        <f t="shared" si="3"/>
        <v>-1</v>
      </c>
      <c r="V26" s="759">
        <f t="shared" si="4"/>
        <v>0.8571428571428571</v>
      </c>
      <c r="W26" s="738"/>
    </row>
    <row r="27" spans="1:23" ht="14.4" customHeight="1" x14ac:dyDescent="0.3">
      <c r="A27" s="803" t="s">
        <v>3791</v>
      </c>
      <c r="B27" s="750"/>
      <c r="C27" s="752"/>
      <c r="D27" s="753"/>
      <c r="E27" s="748"/>
      <c r="F27" s="719"/>
      <c r="G27" s="720"/>
      <c r="H27" s="726">
        <v>1</v>
      </c>
      <c r="I27" s="727">
        <v>0.2</v>
      </c>
      <c r="J27" s="728">
        <v>1</v>
      </c>
      <c r="K27" s="722">
        <v>0.54</v>
      </c>
      <c r="L27" s="721">
        <v>3</v>
      </c>
      <c r="M27" s="721">
        <v>24</v>
      </c>
      <c r="N27" s="723">
        <v>8</v>
      </c>
      <c r="O27" s="721" t="s">
        <v>3749</v>
      </c>
      <c r="P27" s="749" t="s">
        <v>3792</v>
      </c>
      <c r="Q27" s="724">
        <f t="shared" si="0"/>
        <v>1</v>
      </c>
      <c r="R27" s="724">
        <f t="shared" si="0"/>
        <v>0.2</v>
      </c>
      <c r="S27" s="750">
        <f t="shared" si="1"/>
        <v>8</v>
      </c>
      <c r="T27" s="750">
        <f t="shared" si="2"/>
        <v>1</v>
      </c>
      <c r="U27" s="750">
        <f t="shared" si="3"/>
        <v>-7</v>
      </c>
      <c r="V27" s="751">
        <f t="shared" si="4"/>
        <v>0.125</v>
      </c>
      <c r="W27" s="725"/>
    </row>
    <row r="28" spans="1:23" ht="14.4" customHeight="1" x14ac:dyDescent="0.3">
      <c r="A28" s="804" t="s">
        <v>3793</v>
      </c>
      <c r="B28" s="754"/>
      <c r="C28" s="755"/>
      <c r="D28" s="756"/>
      <c r="E28" s="757"/>
      <c r="F28" s="729"/>
      <c r="G28" s="730"/>
      <c r="H28" s="731">
        <v>1</v>
      </c>
      <c r="I28" s="732">
        <v>4.2699999999999996</v>
      </c>
      <c r="J28" s="739">
        <v>2</v>
      </c>
      <c r="K28" s="734">
        <v>4.2699999999999996</v>
      </c>
      <c r="L28" s="735">
        <v>2</v>
      </c>
      <c r="M28" s="735">
        <v>21</v>
      </c>
      <c r="N28" s="736">
        <v>7</v>
      </c>
      <c r="O28" s="735" t="s">
        <v>3749</v>
      </c>
      <c r="P28" s="758" t="s">
        <v>3794</v>
      </c>
      <c r="Q28" s="737">
        <f t="shared" si="0"/>
        <v>1</v>
      </c>
      <c r="R28" s="737">
        <f t="shared" si="0"/>
        <v>4.2699999999999996</v>
      </c>
      <c r="S28" s="754">
        <f t="shared" si="1"/>
        <v>7</v>
      </c>
      <c r="T28" s="754">
        <f t="shared" si="2"/>
        <v>2</v>
      </c>
      <c r="U28" s="754">
        <f t="shared" si="3"/>
        <v>-5</v>
      </c>
      <c r="V28" s="759">
        <f t="shared" si="4"/>
        <v>0.2857142857142857</v>
      </c>
      <c r="W28" s="738"/>
    </row>
    <row r="29" spans="1:23" ht="14.4" customHeight="1" x14ac:dyDescent="0.3">
      <c r="A29" s="803" t="s">
        <v>3795</v>
      </c>
      <c r="B29" s="716">
        <v>1</v>
      </c>
      <c r="C29" s="717">
        <v>2.0499999999999998</v>
      </c>
      <c r="D29" s="718">
        <v>2</v>
      </c>
      <c r="E29" s="748"/>
      <c r="F29" s="719"/>
      <c r="G29" s="720"/>
      <c r="H29" s="721"/>
      <c r="I29" s="719"/>
      <c r="J29" s="720"/>
      <c r="K29" s="722">
        <v>2.0499999999999998</v>
      </c>
      <c r="L29" s="721">
        <v>2</v>
      </c>
      <c r="M29" s="721">
        <v>15</v>
      </c>
      <c r="N29" s="723">
        <v>5</v>
      </c>
      <c r="O29" s="721" t="s">
        <v>3749</v>
      </c>
      <c r="P29" s="749" t="s">
        <v>3796</v>
      </c>
      <c r="Q29" s="724">
        <f t="shared" si="0"/>
        <v>-1</v>
      </c>
      <c r="R29" s="724">
        <f t="shared" si="0"/>
        <v>-2.0499999999999998</v>
      </c>
      <c r="S29" s="750" t="str">
        <f t="shared" si="1"/>
        <v/>
      </c>
      <c r="T29" s="750" t="str">
        <f t="shared" si="2"/>
        <v/>
      </c>
      <c r="U29" s="750" t="str">
        <f t="shared" si="3"/>
        <v/>
      </c>
      <c r="V29" s="751" t="str">
        <f t="shared" si="4"/>
        <v/>
      </c>
      <c r="W29" s="725"/>
    </row>
    <row r="30" spans="1:23" ht="14.4" customHeight="1" x14ac:dyDescent="0.3">
      <c r="A30" s="805" t="s">
        <v>3797</v>
      </c>
      <c r="B30" s="788">
        <v>2</v>
      </c>
      <c r="C30" s="789">
        <v>4.78</v>
      </c>
      <c r="D30" s="744">
        <v>8.5</v>
      </c>
      <c r="E30" s="790"/>
      <c r="F30" s="791"/>
      <c r="G30" s="745"/>
      <c r="H30" s="792"/>
      <c r="I30" s="791"/>
      <c r="J30" s="745"/>
      <c r="K30" s="793">
        <v>2.65</v>
      </c>
      <c r="L30" s="792">
        <v>3</v>
      </c>
      <c r="M30" s="792">
        <v>27</v>
      </c>
      <c r="N30" s="794">
        <v>9</v>
      </c>
      <c r="O30" s="792" t="s">
        <v>3749</v>
      </c>
      <c r="P30" s="795" t="s">
        <v>3798</v>
      </c>
      <c r="Q30" s="796">
        <f t="shared" si="0"/>
        <v>-2</v>
      </c>
      <c r="R30" s="796">
        <f t="shared" si="0"/>
        <v>-4.78</v>
      </c>
      <c r="S30" s="797" t="str">
        <f t="shared" si="1"/>
        <v/>
      </c>
      <c r="T30" s="797" t="str">
        <f t="shared" si="2"/>
        <v/>
      </c>
      <c r="U30" s="797" t="str">
        <f t="shared" si="3"/>
        <v/>
      </c>
      <c r="V30" s="798" t="str">
        <f t="shared" si="4"/>
        <v/>
      </c>
      <c r="W30" s="746"/>
    </row>
    <row r="31" spans="1:23" ht="14.4" customHeight="1" x14ac:dyDescent="0.3">
      <c r="A31" s="803" t="s">
        <v>3799</v>
      </c>
      <c r="B31" s="716">
        <v>1</v>
      </c>
      <c r="C31" s="717">
        <v>5.93</v>
      </c>
      <c r="D31" s="718">
        <v>57</v>
      </c>
      <c r="E31" s="748"/>
      <c r="F31" s="719"/>
      <c r="G31" s="720"/>
      <c r="H31" s="721">
        <v>1</v>
      </c>
      <c r="I31" s="719">
        <v>4.09</v>
      </c>
      <c r="J31" s="720">
        <v>9</v>
      </c>
      <c r="K31" s="722">
        <v>4.09</v>
      </c>
      <c r="L31" s="721">
        <v>5</v>
      </c>
      <c r="M31" s="721">
        <v>45</v>
      </c>
      <c r="N31" s="723">
        <v>15</v>
      </c>
      <c r="O31" s="721" t="s">
        <v>3749</v>
      </c>
      <c r="P31" s="749" t="s">
        <v>3800</v>
      </c>
      <c r="Q31" s="724">
        <f t="shared" si="0"/>
        <v>0</v>
      </c>
      <c r="R31" s="724">
        <f t="shared" si="0"/>
        <v>-1.8399999999999999</v>
      </c>
      <c r="S31" s="750">
        <f t="shared" si="1"/>
        <v>15</v>
      </c>
      <c r="T31" s="750">
        <f t="shared" si="2"/>
        <v>9</v>
      </c>
      <c r="U31" s="750">
        <f t="shared" si="3"/>
        <v>-6</v>
      </c>
      <c r="V31" s="751">
        <f t="shared" si="4"/>
        <v>0.6</v>
      </c>
      <c r="W31" s="725"/>
    </row>
    <row r="32" spans="1:23" ht="14.4" customHeight="1" x14ac:dyDescent="0.3">
      <c r="A32" s="805" t="s">
        <v>3801</v>
      </c>
      <c r="B32" s="788">
        <v>2</v>
      </c>
      <c r="C32" s="789">
        <v>13.51</v>
      </c>
      <c r="D32" s="744">
        <v>21</v>
      </c>
      <c r="E32" s="790">
        <v>1</v>
      </c>
      <c r="F32" s="791">
        <v>3.02</v>
      </c>
      <c r="G32" s="745">
        <v>3</v>
      </c>
      <c r="H32" s="792">
        <v>1</v>
      </c>
      <c r="I32" s="791">
        <v>7.19</v>
      </c>
      <c r="J32" s="745">
        <v>9</v>
      </c>
      <c r="K32" s="793">
        <v>6.37</v>
      </c>
      <c r="L32" s="792">
        <v>7</v>
      </c>
      <c r="M32" s="792">
        <v>60</v>
      </c>
      <c r="N32" s="794">
        <v>20</v>
      </c>
      <c r="O32" s="792" t="s">
        <v>3749</v>
      </c>
      <c r="P32" s="795" t="s">
        <v>3802</v>
      </c>
      <c r="Q32" s="796">
        <f t="shared" si="0"/>
        <v>-1</v>
      </c>
      <c r="R32" s="796">
        <f t="shared" si="0"/>
        <v>-6.3199999999999994</v>
      </c>
      <c r="S32" s="797">
        <f t="shared" si="1"/>
        <v>20</v>
      </c>
      <c r="T32" s="797">
        <f t="shared" si="2"/>
        <v>9</v>
      </c>
      <c r="U32" s="797">
        <f t="shared" si="3"/>
        <v>-11</v>
      </c>
      <c r="V32" s="798">
        <f t="shared" si="4"/>
        <v>0.45</v>
      </c>
      <c r="W32" s="746"/>
    </row>
    <row r="33" spans="1:23" ht="14.4" customHeight="1" x14ac:dyDescent="0.3">
      <c r="A33" s="804" t="s">
        <v>3803</v>
      </c>
      <c r="B33" s="741"/>
      <c r="C33" s="742"/>
      <c r="D33" s="743"/>
      <c r="E33" s="757">
        <v>1</v>
      </c>
      <c r="F33" s="729">
        <v>1.23</v>
      </c>
      <c r="G33" s="730">
        <v>1</v>
      </c>
      <c r="H33" s="735"/>
      <c r="I33" s="729"/>
      <c r="J33" s="730"/>
      <c r="K33" s="734">
        <v>4.6500000000000004</v>
      </c>
      <c r="L33" s="735">
        <v>5</v>
      </c>
      <c r="M33" s="735">
        <v>45</v>
      </c>
      <c r="N33" s="736">
        <v>15</v>
      </c>
      <c r="O33" s="735" t="s">
        <v>3749</v>
      </c>
      <c r="P33" s="758" t="s">
        <v>3804</v>
      </c>
      <c r="Q33" s="737">
        <f t="shared" si="0"/>
        <v>0</v>
      </c>
      <c r="R33" s="737">
        <f t="shared" si="0"/>
        <v>0</v>
      </c>
      <c r="S33" s="754" t="str">
        <f t="shared" si="1"/>
        <v/>
      </c>
      <c r="T33" s="754" t="str">
        <f t="shared" si="2"/>
        <v/>
      </c>
      <c r="U33" s="754" t="str">
        <f t="shared" si="3"/>
        <v/>
      </c>
      <c r="V33" s="759" t="str">
        <f t="shared" si="4"/>
        <v/>
      </c>
      <c r="W33" s="738"/>
    </row>
    <row r="34" spans="1:23" ht="14.4" customHeight="1" x14ac:dyDescent="0.3">
      <c r="A34" s="805" t="s">
        <v>3805</v>
      </c>
      <c r="B34" s="788">
        <v>2</v>
      </c>
      <c r="C34" s="789">
        <v>12.65</v>
      </c>
      <c r="D34" s="744">
        <v>8.5</v>
      </c>
      <c r="E34" s="790"/>
      <c r="F34" s="791"/>
      <c r="G34" s="745"/>
      <c r="H34" s="792"/>
      <c r="I34" s="791"/>
      <c r="J34" s="745"/>
      <c r="K34" s="793">
        <v>5.3</v>
      </c>
      <c r="L34" s="792">
        <v>5</v>
      </c>
      <c r="M34" s="792">
        <v>45</v>
      </c>
      <c r="N34" s="794">
        <v>15</v>
      </c>
      <c r="O34" s="792" t="s">
        <v>3749</v>
      </c>
      <c r="P34" s="795" t="s">
        <v>3806</v>
      </c>
      <c r="Q34" s="796">
        <f t="shared" si="0"/>
        <v>-2</v>
      </c>
      <c r="R34" s="796">
        <f t="shared" si="0"/>
        <v>-12.65</v>
      </c>
      <c r="S34" s="797" t="str">
        <f t="shared" si="1"/>
        <v/>
      </c>
      <c r="T34" s="797" t="str">
        <f t="shared" si="2"/>
        <v/>
      </c>
      <c r="U34" s="797" t="str">
        <f t="shared" si="3"/>
        <v/>
      </c>
      <c r="V34" s="798" t="str">
        <f t="shared" si="4"/>
        <v/>
      </c>
      <c r="W34" s="746"/>
    </row>
    <row r="35" spans="1:23" ht="14.4" customHeight="1" x14ac:dyDescent="0.3">
      <c r="A35" s="804" t="s">
        <v>3807</v>
      </c>
      <c r="B35" s="754"/>
      <c r="C35" s="755"/>
      <c r="D35" s="756"/>
      <c r="E35" s="731">
        <v>1</v>
      </c>
      <c r="F35" s="732">
        <v>1.64</v>
      </c>
      <c r="G35" s="739">
        <v>3</v>
      </c>
      <c r="H35" s="735"/>
      <c r="I35" s="729"/>
      <c r="J35" s="730"/>
      <c r="K35" s="734">
        <v>1.64</v>
      </c>
      <c r="L35" s="735">
        <v>3</v>
      </c>
      <c r="M35" s="735">
        <v>27</v>
      </c>
      <c r="N35" s="736">
        <v>9</v>
      </c>
      <c r="O35" s="735" t="s">
        <v>3749</v>
      </c>
      <c r="P35" s="758" t="s">
        <v>3808</v>
      </c>
      <c r="Q35" s="737">
        <f t="shared" si="0"/>
        <v>0</v>
      </c>
      <c r="R35" s="737">
        <f t="shared" si="0"/>
        <v>0</v>
      </c>
      <c r="S35" s="754" t="str">
        <f t="shared" si="1"/>
        <v/>
      </c>
      <c r="T35" s="754" t="str">
        <f t="shared" si="2"/>
        <v/>
      </c>
      <c r="U35" s="754" t="str">
        <f t="shared" si="3"/>
        <v/>
      </c>
      <c r="V35" s="759" t="str">
        <f t="shared" si="4"/>
        <v/>
      </c>
      <c r="W35" s="738"/>
    </row>
    <row r="36" spans="1:23" ht="14.4" customHeight="1" x14ac:dyDescent="0.3">
      <c r="A36" s="805" t="s">
        <v>3809</v>
      </c>
      <c r="B36" s="797"/>
      <c r="C36" s="799"/>
      <c r="D36" s="760"/>
      <c r="E36" s="800">
        <v>1</v>
      </c>
      <c r="F36" s="801">
        <v>1.97</v>
      </c>
      <c r="G36" s="747">
        <v>3</v>
      </c>
      <c r="H36" s="792">
        <v>1</v>
      </c>
      <c r="I36" s="791">
        <v>2.5499999999999998</v>
      </c>
      <c r="J36" s="745">
        <v>4</v>
      </c>
      <c r="K36" s="793">
        <v>2.5499999999999998</v>
      </c>
      <c r="L36" s="792">
        <v>4</v>
      </c>
      <c r="M36" s="792">
        <v>36</v>
      </c>
      <c r="N36" s="794">
        <v>12</v>
      </c>
      <c r="O36" s="792" t="s">
        <v>3749</v>
      </c>
      <c r="P36" s="795" t="s">
        <v>3810</v>
      </c>
      <c r="Q36" s="796">
        <f t="shared" si="0"/>
        <v>1</v>
      </c>
      <c r="R36" s="796">
        <f t="shared" si="0"/>
        <v>2.5499999999999998</v>
      </c>
      <c r="S36" s="797">
        <f t="shared" si="1"/>
        <v>12</v>
      </c>
      <c r="T36" s="797">
        <f t="shared" si="2"/>
        <v>4</v>
      </c>
      <c r="U36" s="797">
        <f t="shared" si="3"/>
        <v>-8</v>
      </c>
      <c r="V36" s="798">
        <f t="shared" si="4"/>
        <v>0.33333333333333331</v>
      </c>
      <c r="W36" s="746"/>
    </row>
    <row r="37" spans="1:23" ht="14.4" customHeight="1" x14ac:dyDescent="0.3">
      <c r="A37" s="803" t="s">
        <v>3811</v>
      </c>
      <c r="B37" s="750"/>
      <c r="C37" s="752"/>
      <c r="D37" s="753"/>
      <c r="E37" s="726">
        <v>1</v>
      </c>
      <c r="F37" s="727">
        <v>1.5</v>
      </c>
      <c r="G37" s="728">
        <v>5</v>
      </c>
      <c r="H37" s="721"/>
      <c r="I37" s="719"/>
      <c r="J37" s="720"/>
      <c r="K37" s="722">
        <v>1.5</v>
      </c>
      <c r="L37" s="721">
        <v>3</v>
      </c>
      <c r="M37" s="721">
        <v>27</v>
      </c>
      <c r="N37" s="723">
        <v>9</v>
      </c>
      <c r="O37" s="721" t="s">
        <v>3749</v>
      </c>
      <c r="P37" s="749" t="s">
        <v>3812</v>
      </c>
      <c r="Q37" s="724">
        <f t="shared" si="0"/>
        <v>0</v>
      </c>
      <c r="R37" s="724">
        <f t="shared" si="0"/>
        <v>0</v>
      </c>
      <c r="S37" s="750" t="str">
        <f t="shared" si="1"/>
        <v/>
      </c>
      <c r="T37" s="750" t="str">
        <f t="shared" si="2"/>
        <v/>
      </c>
      <c r="U37" s="750" t="str">
        <f t="shared" si="3"/>
        <v/>
      </c>
      <c r="V37" s="751" t="str">
        <f t="shared" si="4"/>
        <v/>
      </c>
      <c r="W37" s="725"/>
    </row>
    <row r="38" spans="1:23" ht="14.4" customHeight="1" x14ac:dyDescent="0.3">
      <c r="A38" s="804" t="s">
        <v>3813</v>
      </c>
      <c r="B38" s="741">
        <v>1</v>
      </c>
      <c r="C38" s="742">
        <v>2.56</v>
      </c>
      <c r="D38" s="743">
        <v>17</v>
      </c>
      <c r="E38" s="757"/>
      <c r="F38" s="729"/>
      <c r="G38" s="730"/>
      <c r="H38" s="735"/>
      <c r="I38" s="729"/>
      <c r="J38" s="730"/>
      <c r="K38" s="734">
        <v>1.72</v>
      </c>
      <c r="L38" s="735">
        <v>3</v>
      </c>
      <c r="M38" s="735">
        <v>27</v>
      </c>
      <c r="N38" s="736">
        <v>9</v>
      </c>
      <c r="O38" s="735" t="s">
        <v>3749</v>
      </c>
      <c r="P38" s="758" t="s">
        <v>3814</v>
      </c>
      <c r="Q38" s="737">
        <f t="shared" si="0"/>
        <v>-1</v>
      </c>
      <c r="R38" s="737">
        <f t="shared" si="0"/>
        <v>-2.56</v>
      </c>
      <c r="S38" s="754" t="str">
        <f t="shared" si="1"/>
        <v/>
      </c>
      <c r="T38" s="754" t="str">
        <f t="shared" si="2"/>
        <v/>
      </c>
      <c r="U38" s="754" t="str">
        <f t="shared" si="3"/>
        <v/>
      </c>
      <c r="V38" s="759" t="str">
        <f t="shared" si="4"/>
        <v/>
      </c>
      <c r="W38" s="738"/>
    </row>
    <row r="39" spans="1:23" ht="14.4" customHeight="1" x14ac:dyDescent="0.3">
      <c r="A39" s="805" t="s">
        <v>3815</v>
      </c>
      <c r="B39" s="788">
        <v>2</v>
      </c>
      <c r="C39" s="789">
        <v>9.39</v>
      </c>
      <c r="D39" s="744">
        <v>5.5</v>
      </c>
      <c r="E39" s="790"/>
      <c r="F39" s="791"/>
      <c r="G39" s="745"/>
      <c r="H39" s="792">
        <v>1</v>
      </c>
      <c r="I39" s="791">
        <v>2.85</v>
      </c>
      <c r="J39" s="745">
        <v>3</v>
      </c>
      <c r="K39" s="793">
        <v>3.18</v>
      </c>
      <c r="L39" s="792">
        <v>4</v>
      </c>
      <c r="M39" s="792">
        <v>39</v>
      </c>
      <c r="N39" s="794">
        <v>13</v>
      </c>
      <c r="O39" s="792" t="s">
        <v>3749</v>
      </c>
      <c r="P39" s="795" t="s">
        <v>3814</v>
      </c>
      <c r="Q39" s="796">
        <f t="shared" si="0"/>
        <v>-1</v>
      </c>
      <c r="R39" s="796">
        <f t="shared" si="0"/>
        <v>-6.5400000000000009</v>
      </c>
      <c r="S39" s="797">
        <f t="shared" si="1"/>
        <v>13</v>
      </c>
      <c r="T39" s="797">
        <f t="shared" si="2"/>
        <v>3</v>
      </c>
      <c r="U39" s="797">
        <f t="shared" si="3"/>
        <v>-10</v>
      </c>
      <c r="V39" s="798">
        <f t="shared" si="4"/>
        <v>0.23076923076923078</v>
      </c>
      <c r="W39" s="746"/>
    </row>
    <row r="40" spans="1:23" ht="14.4" customHeight="1" x14ac:dyDescent="0.3">
      <c r="A40" s="803" t="s">
        <v>3816</v>
      </c>
      <c r="B40" s="750"/>
      <c r="C40" s="752"/>
      <c r="D40" s="753"/>
      <c r="E40" s="748"/>
      <c r="F40" s="719"/>
      <c r="G40" s="720"/>
      <c r="H40" s="726">
        <v>1</v>
      </c>
      <c r="I40" s="727">
        <v>0.32</v>
      </c>
      <c r="J40" s="728">
        <v>1</v>
      </c>
      <c r="K40" s="722">
        <v>0.6</v>
      </c>
      <c r="L40" s="721">
        <v>2</v>
      </c>
      <c r="M40" s="721">
        <v>18</v>
      </c>
      <c r="N40" s="723">
        <v>6</v>
      </c>
      <c r="O40" s="721" t="s">
        <v>3749</v>
      </c>
      <c r="P40" s="749" t="s">
        <v>3817</v>
      </c>
      <c r="Q40" s="724">
        <f t="shared" si="0"/>
        <v>1</v>
      </c>
      <c r="R40" s="724">
        <f t="shared" si="0"/>
        <v>0.32</v>
      </c>
      <c r="S40" s="750">
        <f t="shared" si="1"/>
        <v>6</v>
      </c>
      <c r="T40" s="750">
        <f t="shared" si="2"/>
        <v>1</v>
      </c>
      <c r="U40" s="750">
        <f t="shared" si="3"/>
        <v>-5</v>
      </c>
      <c r="V40" s="751">
        <f t="shared" si="4"/>
        <v>0.16666666666666666</v>
      </c>
      <c r="W40" s="725"/>
    </row>
    <row r="41" spans="1:23" ht="14.4" customHeight="1" x14ac:dyDescent="0.3">
      <c r="A41" s="803" t="s">
        <v>3818</v>
      </c>
      <c r="B41" s="716">
        <v>1</v>
      </c>
      <c r="C41" s="717">
        <v>0.57999999999999996</v>
      </c>
      <c r="D41" s="718">
        <v>4</v>
      </c>
      <c r="E41" s="748"/>
      <c r="F41" s="719"/>
      <c r="G41" s="720"/>
      <c r="H41" s="721"/>
      <c r="I41" s="719"/>
      <c r="J41" s="720"/>
      <c r="K41" s="722">
        <v>0.57999999999999996</v>
      </c>
      <c r="L41" s="721">
        <v>2</v>
      </c>
      <c r="M41" s="721">
        <v>21</v>
      </c>
      <c r="N41" s="723">
        <v>7</v>
      </c>
      <c r="O41" s="721" t="s">
        <v>3749</v>
      </c>
      <c r="P41" s="749" t="s">
        <v>3819</v>
      </c>
      <c r="Q41" s="724">
        <f t="shared" si="0"/>
        <v>-1</v>
      </c>
      <c r="R41" s="724">
        <f t="shared" si="0"/>
        <v>-0.57999999999999996</v>
      </c>
      <c r="S41" s="750" t="str">
        <f t="shared" si="1"/>
        <v/>
      </c>
      <c r="T41" s="750" t="str">
        <f t="shared" si="2"/>
        <v/>
      </c>
      <c r="U41" s="750" t="str">
        <f t="shared" si="3"/>
        <v/>
      </c>
      <c r="V41" s="751" t="str">
        <f t="shared" si="4"/>
        <v/>
      </c>
      <c r="W41" s="725"/>
    </row>
    <row r="42" spans="1:23" ht="14.4" customHeight="1" x14ac:dyDescent="0.3">
      <c r="A42" s="804" t="s">
        <v>3820</v>
      </c>
      <c r="B42" s="741">
        <v>1</v>
      </c>
      <c r="C42" s="742">
        <v>0.86</v>
      </c>
      <c r="D42" s="743">
        <v>2</v>
      </c>
      <c r="E42" s="757"/>
      <c r="F42" s="729"/>
      <c r="G42" s="730"/>
      <c r="H42" s="735"/>
      <c r="I42" s="729"/>
      <c r="J42" s="730"/>
      <c r="K42" s="734">
        <v>0.46</v>
      </c>
      <c r="L42" s="735">
        <v>2</v>
      </c>
      <c r="M42" s="735">
        <v>15</v>
      </c>
      <c r="N42" s="736">
        <v>5</v>
      </c>
      <c r="O42" s="735" t="s">
        <v>3749</v>
      </c>
      <c r="P42" s="758" t="s">
        <v>3821</v>
      </c>
      <c r="Q42" s="737">
        <f t="shared" si="0"/>
        <v>-1</v>
      </c>
      <c r="R42" s="737">
        <f t="shared" si="0"/>
        <v>-0.86</v>
      </c>
      <c r="S42" s="754" t="str">
        <f t="shared" si="1"/>
        <v/>
      </c>
      <c r="T42" s="754" t="str">
        <f t="shared" si="2"/>
        <v/>
      </c>
      <c r="U42" s="754" t="str">
        <f t="shared" si="3"/>
        <v/>
      </c>
      <c r="V42" s="759" t="str">
        <f t="shared" si="4"/>
        <v/>
      </c>
      <c r="W42" s="738"/>
    </row>
    <row r="43" spans="1:23" ht="14.4" customHeight="1" x14ac:dyDescent="0.3">
      <c r="A43" s="804" t="s">
        <v>3822</v>
      </c>
      <c r="B43" s="741">
        <v>1</v>
      </c>
      <c r="C43" s="742">
        <v>2.08</v>
      </c>
      <c r="D43" s="743">
        <v>5</v>
      </c>
      <c r="E43" s="757"/>
      <c r="F43" s="729"/>
      <c r="G43" s="730"/>
      <c r="H43" s="735"/>
      <c r="I43" s="729"/>
      <c r="J43" s="730"/>
      <c r="K43" s="734">
        <v>2.08</v>
      </c>
      <c r="L43" s="735">
        <v>4</v>
      </c>
      <c r="M43" s="735">
        <v>39</v>
      </c>
      <c r="N43" s="736">
        <v>13</v>
      </c>
      <c r="O43" s="735" t="s">
        <v>3749</v>
      </c>
      <c r="P43" s="758" t="s">
        <v>3823</v>
      </c>
      <c r="Q43" s="737">
        <f t="shared" si="0"/>
        <v>-1</v>
      </c>
      <c r="R43" s="737">
        <f t="shared" si="0"/>
        <v>-2.08</v>
      </c>
      <c r="S43" s="754" t="str">
        <f t="shared" si="1"/>
        <v/>
      </c>
      <c r="T43" s="754" t="str">
        <f t="shared" si="2"/>
        <v/>
      </c>
      <c r="U43" s="754" t="str">
        <f t="shared" si="3"/>
        <v/>
      </c>
      <c r="V43" s="759" t="str">
        <f t="shared" si="4"/>
        <v/>
      </c>
      <c r="W43" s="738"/>
    </row>
    <row r="44" spans="1:23" ht="14.4" customHeight="1" x14ac:dyDescent="0.3">
      <c r="A44" s="803" t="s">
        <v>3824</v>
      </c>
      <c r="B44" s="750"/>
      <c r="C44" s="752"/>
      <c r="D44" s="753"/>
      <c r="E44" s="748"/>
      <c r="F44" s="719"/>
      <c r="G44" s="720"/>
      <c r="H44" s="726">
        <v>1</v>
      </c>
      <c r="I44" s="727">
        <v>1.28</v>
      </c>
      <c r="J44" s="728">
        <v>2</v>
      </c>
      <c r="K44" s="722">
        <v>1.06</v>
      </c>
      <c r="L44" s="721">
        <v>4</v>
      </c>
      <c r="M44" s="721">
        <v>33</v>
      </c>
      <c r="N44" s="723">
        <v>11</v>
      </c>
      <c r="O44" s="721" t="s">
        <v>3749</v>
      </c>
      <c r="P44" s="749" t="s">
        <v>3825</v>
      </c>
      <c r="Q44" s="724">
        <f t="shared" si="0"/>
        <v>1</v>
      </c>
      <c r="R44" s="724">
        <f t="shared" si="0"/>
        <v>1.28</v>
      </c>
      <c r="S44" s="750">
        <f t="shared" si="1"/>
        <v>11</v>
      </c>
      <c r="T44" s="750">
        <f t="shared" si="2"/>
        <v>2</v>
      </c>
      <c r="U44" s="750">
        <f t="shared" si="3"/>
        <v>-9</v>
      </c>
      <c r="V44" s="751">
        <f t="shared" si="4"/>
        <v>0.18181818181818182</v>
      </c>
      <c r="W44" s="725"/>
    </row>
    <row r="45" spans="1:23" ht="14.4" customHeight="1" x14ac:dyDescent="0.3">
      <c r="A45" s="804" t="s">
        <v>3826</v>
      </c>
      <c r="B45" s="754"/>
      <c r="C45" s="755"/>
      <c r="D45" s="756"/>
      <c r="E45" s="731">
        <v>1</v>
      </c>
      <c r="F45" s="732">
        <v>0.81</v>
      </c>
      <c r="G45" s="739">
        <v>3</v>
      </c>
      <c r="H45" s="735"/>
      <c r="I45" s="729"/>
      <c r="J45" s="730"/>
      <c r="K45" s="734">
        <v>1.06</v>
      </c>
      <c r="L45" s="735">
        <v>4</v>
      </c>
      <c r="M45" s="735">
        <v>33</v>
      </c>
      <c r="N45" s="736">
        <v>11</v>
      </c>
      <c r="O45" s="735" t="s">
        <v>3749</v>
      </c>
      <c r="P45" s="758" t="s">
        <v>3827</v>
      </c>
      <c r="Q45" s="737">
        <f t="shared" si="0"/>
        <v>0</v>
      </c>
      <c r="R45" s="737">
        <f t="shared" si="0"/>
        <v>0</v>
      </c>
      <c r="S45" s="754" t="str">
        <f t="shared" si="1"/>
        <v/>
      </c>
      <c r="T45" s="754" t="str">
        <f t="shared" si="2"/>
        <v/>
      </c>
      <c r="U45" s="754" t="str">
        <f t="shared" si="3"/>
        <v/>
      </c>
      <c r="V45" s="759" t="str">
        <f t="shared" si="4"/>
        <v/>
      </c>
      <c r="W45" s="738"/>
    </row>
    <row r="46" spans="1:23" ht="14.4" customHeight="1" x14ac:dyDescent="0.3">
      <c r="A46" s="804" t="s">
        <v>3828</v>
      </c>
      <c r="B46" s="741">
        <v>1</v>
      </c>
      <c r="C46" s="742">
        <v>3.71</v>
      </c>
      <c r="D46" s="743">
        <v>10</v>
      </c>
      <c r="E46" s="757"/>
      <c r="F46" s="729"/>
      <c r="G46" s="730"/>
      <c r="H46" s="735"/>
      <c r="I46" s="729"/>
      <c r="J46" s="730"/>
      <c r="K46" s="734">
        <v>3.71</v>
      </c>
      <c r="L46" s="735">
        <v>5</v>
      </c>
      <c r="M46" s="735">
        <v>45</v>
      </c>
      <c r="N46" s="736">
        <v>15</v>
      </c>
      <c r="O46" s="735" t="s">
        <v>2904</v>
      </c>
      <c r="P46" s="758" t="s">
        <v>3829</v>
      </c>
      <c r="Q46" s="737">
        <f t="shared" si="0"/>
        <v>-1</v>
      </c>
      <c r="R46" s="737">
        <f t="shared" si="0"/>
        <v>-3.71</v>
      </c>
      <c r="S46" s="754" t="str">
        <f t="shared" si="1"/>
        <v/>
      </c>
      <c r="T46" s="754" t="str">
        <f t="shared" si="2"/>
        <v/>
      </c>
      <c r="U46" s="754" t="str">
        <f t="shared" si="3"/>
        <v/>
      </c>
      <c r="V46" s="759" t="str">
        <f t="shared" si="4"/>
        <v/>
      </c>
      <c r="W46" s="738"/>
    </row>
    <row r="47" spans="1:23" ht="14.4" customHeight="1" x14ac:dyDescent="0.3">
      <c r="A47" s="803" t="s">
        <v>3830</v>
      </c>
      <c r="B47" s="750"/>
      <c r="C47" s="752"/>
      <c r="D47" s="753"/>
      <c r="E47" s="726">
        <v>1</v>
      </c>
      <c r="F47" s="727">
        <v>2.08</v>
      </c>
      <c r="G47" s="728">
        <v>4</v>
      </c>
      <c r="H47" s="721"/>
      <c r="I47" s="719"/>
      <c r="J47" s="720"/>
      <c r="K47" s="722">
        <v>4.1900000000000004</v>
      </c>
      <c r="L47" s="721">
        <v>9</v>
      </c>
      <c r="M47" s="721">
        <v>78</v>
      </c>
      <c r="N47" s="723">
        <v>26</v>
      </c>
      <c r="O47" s="721" t="s">
        <v>3749</v>
      </c>
      <c r="P47" s="749" t="s">
        <v>3831</v>
      </c>
      <c r="Q47" s="724">
        <f t="shared" si="0"/>
        <v>0</v>
      </c>
      <c r="R47" s="724">
        <f t="shared" si="0"/>
        <v>0</v>
      </c>
      <c r="S47" s="750" t="str">
        <f t="shared" si="1"/>
        <v/>
      </c>
      <c r="T47" s="750" t="str">
        <f t="shared" si="2"/>
        <v/>
      </c>
      <c r="U47" s="750" t="str">
        <f t="shared" si="3"/>
        <v/>
      </c>
      <c r="V47" s="751" t="str">
        <f t="shared" si="4"/>
        <v/>
      </c>
      <c r="W47" s="725"/>
    </row>
    <row r="48" spans="1:23" ht="14.4" customHeight="1" x14ac:dyDescent="0.3">
      <c r="A48" s="804" t="s">
        <v>3832</v>
      </c>
      <c r="B48" s="754">
        <v>1</v>
      </c>
      <c r="C48" s="755">
        <v>2.54</v>
      </c>
      <c r="D48" s="756">
        <v>4</v>
      </c>
      <c r="E48" s="757"/>
      <c r="F48" s="729"/>
      <c r="G48" s="730"/>
      <c r="H48" s="731">
        <v>1</v>
      </c>
      <c r="I48" s="732">
        <v>1.41</v>
      </c>
      <c r="J48" s="739">
        <v>2</v>
      </c>
      <c r="K48" s="734">
        <v>2.38</v>
      </c>
      <c r="L48" s="735">
        <v>4</v>
      </c>
      <c r="M48" s="735">
        <v>33</v>
      </c>
      <c r="N48" s="736">
        <v>11</v>
      </c>
      <c r="O48" s="735" t="s">
        <v>3749</v>
      </c>
      <c r="P48" s="758" t="s">
        <v>3833</v>
      </c>
      <c r="Q48" s="737">
        <f t="shared" si="0"/>
        <v>0</v>
      </c>
      <c r="R48" s="737">
        <f t="shared" si="0"/>
        <v>-1.1300000000000001</v>
      </c>
      <c r="S48" s="754">
        <f t="shared" si="1"/>
        <v>11</v>
      </c>
      <c r="T48" s="754">
        <f t="shared" si="2"/>
        <v>2</v>
      </c>
      <c r="U48" s="754">
        <f t="shared" si="3"/>
        <v>-9</v>
      </c>
      <c r="V48" s="759">
        <f t="shared" si="4"/>
        <v>0.18181818181818182</v>
      </c>
      <c r="W48" s="738"/>
    </row>
    <row r="49" spans="1:23" ht="14.4" customHeight="1" x14ac:dyDescent="0.3">
      <c r="A49" s="804" t="s">
        <v>3834</v>
      </c>
      <c r="B49" s="754"/>
      <c r="C49" s="755"/>
      <c r="D49" s="756"/>
      <c r="E49" s="757"/>
      <c r="F49" s="729"/>
      <c r="G49" s="730"/>
      <c r="H49" s="731">
        <v>1</v>
      </c>
      <c r="I49" s="732">
        <v>1.37</v>
      </c>
      <c r="J49" s="739">
        <v>3</v>
      </c>
      <c r="K49" s="734">
        <v>1.37</v>
      </c>
      <c r="L49" s="735">
        <v>2</v>
      </c>
      <c r="M49" s="735">
        <v>21</v>
      </c>
      <c r="N49" s="736">
        <v>7</v>
      </c>
      <c r="O49" s="735" t="s">
        <v>3749</v>
      </c>
      <c r="P49" s="758" t="s">
        <v>3835</v>
      </c>
      <c r="Q49" s="737">
        <f t="shared" si="0"/>
        <v>1</v>
      </c>
      <c r="R49" s="737">
        <f t="shared" si="0"/>
        <v>1.37</v>
      </c>
      <c r="S49" s="754">
        <f t="shared" si="1"/>
        <v>7</v>
      </c>
      <c r="T49" s="754">
        <f t="shared" si="2"/>
        <v>3</v>
      </c>
      <c r="U49" s="754">
        <f t="shared" si="3"/>
        <v>-4</v>
      </c>
      <c r="V49" s="759">
        <f t="shared" si="4"/>
        <v>0.42857142857142855</v>
      </c>
      <c r="W49" s="738"/>
    </row>
    <row r="50" spans="1:23" ht="14.4" customHeight="1" x14ac:dyDescent="0.3">
      <c r="A50" s="803" t="s">
        <v>3836</v>
      </c>
      <c r="B50" s="716">
        <v>1</v>
      </c>
      <c r="C50" s="717">
        <v>1.01</v>
      </c>
      <c r="D50" s="718">
        <v>3</v>
      </c>
      <c r="E50" s="748"/>
      <c r="F50" s="719"/>
      <c r="G50" s="720"/>
      <c r="H50" s="721"/>
      <c r="I50" s="719"/>
      <c r="J50" s="720"/>
      <c r="K50" s="722">
        <v>0.61</v>
      </c>
      <c r="L50" s="721">
        <v>3</v>
      </c>
      <c r="M50" s="721">
        <v>24</v>
      </c>
      <c r="N50" s="723">
        <v>8</v>
      </c>
      <c r="O50" s="721" t="s">
        <v>3749</v>
      </c>
      <c r="P50" s="749" t="s">
        <v>3837</v>
      </c>
      <c r="Q50" s="724">
        <f t="shared" si="0"/>
        <v>-1</v>
      </c>
      <c r="R50" s="724">
        <f t="shared" si="0"/>
        <v>-1.01</v>
      </c>
      <c r="S50" s="750" t="str">
        <f t="shared" si="1"/>
        <v/>
      </c>
      <c r="T50" s="750" t="str">
        <f t="shared" si="2"/>
        <v/>
      </c>
      <c r="U50" s="750" t="str">
        <f t="shared" si="3"/>
        <v/>
      </c>
      <c r="V50" s="751" t="str">
        <f t="shared" si="4"/>
        <v/>
      </c>
      <c r="W50" s="725"/>
    </row>
    <row r="51" spans="1:23" ht="14.4" customHeight="1" x14ac:dyDescent="0.3">
      <c r="A51" s="804" t="s">
        <v>3838</v>
      </c>
      <c r="B51" s="754"/>
      <c r="C51" s="755"/>
      <c r="D51" s="756"/>
      <c r="E51" s="731">
        <v>1</v>
      </c>
      <c r="F51" s="732">
        <v>1.42</v>
      </c>
      <c r="G51" s="739">
        <v>4</v>
      </c>
      <c r="H51" s="735"/>
      <c r="I51" s="729"/>
      <c r="J51" s="730"/>
      <c r="K51" s="734">
        <v>2.37</v>
      </c>
      <c r="L51" s="735">
        <v>7</v>
      </c>
      <c r="M51" s="735">
        <v>60</v>
      </c>
      <c r="N51" s="736">
        <v>20</v>
      </c>
      <c r="O51" s="735" t="s">
        <v>3749</v>
      </c>
      <c r="P51" s="758" t="s">
        <v>3839</v>
      </c>
      <c r="Q51" s="737">
        <f t="shared" si="0"/>
        <v>0</v>
      </c>
      <c r="R51" s="737">
        <f t="shared" si="0"/>
        <v>0</v>
      </c>
      <c r="S51" s="754" t="str">
        <f t="shared" si="1"/>
        <v/>
      </c>
      <c r="T51" s="754" t="str">
        <f t="shared" si="2"/>
        <v/>
      </c>
      <c r="U51" s="754" t="str">
        <f t="shared" si="3"/>
        <v/>
      </c>
      <c r="V51" s="759" t="str">
        <f t="shared" si="4"/>
        <v/>
      </c>
      <c r="W51" s="738"/>
    </row>
    <row r="52" spans="1:23" ht="14.4" customHeight="1" x14ac:dyDescent="0.3">
      <c r="A52" s="804" t="s">
        <v>3840</v>
      </c>
      <c r="B52" s="754"/>
      <c r="C52" s="755"/>
      <c r="D52" s="756"/>
      <c r="E52" s="731">
        <v>1</v>
      </c>
      <c r="F52" s="732">
        <v>1.63</v>
      </c>
      <c r="G52" s="739">
        <v>4</v>
      </c>
      <c r="H52" s="735"/>
      <c r="I52" s="729"/>
      <c r="J52" s="730"/>
      <c r="K52" s="734">
        <v>1.52</v>
      </c>
      <c r="L52" s="735">
        <v>2</v>
      </c>
      <c r="M52" s="735">
        <v>21</v>
      </c>
      <c r="N52" s="736">
        <v>7</v>
      </c>
      <c r="O52" s="735" t="s">
        <v>3749</v>
      </c>
      <c r="P52" s="758" t="s">
        <v>3841</v>
      </c>
      <c r="Q52" s="737">
        <f t="shared" si="0"/>
        <v>0</v>
      </c>
      <c r="R52" s="737">
        <f t="shared" si="0"/>
        <v>0</v>
      </c>
      <c r="S52" s="754" t="str">
        <f t="shared" si="1"/>
        <v/>
      </c>
      <c r="T52" s="754" t="str">
        <f t="shared" si="2"/>
        <v/>
      </c>
      <c r="U52" s="754" t="str">
        <f t="shared" si="3"/>
        <v/>
      </c>
      <c r="V52" s="759" t="str">
        <f t="shared" si="4"/>
        <v/>
      </c>
      <c r="W52" s="738"/>
    </row>
    <row r="53" spans="1:23" ht="14.4" customHeight="1" x14ac:dyDescent="0.3">
      <c r="A53" s="805" t="s">
        <v>3842</v>
      </c>
      <c r="B53" s="797"/>
      <c r="C53" s="799"/>
      <c r="D53" s="760"/>
      <c r="E53" s="800">
        <v>1</v>
      </c>
      <c r="F53" s="801">
        <v>2.12</v>
      </c>
      <c r="G53" s="747">
        <v>9</v>
      </c>
      <c r="H53" s="792"/>
      <c r="I53" s="791"/>
      <c r="J53" s="745"/>
      <c r="K53" s="793">
        <v>2.12</v>
      </c>
      <c r="L53" s="792">
        <v>2</v>
      </c>
      <c r="M53" s="792">
        <v>18</v>
      </c>
      <c r="N53" s="794">
        <v>6</v>
      </c>
      <c r="O53" s="792" t="s">
        <v>3749</v>
      </c>
      <c r="P53" s="795" t="s">
        <v>3841</v>
      </c>
      <c r="Q53" s="796">
        <f t="shared" si="0"/>
        <v>0</v>
      </c>
      <c r="R53" s="796">
        <f t="shared" si="0"/>
        <v>0</v>
      </c>
      <c r="S53" s="797" t="str">
        <f t="shared" si="1"/>
        <v/>
      </c>
      <c r="T53" s="797" t="str">
        <f t="shared" si="2"/>
        <v/>
      </c>
      <c r="U53" s="797" t="str">
        <f t="shared" si="3"/>
        <v/>
      </c>
      <c r="V53" s="798" t="str">
        <f t="shared" si="4"/>
        <v/>
      </c>
      <c r="W53" s="746"/>
    </row>
    <row r="54" spans="1:23" ht="14.4" customHeight="1" x14ac:dyDescent="0.3">
      <c r="A54" s="804" t="s">
        <v>3843</v>
      </c>
      <c r="B54" s="741">
        <v>1</v>
      </c>
      <c r="C54" s="742">
        <v>0.62</v>
      </c>
      <c r="D54" s="743">
        <v>2</v>
      </c>
      <c r="E54" s="757"/>
      <c r="F54" s="729"/>
      <c r="G54" s="730"/>
      <c r="H54" s="735"/>
      <c r="I54" s="729"/>
      <c r="J54" s="730"/>
      <c r="K54" s="734">
        <v>0.91</v>
      </c>
      <c r="L54" s="735">
        <v>3</v>
      </c>
      <c r="M54" s="735">
        <v>30</v>
      </c>
      <c r="N54" s="736">
        <v>10</v>
      </c>
      <c r="O54" s="735" t="s">
        <v>3749</v>
      </c>
      <c r="P54" s="758" t="s">
        <v>3844</v>
      </c>
      <c r="Q54" s="737">
        <f t="shared" si="0"/>
        <v>-1</v>
      </c>
      <c r="R54" s="737">
        <f t="shared" si="0"/>
        <v>-0.62</v>
      </c>
      <c r="S54" s="754" t="str">
        <f t="shared" si="1"/>
        <v/>
      </c>
      <c r="T54" s="754" t="str">
        <f t="shared" si="2"/>
        <v/>
      </c>
      <c r="U54" s="754" t="str">
        <f t="shared" si="3"/>
        <v/>
      </c>
      <c r="V54" s="759" t="str">
        <f t="shared" si="4"/>
        <v/>
      </c>
      <c r="W54" s="738"/>
    </row>
    <row r="55" spans="1:23" ht="14.4" customHeight="1" x14ac:dyDescent="0.3">
      <c r="A55" s="804" t="s">
        <v>3845</v>
      </c>
      <c r="B55" s="741">
        <v>1</v>
      </c>
      <c r="C55" s="742">
        <v>0.6</v>
      </c>
      <c r="D55" s="743">
        <v>2</v>
      </c>
      <c r="E55" s="757"/>
      <c r="F55" s="729"/>
      <c r="G55" s="730"/>
      <c r="H55" s="735"/>
      <c r="I55" s="729"/>
      <c r="J55" s="730"/>
      <c r="K55" s="734">
        <v>0.87</v>
      </c>
      <c r="L55" s="735">
        <v>3</v>
      </c>
      <c r="M55" s="735">
        <v>30</v>
      </c>
      <c r="N55" s="736">
        <v>10</v>
      </c>
      <c r="O55" s="735" t="s">
        <v>3749</v>
      </c>
      <c r="P55" s="758" t="s">
        <v>3846</v>
      </c>
      <c r="Q55" s="737">
        <f t="shared" si="0"/>
        <v>-1</v>
      </c>
      <c r="R55" s="737">
        <f t="shared" si="0"/>
        <v>-0.6</v>
      </c>
      <c r="S55" s="754" t="str">
        <f t="shared" si="1"/>
        <v/>
      </c>
      <c r="T55" s="754" t="str">
        <f t="shared" si="2"/>
        <v/>
      </c>
      <c r="U55" s="754" t="str">
        <f t="shared" si="3"/>
        <v/>
      </c>
      <c r="V55" s="759" t="str">
        <f t="shared" si="4"/>
        <v/>
      </c>
      <c r="W55" s="738"/>
    </row>
    <row r="56" spans="1:23" ht="14.4" customHeight="1" x14ac:dyDescent="0.3">
      <c r="A56" s="803" t="s">
        <v>3847</v>
      </c>
      <c r="B56" s="750"/>
      <c r="C56" s="752"/>
      <c r="D56" s="753"/>
      <c r="E56" s="748"/>
      <c r="F56" s="719"/>
      <c r="G56" s="720"/>
      <c r="H56" s="726">
        <v>1</v>
      </c>
      <c r="I56" s="727">
        <v>1.91</v>
      </c>
      <c r="J56" s="728">
        <v>6</v>
      </c>
      <c r="K56" s="722">
        <v>1.91</v>
      </c>
      <c r="L56" s="721">
        <v>3</v>
      </c>
      <c r="M56" s="721">
        <v>30</v>
      </c>
      <c r="N56" s="723">
        <v>10</v>
      </c>
      <c r="O56" s="721" t="s">
        <v>3749</v>
      </c>
      <c r="P56" s="749" t="s">
        <v>3848</v>
      </c>
      <c r="Q56" s="724">
        <f t="shared" si="0"/>
        <v>1</v>
      </c>
      <c r="R56" s="724">
        <f t="shared" si="0"/>
        <v>1.91</v>
      </c>
      <c r="S56" s="750">
        <f t="shared" si="1"/>
        <v>10</v>
      </c>
      <c r="T56" s="750">
        <f t="shared" si="2"/>
        <v>6</v>
      </c>
      <c r="U56" s="750">
        <f t="shared" si="3"/>
        <v>-4</v>
      </c>
      <c r="V56" s="751">
        <f t="shared" si="4"/>
        <v>0.6</v>
      </c>
      <c r="W56" s="725"/>
    </row>
    <row r="57" spans="1:23" ht="14.4" customHeight="1" x14ac:dyDescent="0.3">
      <c r="A57" s="803" t="s">
        <v>3849</v>
      </c>
      <c r="B57" s="750">
        <v>1</v>
      </c>
      <c r="C57" s="752">
        <v>0.79</v>
      </c>
      <c r="D57" s="753">
        <v>2</v>
      </c>
      <c r="E57" s="748"/>
      <c r="F57" s="719"/>
      <c r="G57" s="720"/>
      <c r="H57" s="726"/>
      <c r="I57" s="727"/>
      <c r="J57" s="728"/>
      <c r="K57" s="722">
        <v>0.79</v>
      </c>
      <c r="L57" s="721">
        <v>2</v>
      </c>
      <c r="M57" s="721">
        <v>15</v>
      </c>
      <c r="N57" s="723">
        <v>5</v>
      </c>
      <c r="O57" s="721" t="s">
        <v>3749</v>
      </c>
      <c r="P57" s="749" t="s">
        <v>3850</v>
      </c>
      <c r="Q57" s="724">
        <f t="shared" si="0"/>
        <v>-1</v>
      </c>
      <c r="R57" s="724">
        <f t="shared" si="0"/>
        <v>-0.79</v>
      </c>
      <c r="S57" s="750" t="str">
        <f t="shared" si="1"/>
        <v/>
      </c>
      <c r="T57" s="750" t="str">
        <f t="shared" si="2"/>
        <v/>
      </c>
      <c r="U57" s="750" t="str">
        <f t="shared" si="3"/>
        <v/>
      </c>
      <c r="V57" s="751" t="str">
        <f t="shared" si="4"/>
        <v/>
      </c>
      <c r="W57" s="725"/>
    </row>
    <row r="58" spans="1:23" ht="14.4" customHeight="1" x14ac:dyDescent="0.3">
      <c r="A58" s="805" t="s">
        <v>3851</v>
      </c>
      <c r="B58" s="797"/>
      <c r="C58" s="799"/>
      <c r="D58" s="760"/>
      <c r="E58" s="790"/>
      <c r="F58" s="791"/>
      <c r="G58" s="745"/>
      <c r="H58" s="800">
        <v>1</v>
      </c>
      <c r="I58" s="801">
        <v>0.94</v>
      </c>
      <c r="J58" s="747">
        <v>2</v>
      </c>
      <c r="K58" s="793">
        <v>1.35</v>
      </c>
      <c r="L58" s="792">
        <v>3</v>
      </c>
      <c r="M58" s="792">
        <v>27</v>
      </c>
      <c r="N58" s="794">
        <v>9</v>
      </c>
      <c r="O58" s="792" t="s">
        <v>3749</v>
      </c>
      <c r="P58" s="795" t="s">
        <v>3850</v>
      </c>
      <c r="Q58" s="796">
        <f t="shared" si="0"/>
        <v>1</v>
      </c>
      <c r="R58" s="796">
        <f t="shared" si="0"/>
        <v>0.94</v>
      </c>
      <c r="S58" s="797">
        <f t="shared" si="1"/>
        <v>9</v>
      </c>
      <c r="T58" s="797">
        <f t="shared" si="2"/>
        <v>2</v>
      </c>
      <c r="U58" s="797">
        <f t="shared" si="3"/>
        <v>-7</v>
      </c>
      <c r="V58" s="798">
        <f t="shared" si="4"/>
        <v>0.22222222222222221</v>
      </c>
      <c r="W58" s="746"/>
    </row>
    <row r="59" spans="1:23" ht="14.4" customHeight="1" x14ac:dyDescent="0.3">
      <c r="A59" s="804" t="s">
        <v>3852</v>
      </c>
      <c r="B59" s="754"/>
      <c r="C59" s="755"/>
      <c r="D59" s="756"/>
      <c r="E59" s="757"/>
      <c r="F59" s="729"/>
      <c r="G59" s="730"/>
      <c r="H59" s="731">
        <v>1</v>
      </c>
      <c r="I59" s="732">
        <v>0.65</v>
      </c>
      <c r="J59" s="739">
        <v>4</v>
      </c>
      <c r="K59" s="734">
        <v>0.65</v>
      </c>
      <c r="L59" s="735">
        <v>3</v>
      </c>
      <c r="M59" s="735">
        <v>24</v>
      </c>
      <c r="N59" s="736">
        <v>8</v>
      </c>
      <c r="O59" s="735" t="s">
        <v>3749</v>
      </c>
      <c r="P59" s="758" t="s">
        <v>3853</v>
      </c>
      <c r="Q59" s="737">
        <f t="shared" si="0"/>
        <v>1</v>
      </c>
      <c r="R59" s="737">
        <f t="shared" si="0"/>
        <v>0.65</v>
      </c>
      <c r="S59" s="754">
        <f t="shared" si="1"/>
        <v>8</v>
      </c>
      <c r="T59" s="754">
        <f t="shared" si="2"/>
        <v>4</v>
      </c>
      <c r="U59" s="754">
        <f t="shared" si="3"/>
        <v>-4</v>
      </c>
      <c r="V59" s="759">
        <f t="shared" si="4"/>
        <v>0.5</v>
      </c>
      <c r="W59" s="738"/>
    </row>
    <row r="60" spans="1:23" ht="14.4" customHeight="1" x14ac:dyDescent="0.3">
      <c r="A60" s="805" t="s">
        <v>3854</v>
      </c>
      <c r="B60" s="797"/>
      <c r="C60" s="799"/>
      <c r="D60" s="760"/>
      <c r="E60" s="790"/>
      <c r="F60" s="791"/>
      <c r="G60" s="745"/>
      <c r="H60" s="800">
        <v>1</v>
      </c>
      <c r="I60" s="801">
        <v>1.1599999999999999</v>
      </c>
      <c r="J60" s="747">
        <v>6</v>
      </c>
      <c r="K60" s="793">
        <v>1</v>
      </c>
      <c r="L60" s="792">
        <v>3</v>
      </c>
      <c r="M60" s="792">
        <v>30</v>
      </c>
      <c r="N60" s="794">
        <v>10</v>
      </c>
      <c r="O60" s="792" t="s">
        <v>3749</v>
      </c>
      <c r="P60" s="795" t="s">
        <v>3853</v>
      </c>
      <c r="Q60" s="796">
        <f t="shared" si="0"/>
        <v>1</v>
      </c>
      <c r="R60" s="796">
        <f t="shared" si="0"/>
        <v>1.1599999999999999</v>
      </c>
      <c r="S60" s="797">
        <f t="shared" si="1"/>
        <v>10</v>
      </c>
      <c r="T60" s="797">
        <f t="shared" si="2"/>
        <v>6</v>
      </c>
      <c r="U60" s="797">
        <f t="shared" si="3"/>
        <v>-4</v>
      </c>
      <c r="V60" s="798">
        <f t="shared" si="4"/>
        <v>0.6</v>
      </c>
      <c r="W60" s="746"/>
    </row>
    <row r="61" spans="1:23" ht="14.4" customHeight="1" x14ac:dyDescent="0.3">
      <c r="A61" s="803" t="s">
        <v>3855</v>
      </c>
      <c r="B61" s="750"/>
      <c r="C61" s="752"/>
      <c r="D61" s="753"/>
      <c r="E61" s="748"/>
      <c r="F61" s="719"/>
      <c r="G61" s="720"/>
      <c r="H61" s="726">
        <v>1</v>
      </c>
      <c r="I61" s="727">
        <v>3.04</v>
      </c>
      <c r="J61" s="728">
        <v>7</v>
      </c>
      <c r="K61" s="722">
        <v>2.17</v>
      </c>
      <c r="L61" s="721">
        <v>4</v>
      </c>
      <c r="M61" s="721">
        <v>39</v>
      </c>
      <c r="N61" s="723">
        <v>13</v>
      </c>
      <c r="O61" s="721" t="s">
        <v>3749</v>
      </c>
      <c r="P61" s="749" t="s">
        <v>3856</v>
      </c>
      <c r="Q61" s="724">
        <f t="shared" si="0"/>
        <v>1</v>
      </c>
      <c r="R61" s="724">
        <f t="shared" si="0"/>
        <v>3.04</v>
      </c>
      <c r="S61" s="750">
        <f t="shared" si="1"/>
        <v>13</v>
      </c>
      <c r="T61" s="750">
        <f t="shared" si="2"/>
        <v>7</v>
      </c>
      <c r="U61" s="750">
        <f t="shared" si="3"/>
        <v>-6</v>
      </c>
      <c r="V61" s="751">
        <f t="shared" si="4"/>
        <v>0.53846153846153844</v>
      </c>
      <c r="W61" s="725"/>
    </row>
    <row r="62" spans="1:23" ht="14.4" customHeight="1" x14ac:dyDescent="0.3">
      <c r="A62" s="804" t="s">
        <v>3857</v>
      </c>
      <c r="B62" s="754">
        <v>1</v>
      </c>
      <c r="C62" s="755">
        <v>1.18</v>
      </c>
      <c r="D62" s="756">
        <v>2</v>
      </c>
      <c r="E62" s="731"/>
      <c r="F62" s="732"/>
      <c r="G62" s="739"/>
      <c r="H62" s="735"/>
      <c r="I62" s="729"/>
      <c r="J62" s="730"/>
      <c r="K62" s="734">
        <v>3</v>
      </c>
      <c r="L62" s="735">
        <v>6</v>
      </c>
      <c r="M62" s="735">
        <v>54</v>
      </c>
      <c r="N62" s="736">
        <v>18</v>
      </c>
      <c r="O62" s="735" t="s">
        <v>3749</v>
      </c>
      <c r="P62" s="758" t="s">
        <v>3858</v>
      </c>
      <c r="Q62" s="737">
        <f t="shared" si="0"/>
        <v>-1</v>
      </c>
      <c r="R62" s="737">
        <f t="shared" si="0"/>
        <v>-1.18</v>
      </c>
      <c r="S62" s="754" t="str">
        <f t="shared" si="1"/>
        <v/>
      </c>
      <c r="T62" s="754" t="str">
        <f t="shared" si="2"/>
        <v/>
      </c>
      <c r="U62" s="754" t="str">
        <f t="shared" si="3"/>
        <v/>
      </c>
      <c r="V62" s="759" t="str">
        <f t="shared" si="4"/>
        <v/>
      </c>
      <c r="W62" s="738"/>
    </row>
    <row r="63" spans="1:23" ht="14.4" customHeight="1" x14ac:dyDescent="0.3">
      <c r="A63" s="805" t="s">
        <v>3859</v>
      </c>
      <c r="B63" s="797"/>
      <c r="C63" s="799"/>
      <c r="D63" s="760"/>
      <c r="E63" s="800">
        <v>2</v>
      </c>
      <c r="F63" s="801">
        <v>13.6</v>
      </c>
      <c r="G63" s="747">
        <v>9</v>
      </c>
      <c r="H63" s="792"/>
      <c r="I63" s="791"/>
      <c r="J63" s="745"/>
      <c r="K63" s="793">
        <v>5.89</v>
      </c>
      <c r="L63" s="792">
        <v>7</v>
      </c>
      <c r="M63" s="792">
        <v>66</v>
      </c>
      <c r="N63" s="794">
        <v>22</v>
      </c>
      <c r="O63" s="792" t="s">
        <v>3749</v>
      </c>
      <c r="P63" s="795" t="s">
        <v>3860</v>
      </c>
      <c r="Q63" s="796">
        <f t="shared" si="0"/>
        <v>0</v>
      </c>
      <c r="R63" s="796">
        <f t="shared" si="0"/>
        <v>0</v>
      </c>
      <c r="S63" s="797" t="str">
        <f t="shared" si="1"/>
        <v/>
      </c>
      <c r="T63" s="797" t="str">
        <f t="shared" si="2"/>
        <v/>
      </c>
      <c r="U63" s="797" t="str">
        <f t="shared" si="3"/>
        <v/>
      </c>
      <c r="V63" s="798" t="str">
        <f t="shared" si="4"/>
        <v/>
      </c>
      <c r="W63" s="746"/>
    </row>
    <row r="64" spans="1:23" ht="14.4" customHeight="1" x14ac:dyDescent="0.3">
      <c r="A64" s="803" t="s">
        <v>3861</v>
      </c>
      <c r="B64" s="750"/>
      <c r="C64" s="752"/>
      <c r="D64" s="753"/>
      <c r="E64" s="726">
        <v>1</v>
      </c>
      <c r="F64" s="727">
        <v>0.93</v>
      </c>
      <c r="G64" s="728">
        <v>4</v>
      </c>
      <c r="H64" s="721"/>
      <c r="I64" s="719"/>
      <c r="J64" s="720"/>
      <c r="K64" s="722">
        <v>0.93</v>
      </c>
      <c r="L64" s="721">
        <v>3</v>
      </c>
      <c r="M64" s="721">
        <v>27</v>
      </c>
      <c r="N64" s="723">
        <v>9</v>
      </c>
      <c r="O64" s="721" t="s">
        <v>3749</v>
      </c>
      <c r="P64" s="749" t="s">
        <v>3862</v>
      </c>
      <c r="Q64" s="724">
        <f t="shared" si="0"/>
        <v>0</v>
      </c>
      <c r="R64" s="724">
        <f t="shared" si="0"/>
        <v>0</v>
      </c>
      <c r="S64" s="750" t="str">
        <f t="shared" si="1"/>
        <v/>
      </c>
      <c r="T64" s="750" t="str">
        <f t="shared" si="2"/>
        <v/>
      </c>
      <c r="U64" s="750" t="str">
        <f t="shared" si="3"/>
        <v/>
      </c>
      <c r="V64" s="751" t="str">
        <f t="shared" si="4"/>
        <v/>
      </c>
      <c r="W64" s="725"/>
    </row>
    <row r="65" spans="1:23" ht="14.4" customHeight="1" x14ac:dyDescent="0.3">
      <c r="A65" s="805" t="s">
        <v>3863</v>
      </c>
      <c r="B65" s="797"/>
      <c r="C65" s="799"/>
      <c r="D65" s="760"/>
      <c r="E65" s="800">
        <v>1</v>
      </c>
      <c r="F65" s="801">
        <v>0.85</v>
      </c>
      <c r="G65" s="747">
        <v>3</v>
      </c>
      <c r="H65" s="792"/>
      <c r="I65" s="791"/>
      <c r="J65" s="745"/>
      <c r="K65" s="793">
        <v>1.1100000000000001</v>
      </c>
      <c r="L65" s="792">
        <v>4</v>
      </c>
      <c r="M65" s="792">
        <v>33</v>
      </c>
      <c r="N65" s="794">
        <v>11</v>
      </c>
      <c r="O65" s="792" t="s">
        <v>3749</v>
      </c>
      <c r="P65" s="795" t="s">
        <v>3864</v>
      </c>
      <c r="Q65" s="796">
        <f t="shared" si="0"/>
        <v>0</v>
      </c>
      <c r="R65" s="796">
        <f t="shared" si="0"/>
        <v>0</v>
      </c>
      <c r="S65" s="797" t="str">
        <f t="shared" si="1"/>
        <v/>
      </c>
      <c r="T65" s="797" t="str">
        <f t="shared" si="2"/>
        <v/>
      </c>
      <c r="U65" s="797" t="str">
        <f t="shared" si="3"/>
        <v/>
      </c>
      <c r="V65" s="798" t="str">
        <f t="shared" si="4"/>
        <v/>
      </c>
      <c r="W65" s="746"/>
    </row>
    <row r="66" spans="1:23" ht="14.4" customHeight="1" x14ac:dyDescent="0.3">
      <c r="A66" s="805" t="s">
        <v>3865</v>
      </c>
      <c r="B66" s="797"/>
      <c r="C66" s="799"/>
      <c r="D66" s="760"/>
      <c r="E66" s="800">
        <v>1</v>
      </c>
      <c r="F66" s="801">
        <v>2.1800000000000002</v>
      </c>
      <c r="G66" s="747">
        <v>6</v>
      </c>
      <c r="H66" s="792"/>
      <c r="I66" s="791"/>
      <c r="J66" s="745"/>
      <c r="K66" s="793">
        <v>2.02</v>
      </c>
      <c r="L66" s="792">
        <v>4</v>
      </c>
      <c r="M66" s="792">
        <v>39</v>
      </c>
      <c r="N66" s="794">
        <v>13</v>
      </c>
      <c r="O66" s="792" t="s">
        <v>3749</v>
      </c>
      <c r="P66" s="795" t="s">
        <v>3866</v>
      </c>
      <c r="Q66" s="796">
        <f t="shared" si="0"/>
        <v>0</v>
      </c>
      <c r="R66" s="796">
        <f t="shared" si="0"/>
        <v>0</v>
      </c>
      <c r="S66" s="797" t="str">
        <f t="shared" si="1"/>
        <v/>
      </c>
      <c r="T66" s="797" t="str">
        <f t="shared" si="2"/>
        <v/>
      </c>
      <c r="U66" s="797" t="str">
        <f t="shared" si="3"/>
        <v/>
      </c>
      <c r="V66" s="798" t="str">
        <f t="shared" si="4"/>
        <v/>
      </c>
      <c r="W66" s="746"/>
    </row>
    <row r="67" spans="1:23" ht="14.4" customHeight="1" x14ac:dyDescent="0.3">
      <c r="A67" s="803" t="s">
        <v>3867</v>
      </c>
      <c r="B67" s="716">
        <v>1</v>
      </c>
      <c r="C67" s="717">
        <v>0.39</v>
      </c>
      <c r="D67" s="718">
        <v>1</v>
      </c>
      <c r="E67" s="748"/>
      <c r="F67" s="719"/>
      <c r="G67" s="720"/>
      <c r="H67" s="721"/>
      <c r="I67" s="719"/>
      <c r="J67" s="720"/>
      <c r="K67" s="722">
        <v>0.59</v>
      </c>
      <c r="L67" s="721">
        <v>2</v>
      </c>
      <c r="M67" s="721">
        <v>21</v>
      </c>
      <c r="N67" s="723">
        <v>7</v>
      </c>
      <c r="O67" s="721" t="s">
        <v>3749</v>
      </c>
      <c r="P67" s="749" t="s">
        <v>3868</v>
      </c>
      <c r="Q67" s="724">
        <f t="shared" si="0"/>
        <v>-1</v>
      </c>
      <c r="R67" s="724">
        <f t="shared" si="0"/>
        <v>-0.39</v>
      </c>
      <c r="S67" s="750" t="str">
        <f t="shared" si="1"/>
        <v/>
      </c>
      <c r="T67" s="750" t="str">
        <f t="shared" si="2"/>
        <v/>
      </c>
      <c r="U67" s="750" t="str">
        <f t="shared" si="3"/>
        <v/>
      </c>
      <c r="V67" s="751" t="str">
        <f t="shared" si="4"/>
        <v/>
      </c>
      <c r="W67" s="725"/>
    </row>
    <row r="68" spans="1:23" ht="14.4" customHeight="1" x14ac:dyDescent="0.3">
      <c r="A68" s="804" t="s">
        <v>3869</v>
      </c>
      <c r="B68" s="754"/>
      <c r="C68" s="755"/>
      <c r="D68" s="756"/>
      <c r="E68" s="731">
        <v>1</v>
      </c>
      <c r="F68" s="732">
        <v>0.64</v>
      </c>
      <c r="G68" s="739">
        <v>3</v>
      </c>
      <c r="H68" s="735"/>
      <c r="I68" s="729"/>
      <c r="J68" s="730"/>
      <c r="K68" s="734">
        <v>0.64</v>
      </c>
      <c r="L68" s="735">
        <v>1</v>
      </c>
      <c r="M68" s="735">
        <v>12</v>
      </c>
      <c r="N68" s="736">
        <v>4</v>
      </c>
      <c r="O68" s="735" t="s">
        <v>3749</v>
      </c>
      <c r="P68" s="758" t="s">
        <v>3870</v>
      </c>
      <c r="Q68" s="737">
        <f t="shared" si="0"/>
        <v>0</v>
      </c>
      <c r="R68" s="737">
        <f t="shared" si="0"/>
        <v>0</v>
      </c>
      <c r="S68" s="754" t="str">
        <f t="shared" si="1"/>
        <v/>
      </c>
      <c r="T68" s="754" t="str">
        <f t="shared" si="2"/>
        <v/>
      </c>
      <c r="U68" s="754" t="str">
        <f t="shared" si="3"/>
        <v/>
      </c>
      <c r="V68" s="759" t="str">
        <f t="shared" si="4"/>
        <v/>
      </c>
      <c r="W68" s="738"/>
    </row>
    <row r="69" spans="1:23" ht="14.4" customHeight="1" x14ac:dyDescent="0.3">
      <c r="A69" s="803" t="s">
        <v>3871</v>
      </c>
      <c r="B69" s="750"/>
      <c r="C69" s="752"/>
      <c r="D69" s="753"/>
      <c r="E69" s="748">
        <v>1</v>
      </c>
      <c r="F69" s="719">
        <v>0.7</v>
      </c>
      <c r="G69" s="720">
        <v>4</v>
      </c>
      <c r="H69" s="726">
        <v>1</v>
      </c>
      <c r="I69" s="727">
        <v>0.7</v>
      </c>
      <c r="J69" s="728">
        <v>3</v>
      </c>
      <c r="K69" s="722">
        <v>0.7</v>
      </c>
      <c r="L69" s="721">
        <v>2</v>
      </c>
      <c r="M69" s="721">
        <v>15</v>
      </c>
      <c r="N69" s="723">
        <v>5</v>
      </c>
      <c r="O69" s="721" t="s">
        <v>3749</v>
      </c>
      <c r="P69" s="749" t="s">
        <v>3872</v>
      </c>
      <c r="Q69" s="724">
        <f t="shared" si="0"/>
        <v>1</v>
      </c>
      <c r="R69" s="724">
        <f t="shared" si="0"/>
        <v>0.7</v>
      </c>
      <c r="S69" s="750">
        <f t="shared" si="1"/>
        <v>5</v>
      </c>
      <c r="T69" s="750">
        <f t="shared" si="2"/>
        <v>3</v>
      </c>
      <c r="U69" s="750">
        <f t="shared" si="3"/>
        <v>-2</v>
      </c>
      <c r="V69" s="751">
        <f t="shared" si="4"/>
        <v>0.6</v>
      </c>
      <c r="W69" s="725"/>
    </row>
    <row r="70" spans="1:23" ht="14.4" customHeight="1" x14ac:dyDescent="0.3">
      <c r="A70" s="805" t="s">
        <v>3873</v>
      </c>
      <c r="B70" s="797"/>
      <c r="C70" s="799"/>
      <c r="D70" s="760"/>
      <c r="E70" s="790"/>
      <c r="F70" s="791"/>
      <c r="G70" s="745"/>
      <c r="H70" s="800">
        <v>1</v>
      </c>
      <c r="I70" s="801">
        <v>1.88</v>
      </c>
      <c r="J70" s="747">
        <v>1</v>
      </c>
      <c r="K70" s="793">
        <v>3.18</v>
      </c>
      <c r="L70" s="792">
        <v>4</v>
      </c>
      <c r="M70" s="792">
        <v>33</v>
      </c>
      <c r="N70" s="794">
        <v>11</v>
      </c>
      <c r="O70" s="792" t="s">
        <v>3749</v>
      </c>
      <c r="P70" s="795" t="s">
        <v>3872</v>
      </c>
      <c r="Q70" s="796">
        <f t="shared" ref="Q70:R78" si="5">H70-B70</f>
        <v>1</v>
      </c>
      <c r="R70" s="796">
        <f t="shared" si="5"/>
        <v>1.88</v>
      </c>
      <c r="S70" s="797">
        <f t="shared" ref="S70:S78" si="6">IF(H70=0,"",H70*N70)</f>
        <v>11</v>
      </c>
      <c r="T70" s="797">
        <f t="shared" ref="T70:T78" si="7">IF(H70=0,"",H70*J70)</f>
        <v>1</v>
      </c>
      <c r="U70" s="797">
        <f t="shared" ref="U70:U78" si="8">IF(H70=0,"",T70-S70)</f>
        <v>-10</v>
      </c>
      <c r="V70" s="798">
        <f t="shared" ref="V70:V78" si="9">IF(H70=0,"",T70/S70)</f>
        <v>9.0909090909090912E-2</v>
      </c>
      <c r="W70" s="746"/>
    </row>
    <row r="71" spans="1:23" ht="14.4" customHeight="1" x14ac:dyDescent="0.3">
      <c r="A71" s="804" t="s">
        <v>3874</v>
      </c>
      <c r="B71" s="754"/>
      <c r="C71" s="755"/>
      <c r="D71" s="756"/>
      <c r="E71" s="731">
        <v>1</v>
      </c>
      <c r="F71" s="732">
        <v>1.67</v>
      </c>
      <c r="G71" s="739">
        <v>3</v>
      </c>
      <c r="H71" s="735"/>
      <c r="I71" s="729"/>
      <c r="J71" s="730"/>
      <c r="K71" s="734">
        <v>2.17</v>
      </c>
      <c r="L71" s="735">
        <v>4</v>
      </c>
      <c r="M71" s="735">
        <v>39</v>
      </c>
      <c r="N71" s="736">
        <v>13</v>
      </c>
      <c r="O71" s="735" t="s">
        <v>3749</v>
      </c>
      <c r="P71" s="758" t="s">
        <v>3875</v>
      </c>
      <c r="Q71" s="737">
        <f t="shared" si="5"/>
        <v>0</v>
      </c>
      <c r="R71" s="737">
        <f t="shared" si="5"/>
        <v>0</v>
      </c>
      <c r="S71" s="754" t="str">
        <f t="shared" si="6"/>
        <v/>
      </c>
      <c r="T71" s="754" t="str">
        <f t="shared" si="7"/>
        <v/>
      </c>
      <c r="U71" s="754" t="str">
        <f t="shared" si="8"/>
        <v/>
      </c>
      <c r="V71" s="759" t="str">
        <f t="shared" si="9"/>
        <v/>
      </c>
      <c r="W71" s="738"/>
    </row>
    <row r="72" spans="1:23" ht="14.4" customHeight="1" x14ac:dyDescent="0.3">
      <c r="A72" s="803" t="s">
        <v>3876</v>
      </c>
      <c r="B72" s="750">
        <v>1</v>
      </c>
      <c r="C72" s="752">
        <v>0.32</v>
      </c>
      <c r="D72" s="753">
        <v>1</v>
      </c>
      <c r="E72" s="748"/>
      <c r="F72" s="719"/>
      <c r="G72" s="720"/>
      <c r="H72" s="726">
        <v>1</v>
      </c>
      <c r="I72" s="727">
        <v>0.32</v>
      </c>
      <c r="J72" s="728">
        <v>1</v>
      </c>
      <c r="K72" s="722">
        <v>0.85</v>
      </c>
      <c r="L72" s="721">
        <v>3</v>
      </c>
      <c r="M72" s="721">
        <v>24</v>
      </c>
      <c r="N72" s="723">
        <v>8</v>
      </c>
      <c r="O72" s="721" t="s">
        <v>3749</v>
      </c>
      <c r="P72" s="749" t="s">
        <v>3877</v>
      </c>
      <c r="Q72" s="724">
        <f t="shared" si="5"/>
        <v>0</v>
      </c>
      <c r="R72" s="724">
        <f t="shared" si="5"/>
        <v>0</v>
      </c>
      <c r="S72" s="750">
        <f t="shared" si="6"/>
        <v>8</v>
      </c>
      <c r="T72" s="750">
        <f t="shared" si="7"/>
        <v>1</v>
      </c>
      <c r="U72" s="750">
        <f t="shared" si="8"/>
        <v>-7</v>
      </c>
      <c r="V72" s="751">
        <f t="shared" si="9"/>
        <v>0.125</v>
      </c>
      <c r="W72" s="725"/>
    </row>
    <row r="73" spans="1:23" ht="14.4" customHeight="1" x14ac:dyDescent="0.3">
      <c r="A73" s="804" t="s">
        <v>3878</v>
      </c>
      <c r="B73" s="741">
        <v>1</v>
      </c>
      <c r="C73" s="742">
        <v>23.61</v>
      </c>
      <c r="D73" s="743">
        <v>18</v>
      </c>
      <c r="E73" s="757"/>
      <c r="F73" s="729"/>
      <c r="G73" s="730"/>
      <c r="H73" s="735"/>
      <c r="I73" s="729"/>
      <c r="J73" s="730"/>
      <c r="K73" s="734">
        <v>23.68</v>
      </c>
      <c r="L73" s="735">
        <v>11</v>
      </c>
      <c r="M73" s="735">
        <v>87</v>
      </c>
      <c r="N73" s="736">
        <v>29</v>
      </c>
      <c r="O73" s="735" t="s">
        <v>3749</v>
      </c>
      <c r="P73" s="758" t="s">
        <v>3879</v>
      </c>
      <c r="Q73" s="737">
        <f t="shared" si="5"/>
        <v>-1</v>
      </c>
      <c r="R73" s="737">
        <f t="shared" si="5"/>
        <v>-23.61</v>
      </c>
      <c r="S73" s="754" t="str">
        <f t="shared" si="6"/>
        <v/>
      </c>
      <c r="T73" s="754" t="str">
        <f t="shared" si="7"/>
        <v/>
      </c>
      <c r="U73" s="754" t="str">
        <f t="shared" si="8"/>
        <v/>
      </c>
      <c r="V73" s="759" t="str">
        <f t="shared" si="9"/>
        <v/>
      </c>
      <c r="W73" s="738"/>
    </row>
    <row r="74" spans="1:23" ht="14.4" customHeight="1" x14ac:dyDescent="0.3">
      <c r="A74" s="804" t="s">
        <v>3880</v>
      </c>
      <c r="B74" s="754"/>
      <c r="C74" s="755"/>
      <c r="D74" s="756"/>
      <c r="E74" s="731">
        <v>1</v>
      </c>
      <c r="F74" s="732">
        <v>16.940000000000001</v>
      </c>
      <c r="G74" s="739">
        <v>30</v>
      </c>
      <c r="H74" s="735"/>
      <c r="I74" s="729"/>
      <c r="J74" s="730"/>
      <c r="K74" s="734">
        <v>16.940000000000001</v>
      </c>
      <c r="L74" s="735">
        <v>5</v>
      </c>
      <c r="M74" s="735">
        <v>72</v>
      </c>
      <c r="N74" s="736">
        <v>24</v>
      </c>
      <c r="O74" s="735" t="s">
        <v>3749</v>
      </c>
      <c r="P74" s="758" t="s">
        <v>3881</v>
      </c>
      <c r="Q74" s="737">
        <f t="shared" si="5"/>
        <v>0</v>
      </c>
      <c r="R74" s="737">
        <f t="shared" si="5"/>
        <v>0</v>
      </c>
      <c r="S74" s="754" t="str">
        <f t="shared" si="6"/>
        <v/>
      </c>
      <c r="T74" s="754" t="str">
        <f t="shared" si="7"/>
        <v/>
      </c>
      <c r="U74" s="754" t="str">
        <f t="shared" si="8"/>
        <v/>
      </c>
      <c r="V74" s="759" t="str">
        <f t="shared" si="9"/>
        <v/>
      </c>
      <c r="W74" s="738"/>
    </row>
    <row r="75" spans="1:23" ht="14.4" customHeight="1" x14ac:dyDescent="0.3">
      <c r="A75" s="803" t="s">
        <v>3882</v>
      </c>
      <c r="B75" s="716">
        <v>1</v>
      </c>
      <c r="C75" s="717">
        <v>2.59</v>
      </c>
      <c r="D75" s="718">
        <v>6</v>
      </c>
      <c r="E75" s="748"/>
      <c r="F75" s="719"/>
      <c r="G75" s="720"/>
      <c r="H75" s="721"/>
      <c r="I75" s="719"/>
      <c r="J75" s="720"/>
      <c r="K75" s="722">
        <v>1.62</v>
      </c>
      <c r="L75" s="721">
        <v>4</v>
      </c>
      <c r="M75" s="721">
        <v>36</v>
      </c>
      <c r="N75" s="723">
        <v>12</v>
      </c>
      <c r="O75" s="721" t="s">
        <v>3749</v>
      </c>
      <c r="P75" s="749" t="s">
        <v>3883</v>
      </c>
      <c r="Q75" s="724">
        <f t="shared" si="5"/>
        <v>-1</v>
      </c>
      <c r="R75" s="724">
        <f t="shared" si="5"/>
        <v>-2.59</v>
      </c>
      <c r="S75" s="750" t="str">
        <f t="shared" si="6"/>
        <v/>
      </c>
      <c r="T75" s="750" t="str">
        <f t="shared" si="7"/>
        <v/>
      </c>
      <c r="U75" s="750" t="str">
        <f t="shared" si="8"/>
        <v/>
      </c>
      <c r="V75" s="751" t="str">
        <f t="shared" si="9"/>
        <v/>
      </c>
      <c r="W75" s="725"/>
    </row>
    <row r="76" spans="1:23" ht="14.4" customHeight="1" x14ac:dyDescent="0.3">
      <c r="A76" s="803" t="s">
        <v>3884</v>
      </c>
      <c r="B76" s="750">
        <v>1</v>
      </c>
      <c r="C76" s="752">
        <v>4.07</v>
      </c>
      <c r="D76" s="753">
        <v>4</v>
      </c>
      <c r="E76" s="748"/>
      <c r="F76" s="719"/>
      <c r="G76" s="720"/>
      <c r="H76" s="726">
        <v>1</v>
      </c>
      <c r="I76" s="727">
        <v>3.18</v>
      </c>
      <c r="J76" s="740">
        <v>3</v>
      </c>
      <c r="K76" s="722">
        <v>3.18</v>
      </c>
      <c r="L76" s="721">
        <v>1</v>
      </c>
      <c r="M76" s="721">
        <v>5</v>
      </c>
      <c r="N76" s="723">
        <v>2</v>
      </c>
      <c r="O76" s="721" t="s">
        <v>3749</v>
      </c>
      <c r="P76" s="749" t="s">
        <v>3885</v>
      </c>
      <c r="Q76" s="724">
        <f t="shared" si="5"/>
        <v>0</v>
      </c>
      <c r="R76" s="724">
        <f t="shared" si="5"/>
        <v>-0.89000000000000012</v>
      </c>
      <c r="S76" s="750">
        <f t="shared" si="6"/>
        <v>2</v>
      </c>
      <c r="T76" s="750">
        <f t="shared" si="7"/>
        <v>3</v>
      </c>
      <c r="U76" s="750">
        <f t="shared" si="8"/>
        <v>1</v>
      </c>
      <c r="V76" s="751">
        <f t="shared" si="9"/>
        <v>1.5</v>
      </c>
      <c r="W76" s="725">
        <v>1</v>
      </c>
    </row>
    <row r="77" spans="1:23" ht="14.4" customHeight="1" x14ac:dyDescent="0.3">
      <c r="A77" s="803" t="s">
        <v>3886</v>
      </c>
      <c r="B77" s="716">
        <v>1</v>
      </c>
      <c r="C77" s="717">
        <v>4.42</v>
      </c>
      <c r="D77" s="718">
        <v>24</v>
      </c>
      <c r="E77" s="748"/>
      <c r="F77" s="719"/>
      <c r="G77" s="720"/>
      <c r="H77" s="721"/>
      <c r="I77" s="719"/>
      <c r="J77" s="720"/>
      <c r="K77" s="722">
        <v>4.42</v>
      </c>
      <c r="L77" s="721">
        <v>6</v>
      </c>
      <c r="M77" s="721">
        <v>57</v>
      </c>
      <c r="N77" s="723">
        <v>19</v>
      </c>
      <c r="O77" s="721" t="s">
        <v>3749</v>
      </c>
      <c r="P77" s="749" t="s">
        <v>3887</v>
      </c>
      <c r="Q77" s="724">
        <f t="shared" si="5"/>
        <v>-1</v>
      </c>
      <c r="R77" s="724">
        <f t="shared" si="5"/>
        <v>-4.42</v>
      </c>
      <c r="S77" s="750" t="str">
        <f t="shared" si="6"/>
        <v/>
      </c>
      <c r="T77" s="750" t="str">
        <f t="shared" si="7"/>
        <v/>
      </c>
      <c r="U77" s="750" t="str">
        <f t="shared" si="8"/>
        <v/>
      </c>
      <c r="V77" s="751" t="str">
        <f t="shared" si="9"/>
        <v/>
      </c>
      <c r="W77" s="725"/>
    </row>
    <row r="78" spans="1:23" ht="14.4" customHeight="1" thickBot="1" x14ac:dyDescent="0.35">
      <c r="A78" s="806" t="s">
        <v>3888</v>
      </c>
      <c r="B78" s="807"/>
      <c r="C78" s="808"/>
      <c r="D78" s="809"/>
      <c r="E78" s="810">
        <v>1</v>
      </c>
      <c r="F78" s="811">
        <v>0.37</v>
      </c>
      <c r="G78" s="812">
        <v>5</v>
      </c>
      <c r="H78" s="813"/>
      <c r="I78" s="814"/>
      <c r="J78" s="815"/>
      <c r="K78" s="816">
        <v>0.11</v>
      </c>
      <c r="L78" s="813">
        <v>2</v>
      </c>
      <c r="M78" s="813">
        <v>15</v>
      </c>
      <c r="N78" s="817">
        <v>5</v>
      </c>
      <c r="O78" s="813" t="s">
        <v>3749</v>
      </c>
      <c r="P78" s="818" t="s">
        <v>3889</v>
      </c>
      <c r="Q78" s="819">
        <f t="shared" si="5"/>
        <v>0</v>
      </c>
      <c r="R78" s="819">
        <f t="shared" si="5"/>
        <v>0</v>
      </c>
      <c r="S78" s="807" t="str">
        <f t="shared" si="6"/>
        <v/>
      </c>
      <c r="T78" s="807" t="str">
        <f t="shared" si="7"/>
        <v/>
      </c>
      <c r="U78" s="807" t="str">
        <f t="shared" si="8"/>
        <v/>
      </c>
      <c r="V78" s="820" t="str">
        <f t="shared" si="9"/>
        <v/>
      </c>
      <c r="W78" s="82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9:Q1048576">
    <cfRule type="cellIs" dxfId="12" priority="9" stopIfTrue="1" operator="lessThan">
      <formula>0</formula>
    </cfRule>
  </conditionalFormatting>
  <conditionalFormatting sqref="U79:U1048576">
    <cfRule type="cellIs" dxfId="11" priority="8" stopIfTrue="1" operator="greaterThan">
      <formula>0</formula>
    </cfRule>
  </conditionalFormatting>
  <conditionalFormatting sqref="V79:V1048576">
    <cfRule type="cellIs" dxfId="10" priority="7" stopIfTrue="1" operator="greaterThan">
      <formula>1</formula>
    </cfRule>
  </conditionalFormatting>
  <conditionalFormatting sqref="V79:V1048576">
    <cfRule type="cellIs" dxfId="9" priority="4" stopIfTrue="1" operator="greaterThan">
      <formula>1</formula>
    </cfRule>
  </conditionalFormatting>
  <conditionalFormatting sqref="U79:U1048576">
    <cfRule type="cellIs" dxfId="8" priority="5" stopIfTrue="1" operator="greaterThan">
      <formula>0</formula>
    </cfRule>
  </conditionalFormatting>
  <conditionalFormatting sqref="Q79:Q1048576">
    <cfRule type="cellIs" dxfId="7" priority="6" stopIfTrue="1" operator="lessThan">
      <formula>0</formula>
    </cfRule>
  </conditionalFormatting>
  <conditionalFormatting sqref="V5:V78">
    <cfRule type="cellIs" dxfId="6" priority="1" stopIfTrue="1" operator="greaterThan">
      <formula>1</formula>
    </cfRule>
  </conditionalFormatting>
  <conditionalFormatting sqref="U5:U78">
    <cfRule type="cellIs" dxfId="5" priority="2" stopIfTrue="1" operator="greaterThan">
      <formula>0</formula>
    </cfRule>
  </conditionalFormatting>
  <conditionalFormatting sqref="Q5:Q7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4648366</v>
      </c>
      <c r="C3" s="329">
        <f t="shared" ref="C3:L3" si="0">SUBTOTAL(9,C6:C1048576)</f>
        <v>10</v>
      </c>
      <c r="D3" s="329">
        <f t="shared" si="0"/>
        <v>4075336</v>
      </c>
      <c r="E3" s="329">
        <f t="shared" si="0"/>
        <v>7.7596715095344466</v>
      </c>
      <c r="F3" s="329">
        <f t="shared" si="0"/>
        <v>5139562</v>
      </c>
      <c r="G3" s="332">
        <f>IF(B3&lt;&gt;0,F3/B3,"")</f>
        <v>1.1056706808370942</v>
      </c>
      <c r="H3" s="328">
        <f t="shared" si="0"/>
        <v>1165279.3200000003</v>
      </c>
      <c r="I3" s="329">
        <f t="shared" si="0"/>
        <v>3</v>
      </c>
      <c r="J3" s="329">
        <f t="shared" si="0"/>
        <v>597381.59999999974</v>
      </c>
      <c r="K3" s="329">
        <f t="shared" si="0"/>
        <v>2.1344424559992912</v>
      </c>
      <c r="L3" s="329">
        <f t="shared" si="0"/>
        <v>907392.4</v>
      </c>
      <c r="M3" s="330">
        <f>IF(H3&lt;&gt;0,L3/H3,"")</f>
        <v>0.77869089790420365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22"/>
      <c r="B5" s="823">
        <v>2014</v>
      </c>
      <c r="C5" s="824"/>
      <c r="D5" s="824">
        <v>2015</v>
      </c>
      <c r="E5" s="824"/>
      <c r="F5" s="824">
        <v>2016</v>
      </c>
      <c r="G5" s="703" t="s">
        <v>2</v>
      </c>
      <c r="H5" s="823">
        <v>2014</v>
      </c>
      <c r="I5" s="824"/>
      <c r="J5" s="824">
        <v>2015</v>
      </c>
      <c r="K5" s="824"/>
      <c r="L5" s="824">
        <v>2016</v>
      </c>
      <c r="M5" s="703" t="s">
        <v>2</v>
      </c>
    </row>
    <row r="6" spans="1:13" ht="14.4" customHeight="1" x14ac:dyDescent="0.3">
      <c r="A6" s="644" t="s">
        <v>3891</v>
      </c>
      <c r="B6" s="704">
        <v>6049</v>
      </c>
      <c r="C6" s="610">
        <v>1</v>
      </c>
      <c r="D6" s="704">
        <v>1434</v>
      </c>
      <c r="E6" s="610">
        <v>0.23706397751694494</v>
      </c>
      <c r="F6" s="704">
        <v>7484</v>
      </c>
      <c r="G6" s="632">
        <v>1.2372292940981982</v>
      </c>
      <c r="H6" s="704">
        <v>546.08000000000004</v>
      </c>
      <c r="I6" s="610">
        <v>1</v>
      </c>
      <c r="J6" s="704">
        <v>885.4</v>
      </c>
      <c r="K6" s="610">
        <v>1.6213741576325811</v>
      </c>
      <c r="L6" s="704"/>
      <c r="M6" s="656"/>
    </row>
    <row r="7" spans="1:13" ht="14.4" customHeight="1" x14ac:dyDescent="0.3">
      <c r="A7" s="835" t="s">
        <v>3892</v>
      </c>
      <c r="B7" s="828">
        <v>6900</v>
      </c>
      <c r="C7" s="829">
        <v>1</v>
      </c>
      <c r="D7" s="828"/>
      <c r="E7" s="829"/>
      <c r="F7" s="828"/>
      <c r="G7" s="830"/>
      <c r="H7" s="828">
        <v>2127.4</v>
      </c>
      <c r="I7" s="829">
        <v>1</v>
      </c>
      <c r="J7" s="828"/>
      <c r="K7" s="829"/>
      <c r="L7" s="828"/>
      <c r="M7" s="831"/>
    </row>
    <row r="8" spans="1:13" ht="14.4" customHeight="1" x14ac:dyDescent="0.3">
      <c r="A8" s="835" t="s">
        <v>3893</v>
      </c>
      <c r="B8" s="828">
        <v>192648</v>
      </c>
      <c r="C8" s="829">
        <v>1</v>
      </c>
      <c r="D8" s="828">
        <v>236649</v>
      </c>
      <c r="E8" s="829">
        <v>1.2284010215522612</v>
      </c>
      <c r="F8" s="828">
        <v>238454</v>
      </c>
      <c r="G8" s="830">
        <v>1.2377704414268511</v>
      </c>
      <c r="H8" s="828"/>
      <c r="I8" s="829"/>
      <c r="J8" s="828"/>
      <c r="K8" s="829"/>
      <c r="L8" s="828"/>
      <c r="M8" s="831"/>
    </row>
    <row r="9" spans="1:13" ht="14.4" customHeight="1" x14ac:dyDescent="0.3">
      <c r="A9" s="835" t="s">
        <v>3894</v>
      </c>
      <c r="B9" s="828">
        <v>957037</v>
      </c>
      <c r="C9" s="829">
        <v>1</v>
      </c>
      <c r="D9" s="828">
        <v>968355</v>
      </c>
      <c r="E9" s="829">
        <v>1.011826084048997</v>
      </c>
      <c r="F9" s="828">
        <v>1307407</v>
      </c>
      <c r="G9" s="830">
        <v>1.3660986983784327</v>
      </c>
      <c r="H9" s="828"/>
      <c r="I9" s="829"/>
      <c r="J9" s="828"/>
      <c r="K9" s="829"/>
      <c r="L9" s="828"/>
      <c r="M9" s="831"/>
    </row>
    <row r="10" spans="1:13" ht="14.4" customHeight="1" x14ac:dyDescent="0.3">
      <c r="A10" s="835" t="s">
        <v>3895</v>
      </c>
      <c r="B10" s="828">
        <v>1374700</v>
      </c>
      <c r="C10" s="829">
        <v>1</v>
      </c>
      <c r="D10" s="828">
        <v>837846</v>
      </c>
      <c r="E10" s="829">
        <v>0.6094755219320579</v>
      </c>
      <c r="F10" s="828">
        <v>1445571</v>
      </c>
      <c r="G10" s="830">
        <v>1.0515537935549575</v>
      </c>
      <c r="H10" s="828">
        <v>1162605.8400000003</v>
      </c>
      <c r="I10" s="829">
        <v>1</v>
      </c>
      <c r="J10" s="828">
        <v>596496.19999999972</v>
      </c>
      <c r="K10" s="829">
        <v>0.51306829836671008</v>
      </c>
      <c r="L10" s="828">
        <v>907392.4</v>
      </c>
      <c r="M10" s="831">
        <v>0.78048154308256334</v>
      </c>
    </row>
    <row r="11" spans="1:13" ht="14.4" customHeight="1" x14ac:dyDescent="0.3">
      <c r="A11" s="835" t="s">
        <v>3896</v>
      </c>
      <c r="B11" s="828">
        <v>320548</v>
      </c>
      <c r="C11" s="829">
        <v>1</v>
      </c>
      <c r="D11" s="828">
        <v>390466</v>
      </c>
      <c r="E11" s="829">
        <v>1.2181202191247489</v>
      </c>
      <c r="F11" s="828">
        <v>385293</v>
      </c>
      <c r="G11" s="830">
        <v>1.201982230430388</v>
      </c>
      <c r="H11" s="828"/>
      <c r="I11" s="829"/>
      <c r="J11" s="828"/>
      <c r="K11" s="829"/>
      <c r="L11" s="828"/>
      <c r="M11" s="831"/>
    </row>
    <row r="12" spans="1:13" ht="14.4" customHeight="1" x14ac:dyDescent="0.3">
      <c r="A12" s="835" t="s">
        <v>3897</v>
      </c>
      <c r="B12" s="828">
        <v>1342591</v>
      </c>
      <c r="C12" s="829">
        <v>1</v>
      </c>
      <c r="D12" s="828">
        <v>1138081</v>
      </c>
      <c r="E12" s="829">
        <v>0.84767512965601588</v>
      </c>
      <c r="F12" s="828">
        <v>1227285</v>
      </c>
      <c r="G12" s="830">
        <v>0.91411680846959353</v>
      </c>
      <c r="H12" s="828"/>
      <c r="I12" s="829"/>
      <c r="J12" s="828"/>
      <c r="K12" s="829"/>
      <c r="L12" s="828"/>
      <c r="M12" s="831"/>
    </row>
    <row r="13" spans="1:13" ht="14.4" customHeight="1" x14ac:dyDescent="0.3">
      <c r="A13" s="835" t="s">
        <v>3898</v>
      </c>
      <c r="B13" s="828">
        <v>354448</v>
      </c>
      <c r="C13" s="829">
        <v>1</v>
      </c>
      <c r="D13" s="828">
        <v>426901</v>
      </c>
      <c r="E13" s="829">
        <v>1.2044108021486932</v>
      </c>
      <c r="F13" s="828">
        <v>459171</v>
      </c>
      <c r="G13" s="830">
        <v>1.2954537760122782</v>
      </c>
      <c r="H13" s="828"/>
      <c r="I13" s="829"/>
      <c r="J13" s="828"/>
      <c r="K13" s="829"/>
      <c r="L13" s="828"/>
      <c r="M13" s="831"/>
    </row>
    <row r="14" spans="1:13" ht="14.4" customHeight="1" x14ac:dyDescent="0.3">
      <c r="A14" s="835" t="s">
        <v>3899</v>
      </c>
      <c r="B14" s="828">
        <v>26112</v>
      </c>
      <c r="C14" s="829">
        <v>1</v>
      </c>
      <c r="D14" s="828">
        <v>12101</v>
      </c>
      <c r="E14" s="829">
        <v>0.46342677696078433</v>
      </c>
      <c r="F14" s="828">
        <v>37906</v>
      </c>
      <c r="G14" s="830">
        <v>1.4516697303921569</v>
      </c>
      <c r="H14" s="828"/>
      <c r="I14" s="829"/>
      <c r="J14" s="828"/>
      <c r="K14" s="829"/>
      <c r="L14" s="828"/>
      <c r="M14" s="831"/>
    </row>
    <row r="15" spans="1:13" ht="14.4" customHeight="1" x14ac:dyDescent="0.3">
      <c r="A15" s="835" t="s">
        <v>3900</v>
      </c>
      <c r="B15" s="828">
        <v>67333</v>
      </c>
      <c r="C15" s="829">
        <v>1</v>
      </c>
      <c r="D15" s="828">
        <v>63244</v>
      </c>
      <c r="E15" s="829">
        <v>0.93927197659394357</v>
      </c>
      <c r="F15" s="828">
        <v>18533</v>
      </c>
      <c r="G15" s="830">
        <v>0.27524393685117254</v>
      </c>
      <c r="H15" s="828"/>
      <c r="I15" s="829"/>
      <c r="J15" s="828"/>
      <c r="K15" s="829"/>
      <c r="L15" s="828"/>
      <c r="M15" s="831"/>
    </row>
    <row r="16" spans="1:13" ht="14.4" customHeight="1" thickBot="1" x14ac:dyDescent="0.35">
      <c r="A16" s="836" t="s">
        <v>2311</v>
      </c>
      <c r="B16" s="832"/>
      <c r="C16" s="833"/>
      <c r="D16" s="832">
        <v>259</v>
      </c>
      <c r="E16" s="833"/>
      <c r="F16" s="832">
        <v>12458</v>
      </c>
      <c r="G16" s="834"/>
      <c r="H16" s="832"/>
      <c r="I16" s="833"/>
      <c r="J16" s="832"/>
      <c r="K16" s="833"/>
      <c r="L16" s="832"/>
      <c r="M16" s="82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4546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31065.389999999996</v>
      </c>
      <c r="G3" s="199">
        <f t="shared" si="0"/>
        <v>5813645.3199999984</v>
      </c>
      <c r="H3" s="200"/>
      <c r="I3" s="200"/>
      <c r="J3" s="195">
        <f t="shared" si="0"/>
        <v>29366.23</v>
      </c>
      <c r="K3" s="199">
        <f t="shared" si="0"/>
        <v>4672717.5999999996</v>
      </c>
      <c r="L3" s="200"/>
      <c r="M3" s="200"/>
      <c r="N3" s="195">
        <f t="shared" si="0"/>
        <v>37404.36</v>
      </c>
      <c r="O3" s="199">
        <f t="shared" si="0"/>
        <v>6046954.4000000004</v>
      </c>
      <c r="P3" s="166">
        <f>IF(G3=0,"",O3/G3)</f>
        <v>1.0401312889173642</v>
      </c>
      <c r="Q3" s="197">
        <f>IF(N3=0,"",O3/N3)</f>
        <v>161.66442628613351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3901</v>
      </c>
      <c r="B6" s="610" t="s">
        <v>3738</v>
      </c>
      <c r="C6" s="610" t="s">
        <v>3190</v>
      </c>
      <c r="D6" s="610" t="s">
        <v>3235</v>
      </c>
      <c r="E6" s="610" t="s">
        <v>3236</v>
      </c>
      <c r="F6" s="613">
        <v>0.1</v>
      </c>
      <c r="G6" s="613">
        <v>546.08000000000004</v>
      </c>
      <c r="H6" s="613">
        <v>1</v>
      </c>
      <c r="I6" s="613">
        <v>5460.8</v>
      </c>
      <c r="J6" s="613">
        <v>0.2</v>
      </c>
      <c r="K6" s="613">
        <v>885.4</v>
      </c>
      <c r="L6" s="613">
        <v>1.6213741576325811</v>
      </c>
      <c r="M6" s="613">
        <v>4427</v>
      </c>
      <c r="N6" s="613"/>
      <c r="O6" s="613"/>
      <c r="P6" s="632"/>
      <c r="Q6" s="614"/>
    </row>
    <row r="7" spans="1:17" ht="14.4" customHeight="1" x14ac:dyDescent="0.3">
      <c r="A7" s="827" t="s">
        <v>3901</v>
      </c>
      <c r="B7" s="616" t="s">
        <v>3738</v>
      </c>
      <c r="C7" s="616" t="s">
        <v>2904</v>
      </c>
      <c r="D7" s="616" t="s">
        <v>3902</v>
      </c>
      <c r="E7" s="616" t="s">
        <v>3903</v>
      </c>
      <c r="F7" s="619"/>
      <c r="G7" s="619"/>
      <c r="H7" s="619"/>
      <c r="I7" s="619"/>
      <c r="J7" s="619"/>
      <c r="K7" s="619"/>
      <c r="L7" s="619"/>
      <c r="M7" s="619"/>
      <c r="N7" s="619">
        <v>1</v>
      </c>
      <c r="O7" s="619">
        <v>1136</v>
      </c>
      <c r="P7" s="640"/>
      <c r="Q7" s="837">
        <v>1136</v>
      </c>
    </row>
    <row r="8" spans="1:17" ht="14.4" customHeight="1" x14ac:dyDescent="0.3">
      <c r="A8" s="827" t="s">
        <v>3901</v>
      </c>
      <c r="B8" s="616" t="s">
        <v>3738</v>
      </c>
      <c r="C8" s="616" t="s">
        <v>2904</v>
      </c>
      <c r="D8" s="616" t="s">
        <v>3739</v>
      </c>
      <c r="E8" s="616" t="s">
        <v>3740</v>
      </c>
      <c r="F8" s="619"/>
      <c r="G8" s="619"/>
      <c r="H8" s="619"/>
      <c r="I8" s="619"/>
      <c r="J8" s="619"/>
      <c r="K8" s="619"/>
      <c r="L8" s="619"/>
      <c r="M8" s="619"/>
      <c r="N8" s="619">
        <v>1</v>
      </c>
      <c r="O8" s="619">
        <v>265</v>
      </c>
      <c r="P8" s="640"/>
      <c r="Q8" s="837">
        <v>265</v>
      </c>
    </row>
    <row r="9" spans="1:17" ht="14.4" customHeight="1" x14ac:dyDescent="0.3">
      <c r="A9" s="827" t="s">
        <v>3901</v>
      </c>
      <c r="B9" s="616" t="s">
        <v>3738</v>
      </c>
      <c r="C9" s="616" t="s">
        <v>2904</v>
      </c>
      <c r="D9" s="616" t="s">
        <v>3745</v>
      </c>
      <c r="E9" s="616" t="s">
        <v>3746</v>
      </c>
      <c r="F9" s="619">
        <v>1</v>
      </c>
      <c r="G9" s="619">
        <v>5572</v>
      </c>
      <c r="H9" s="619">
        <v>1</v>
      </c>
      <c r="I9" s="619">
        <v>5572</v>
      </c>
      <c r="J9" s="619"/>
      <c r="K9" s="619"/>
      <c r="L9" s="619"/>
      <c r="M9" s="619"/>
      <c r="N9" s="619">
        <v>1</v>
      </c>
      <c r="O9" s="619">
        <v>5597</v>
      </c>
      <c r="P9" s="640">
        <v>1.00448671931084</v>
      </c>
      <c r="Q9" s="837">
        <v>5597</v>
      </c>
    </row>
    <row r="10" spans="1:17" ht="14.4" customHeight="1" x14ac:dyDescent="0.3">
      <c r="A10" s="827" t="s">
        <v>3901</v>
      </c>
      <c r="B10" s="616" t="s">
        <v>3738</v>
      </c>
      <c r="C10" s="616" t="s">
        <v>2904</v>
      </c>
      <c r="D10" s="616" t="s">
        <v>3904</v>
      </c>
      <c r="E10" s="616" t="s">
        <v>3905</v>
      </c>
      <c r="F10" s="619">
        <v>1</v>
      </c>
      <c r="G10" s="619">
        <v>477</v>
      </c>
      <c r="H10" s="619">
        <v>1</v>
      </c>
      <c r="I10" s="619">
        <v>477</v>
      </c>
      <c r="J10" s="619">
        <v>3</v>
      </c>
      <c r="K10" s="619">
        <v>1434</v>
      </c>
      <c r="L10" s="619">
        <v>3.0062893081761008</v>
      </c>
      <c r="M10" s="619">
        <v>478</v>
      </c>
      <c r="N10" s="619">
        <v>1</v>
      </c>
      <c r="O10" s="619">
        <v>486</v>
      </c>
      <c r="P10" s="640">
        <v>1.0188679245283019</v>
      </c>
      <c r="Q10" s="837">
        <v>486</v>
      </c>
    </row>
    <row r="11" spans="1:17" ht="14.4" customHeight="1" x14ac:dyDescent="0.3">
      <c r="A11" s="827" t="s">
        <v>3906</v>
      </c>
      <c r="B11" s="616" t="s">
        <v>1043</v>
      </c>
      <c r="C11" s="616" t="s">
        <v>3320</v>
      </c>
      <c r="D11" s="616" t="s">
        <v>3907</v>
      </c>
      <c r="E11" s="616"/>
      <c r="F11" s="619">
        <v>110</v>
      </c>
      <c r="G11" s="619">
        <v>2127.4</v>
      </c>
      <c r="H11" s="619">
        <v>1</v>
      </c>
      <c r="I11" s="619">
        <v>19.34</v>
      </c>
      <c r="J11" s="619"/>
      <c r="K11" s="619"/>
      <c r="L11" s="619"/>
      <c r="M11" s="619"/>
      <c r="N11" s="619"/>
      <c r="O11" s="619"/>
      <c r="P11" s="640"/>
      <c r="Q11" s="837"/>
    </row>
    <row r="12" spans="1:17" ht="14.4" customHeight="1" x14ac:dyDescent="0.3">
      <c r="A12" s="827" t="s">
        <v>3906</v>
      </c>
      <c r="B12" s="616" t="s">
        <v>1043</v>
      </c>
      <c r="C12" s="616" t="s">
        <v>2904</v>
      </c>
      <c r="D12" s="616" t="s">
        <v>3908</v>
      </c>
      <c r="E12" s="616" t="s">
        <v>3909</v>
      </c>
      <c r="F12" s="619">
        <v>2</v>
      </c>
      <c r="G12" s="619">
        <v>6900</v>
      </c>
      <c r="H12" s="619">
        <v>1</v>
      </c>
      <c r="I12" s="619">
        <v>3450</v>
      </c>
      <c r="J12" s="619"/>
      <c r="K12" s="619"/>
      <c r="L12" s="619"/>
      <c r="M12" s="619"/>
      <c r="N12" s="619"/>
      <c r="O12" s="619"/>
      <c r="P12" s="640"/>
      <c r="Q12" s="837"/>
    </row>
    <row r="13" spans="1:17" ht="14.4" customHeight="1" x14ac:dyDescent="0.3">
      <c r="A13" s="827" t="s">
        <v>3910</v>
      </c>
      <c r="B13" s="616" t="s">
        <v>3911</v>
      </c>
      <c r="C13" s="616" t="s">
        <v>2904</v>
      </c>
      <c r="D13" s="616" t="s">
        <v>3912</v>
      </c>
      <c r="E13" s="616" t="s">
        <v>3913</v>
      </c>
      <c r="F13" s="619">
        <v>47</v>
      </c>
      <c r="G13" s="619">
        <v>16465</v>
      </c>
      <c r="H13" s="619">
        <v>1</v>
      </c>
      <c r="I13" s="619">
        <v>350.31914893617022</v>
      </c>
      <c r="J13" s="619">
        <v>93</v>
      </c>
      <c r="K13" s="619">
        <v>32643</v>
      </c>
      <c r="L13" s="619">
        <v>1.9825690859398724</v>
      </c>
      <c r="M13" s="619">
        <v>351</v>
      </c>
      <c r="N13" s="619">
        <v>95</v>
      </c>
      <c r="O13" s="619">
        <v>33630</v>
      </c>
      <c r="P13" s="640">
        <v>2.0425144245368965</v>
      </c>
      <c r="Q13" s="837">
        <v>354</v>
      </c>
    </row>
    <row r="14" spans="1:17" ht="14.4" customHeight="1" x14ac:dyDescent="0.3">
      <c r="A14" s="827" t="s">
        <v>3910</v>
      </c>
      <c r="B14" s="616" t="s">
        <v>3911</v>
      </c>
      <c r="C14" s="616" t="s">
        <v>2904</v>
      </c>
      <c r="D14" s="616" t="s">
        <v>3914</v>
      </c>
      <c r="E14" s="616" t="s">
        <v>3915</v>
      </c>
      <c r="F14" s="619">
        <v>98</v>
      </c>
      <c r="G14" s="619">
        <v>6370</v>
      </c>
      <c r="H14" s="619">
        <v>1</v>
      </c>
      <c r="I14" s="619">
        <v>65</v>
      </c>
      <c r="J14" s="619">
        <v>79</v>
      </c>
      <c r="K14" s="619">
        <v>5135</v>
      </c>
      <c r="L14" s="619">
        <v>0.80612244897959184</v>
      </c>
      <c r="M14" s="619">
        <v>65</v>
      </c>
      <c r="N14" s="619">
        <v>145</v>
      </c>
      <c r="O14" s="619">
        <v>9425</v>
      </c>
      <c r="P14" s="640">
        <v>1.4795918367346939</v>
      </c>
      <c r="Q14" s="837">
        <v>65</v>
      </c>
    </row>
    <row r="15" spans="1:17" ht="14.4" customHeight="1" x14ac:dyDescent="0.3">
      <c r="A15" s="827" t="s">
        <v>3910</v>
      </c>
      <c r="B15" s="616" t="s">
        <v>3911</v>
      </c>
      <c r="C15" s="616" t="s">
        <v>2904</v>
      </c>
      <c r="D15" s="616" t="s">
        <v>3916</v>
      </c>
      <c r="E15" s="616" t="s">
        <v>3917</v>
      </c>
      <c r="F15" s="619"/>
      <c r="G15" s="619"/>
      <c r="H15" s="619"/>
      <c r="I15" s="619"/>
      <c r="J15" s="619">
        <v>13</v>
      </c>
      <c r="K15" s="619">
        <v>7683</v>
      </c>
      <c r="L15" s="619"/>
      <c r="M15" s="619">
        <v>591</v>
      </c>
      <c r="N15" s="619">
        <v>1</v>
      </c>
      <c r="O15" s="619">
        <v>592</v>
      </c>
      <c r="P15" s="640"/>
      <c r="Q15" s="837">
        <v>592</v>
      </c>
    </row>
    <row r="16" spans="1:17" ht="14.4" customHeight="1" x14ac:dyDescent="0.3">
      <c r="A16" s="827" t="s">
        <v>3910</v>
      </c>
      <c r="B16" s="616" t="s">
        <v>3911</v>
      </c>
      <c r="C16" s="616" t="s">
        <v>2904</v>
      </c>
      <c r="D16" s="616" t="s">
        <v>3918</v>
      </c>
      <c r="E16" s="616" t="s">
        <v>3919</v>
      </c>
      <c r="F16" s="619"/>
      <c r="G16" s="619"/>
      <c r="H16" s="619"/>
      <c r="I16" s="619"/>
      <c r="J16" s="619">
        <v>3</v>
      </c>
      <c r="K16" s="619">
        <v>450</v>
      </c>
      <c r="L16" s="619"/>
      <c r="M16" s="619">
        <v>150</v>
      </c>
      <c r="N16" s="619">
        <v>1</v>
      </c>
      <c r="O16" s="619">
        <v>153</v>
      </c>
      <c r="P16" s="640"/>
      <c r="Q16" s="837">
        <v>153</v>
      </c>
    </row>
    <row r="17" spans="1:17" ht="14.4" customHeight="1" x14ac:dyDescent="0.3">
      <c r="A17" s="827" t="s">
        <v>3910</v>
      </c>
      <c r="B17" s="616" t="s">
        <v>3911</v>
      </c>
      <c r="C17" s="616" t="s">
        <v>2904</v>
      </c>
      <c r="D17" s="616" t="s">
        <v>3920</v>
      </c>
      <c r="E17" s="616" t="s">
        <v>3921</v>
      </c>
      <c r="F17" s="619">
        <v>23</v>
      </c>
      <c r="G17" s="619">
        <v>541</v>
      </c>
      <c r="H17" s="619">
        <v>1</v>
      </c>
      <c r="I17" s="619">
        <v>23.521739130434781</v>
      </c>
      <c r="J17" s="619">
        <v>26</v>
      </c>
      <c r="K17" s="619">
        <v>624</v>
      </c>
      <c r="L17" s="619">
        <v>1.1534195933456561</v>
      </c>
      <c r="M17" s="619">
        <v>24</v>
      </c>
      <c r="N17" s="619">
        <v>15</v>
      </c>
      <c r="O17" s="619">
        <v>360</v>
      </c>
      <c r="P17" s="640">
        <v>0.6654343807763401</v>
      </c>
      <c r="Q17" s="837">
        <v>24</v>
      </c>
    </row>
    <row r="18" spans="1:17" ht="14.4" customHeight="1" x14ac:dyDescent="0.3">
      <c r="A18" s="827" t="s">
        <v>3910</v>
      </c>
      <c r="B18" s="616" t="s">
        <v>3911</v>
      </c>
      <c r="C18" s="616" t="s">
        <v>2904</v>
      </c>
      <c r="D18" s="616" t="s">
        <v>3922</v>
      </c>
      <c r="E18" s="616" t="s">
        <v>3923</v>
      </c>
      <c r="F18" s="619">
        <v>17</v>
      </c>
      <c r="G18" s="619">
        <v>918</v>
      </c>
      <c r="H18" s="619">
        <v>1</v>
      </c>
      <c r="I18" s="619">
        <v>54</v>
      </c>
      <c r="J18" s="619">
        <v>22</v>
      </c>
      <c r="K18" s="619">
        <v>1188</v>
      </c>
      <c r="L18" s="619">
        <v>1.2941176470588236</v>
      </c>
      <c r="M18" s="619">
        <v>54</v>
      </c>
      <c r="N18" s="619">
        <v>26</v>
      </c>
      <c r="O18" s="619">
        <v>1430</v>
      </c>
      <c r="P18" s="640">
        <v>1.5577342047930283</v>
      </c>
      <c r="Q18" s="837">
        <v>55</v>
      </c>
    </row>
    <row r="19" spans="1:17" ht="14.4" customHeight="1" x14ac:dyDescent="0.3">
      <c r="A19" s="827" t="s">
        <v>3910</v>
      </c>
      <c r="B19" s="616" t="s">
        <v>3911</v>
      </c>
      <c r="C19" s="616" t="s">
        <v>2904</v>
      </c>
      <c r="D19" s="616" t="s">
        <v>3924</v>
      </c>
      <c r="E19" s="616" t="s">
        <v>3925</v>
      </c>
      <c r="F19" s="619">
        <v>1311</v>
      </c>
      <c r="G19" s="619">
        <v>100947</v>
      </c>
      <c r="H19" s="619">
        <v>1</v>
      </c>
      <c r="I19" s="619">
        <v>77</v>
      </c>
      <c r="J19" s="619">
        <v>1304</v>
      </c>
      <c r="K19" s="619">
        <v>100408</v>
      </c>
      <c r="L19" s="619">
        <v>0.99466056445461482</v>
      </c>
      <c r="M19" s="619">
        <v>77</v>
      </c>
      <c r="N19" s="619">
        <v>1334</v>
      </c>
      <c r="O19" s="619">
        <v>102718</v>
      </c>
      <c r="P19" s="640">
        <v>1.0175438596491229</v>
      </c>
      <c r="Q19" s="837">
        <v>77</v>
      </c>
    </row>
    <row r="20" spans="1:17" ht="14.4" customHeight="1" x14ac:dyDescent="0.3">
      <c r="A20" s="827" t="s">
        <v>3910</v>
      </c>
      <c r="B20" s="616" t="s">
        <v>3911</v>
      </c>
      <c r="C20" s="616" t="s">
        <v>2904</v>
      </c>
      <c r="D20" s="616" t="s">
        <v>3926</v>
      </c>
      <c r="E20" s="616" t="s">
        <v>3927</v>
      </c>
      <c r="F20" s="619"/>
      <c r="G20" s="619"/>
      <c r="H20" s="619"/>
      <c r="I20" s="619"/>
      <c r="J20" s="619">
        <v>1</v>
      </c>
      <c r="K20" s="619">
        <v>1630</v>
      </c>
      <c r="L20" s="619"/>
      <c r="M20" s="619">
        <v>1630</v>
      </c>
      <c r="N20" s="619"/>
      <c r="O20" s="619"/>
      <c r="P20" s="640"/>
      <c r="Q20" s="837"/>
    </row>
    <row r="21" spans="1:17" ht="14.4" customHeight="1" x14ac:dyDescent="0.3">
      <c r="A21" s="827" t="s">
        <v>3910</v>
      </c>
      <c r="B21" s="616" t="s">
        <v>3911</v>
      </c>
      <c r="C21" s="616" t="s">
        <v>2904</v>
      </c>
      <c r="D21" s="616" t="s">
        <v>3928</v>
      </c>
      <c r="E21" s="616" t="s">
        <v>3929</v>
      </c>
      <c r="F21" s="619">
        <v>47</v>
      </c>
      <c r="G21" s="619">
        <v>1057</v>
      </c>
      <c r="H21" s="619">
        <v>1</v>
      </c>
      <c r="I21" s="619">
        <v>22.48936170212766</v>
      </c>
      <c r="J21" s="619">
        <v>46</v>
      </c>
      <c r="K21" s="619">
        <v>1058</v>
      </c>
      <c r="L21" s="619">
        <v>1.0009460737937559</v>
      </c>
      <c r="M21" s="619">
        <v>23</v>
      </c>
      <c r="N21" s="619">
        <v>40</v>
      </c>
      <c r="O21" s="619">
        <v>960</v>
      </c>
      <c r="P21" s="640">
        <v>0.9082308420056765</v>
      </c>
      <c r="Q21" s="837">
        <v>24</v>
      </c>
    </row>
    <row r="22" spans="1:17" ht="14.4" customHeight="1" x14ac:dyDescent="0.3">
      <c r="A22" s="827" t="s">
        <v>3910</v>
      </c>
      <c r="B22" s="616" t="s">
        <v>3911</v>
      </c>
      <c r="C22" s="616" t="s">
        <v>2904</v>
      </c>
      <c r="D22" s="616" t="s">
        <v>3930</v>
      </c>
      <c r="E22" s="616" t="s">
        <v>3931</v>
      </c>
      <c r="F22" s="619">
        <v>11</v>
      </c>
      <c r="G22" s="619">
        <v>726</v>
      </c>
      <c r="H22" s="619">
        <v>1</v>
      </c>
      <c r="I22" s="619">
        <v>66</v>
      </c>
      <c r="J22" s="619">
        <v>13</v>
      </c>
      <c r="K22" s="619">
        <v>858</v>
      </c>
      <c r="L22" s="619">
        <v>1.1818181818181819</v>
      </c>
      <c r="M22" s="619">
        <v>66</v>
      </c>
      <c r="N22" s="619">
        <v>9</v>
      </c>
      <c r="O22" s="619">
        <v>594</v>
      </c>
      <c r="P22" s="640">
        <v>0.81818181818181823</v>
      </c>
      <c r="Q22" s="837">
        <v>66</v>
      </c>
    </row>
    <row r="23" spans="1:17" ht="14.4" customHeight="1" x14ac:dyDescent="0.3">
      <c r="A23" s="827" t="s">
        <v>3910</v>
      </c>
      <c r="B23" s="616" t="s">
        <v>3911</v>
      </c>
      <c r="C23" s="616" t="s">
        <v>2904</v>
      </c>
      <c r="D23" s="616" t="s">
        <v>3932</v>
      </c>
      <c r="E23" s="616" t="s">
        <v>3933</v>
      </c>
      <c r="F23" s="619">
        <v>21</v>
      </c>
      <c r="G23" s="619">
        <v>504</v>
      </c>
      <c r="H23" s="619">
        <v>1</v>
      </c>
      <c r="I23" s="619">
        <v>24</v>
      </c>
      <c r="J23" s="619">
        <v>18</v>
      </c>
      <c r="K23" s="619">
        <v>432</v>
      </c>
      <c r="L23" s="619">
        <v>0.8571428571428571</v>
      </c>
      <c r="M23" s="619">
        <v>24</v>
      </c>
      <c r="N23" s="619">
        <v>24</v>
      </c>
      <c r="O23" s="619">
        <v>600</v>
      </c>
      <c r="P23" s="640">
        <v>1.1904761904761905</v>
      </c>
      <c r="Q23" s="837">
        <v>25</v>
      </c>
    </row>
    <row r="24" spans="1:17" ht="14.4" customHeight="1" x14ac:dyDescent="0.3">
      <c r="A24" s="827" t="s">
        <v>3910</v>
      </c>
      <c r="B24" s="616" t="s">
        <v>3911</v>
      </c>
      <c r="C24" s="616" t="s">
        <v>2904</v>
      </c>
      <c r="D24" s="616" t="s">
        <v>3934</v>
      </c>
      <c r="E24" s="616" t="s">
        <v>3935</v>
      </c>
      <c r="F24" s="619">
        <v>91</v>
      </c>
      <c r="G24" s="619">
        <v>16380</v>
      </c>
      <c r="H24" s="619">
        <v>1</v>
      </c>
      <c r="I24" s="619">
        <v>180</v>
      </c>
      <c r="J24" s="619">
        <v>135</v>
      </c>
      <c r="K24" s="619">
        <v>24300</v>
      </c>
      <c r="L24" s="619">
        <v>1.4835164835164836</v>
      </c>
      <c r="M24" s="619">
        <v>180</v>
      </c>
      <c r="N24" s="619">
        <v>96</v>
      </c>
      <c r="O24" s="619">
        <v>17376</v>
      </c>
      <c r="P24" s="640">
        <v>1.0608058608058608</v>
      </c>
      <c r="Q24" s="837">
        <v>181</v>
      </c>
    </row>
    <row r="25" spans="1:17" ht="14.4" customHeight="1" x14ac:dyDescent="0.3">
      <c r="A25" s="827" t="s">
        <v>3910</v>
      </c>
      <c r="B25" s="616" t="s">
        <v>3911</v>
      </c>
      <c r="C25" s="616" t="s">
        <v>2904</v>
      </c>
      <c r="D25" s="616" t="s">
        <v>3936</v>
      </c>
      <c r="E25" s="616" t="s">
        <v>3937</v>
      </c>
      <c r="F25" s="619">
        <v>53</v>
      </c>
      <c r="G25" s="619">
        <v>13409</v>
      </c>
      <c r="H25" s="619">
        <v>1</v>
      </c>
      <c r="I25" s="619">
        <v>253</v>
      </c>
      <c r="J25" s="619">
        <v>60</v>
      </c>
      <c r="K25" s="619">
        <v>15180</v>
      </c>
      <c r="L25" s="619">
        <v>1.1320754716981132</v>
      </c>
      <c r="M25" s="619">
        <v>253</v>
      </c>
      <c r="N25" s="619">
        <v>66</v>
      </c>
      <c r="O25" s="619">
        <v>16764</v>
      </c>
      <c r="P25" s="640">
        <v>1.2502050861361771</v>
      </c>
      <c r="Q25" s="837">
        <v>254</v>
      </c>
    </row>
    <row r="26" spans="1:17" ht="14.4" customHeight="1" x14ac:dyDescent="0.3">
      <c r="A26" s="827" t="s">
        <v>3910</v>
      </c>
      <c r="B26" s="616" t="s">
        <v>3911</v>
      </c>
      <c r="C26" s="616" t="s">
        <v>2904</v>
      </c>
      <c r="D26" s="616" t="s">
        <v>3938</v>
      </c>
      <c r="E26" s="616" t="s">
        <v>3939</v>
      </c>
      <c r="F26" s="619">
        <v>160</v>
      </c>
      <c r="G26" s="619">
        <v>34560</v>
      </c>
      <c r="H26" s="619">
        <v>1</v>
      </c>
      <c r="I26" s="619">
        <v>216</v>
      </c>
      <c r="J26" s="619">
        <v>203</v>
      </c>
      <c r="K26" s="619">
        <v>43848</v>
      </c>
      <c r="L26" s="619">
        <v>1.26875</v>
      </c>
      <c r="M26" s="619">
        <v>216</v>
      </c>
      <c r="N26" s="619">
        <v>225</v>
      </c>
      <c r="O26" s="619">
        <v>48825</v>
      </c>
      <c r="P26" s="640">
        <v>1.4127604166666667</v>
      </c>
      <c r="Q26" s="837">
        <v>217</v>
      </c>
    </row>
    <row r="27" spans="1:17" ht="14.4" customHeight="1" x14ac:dyDescent="0.3">
      <c r="A27" s="827" t="s">
        <v>3910</v>
      </c>
      <c r="B27" s="616" t="s">
        <v>3911</v>
      </c>
      <c r="C27" s="616" t="s">
        <v>2904</v>
      </c>
      <c r="D27" s="616" t="s">
        <v>3940</v>
      </c>
      <c r="E27" s="616" t="s">
        <v>3941</v>
      </c>
      <c r="F27" s="619">
        <v>2</v>
      </c>
      <c r="G27" s="619">
        <v>71</v>
      </c>
      <c r="H27" s="619">
        <v>1</v>
      </c>
      <c r="I27" s="619">
        <v>35.5</v>
      </c>
      <c r="J27" s="619">
        <v>2</v>
      </c>
      <c r="K27" s="619">
        <v>72</v>
      </c>
      <c r="L27" s="619">
        <v>1.0140845070422535</v>
      </c>
      <c r="M27" s="619">
        <v>36</v>
      </c>
      <c r="N27" s="619">
        <v>1</v>
      </c>
      <c r="O27" s="619">
        <v>37</v>
      </c>
      <c r="P27" s="640">
        <v>0.52112676056338025</v>
      </c>
      <c r="Q27" s="837">
        <v>37</v>
      </c>
    </row>
    <row r="28" spans="1:17" ht="14.4" customHeight="1" x14ac:dyDescent="0.3">
      <c r="A28" s="827" t="s">
        <v>3910</v>
      </c>
      <c r="B28" s="616" t="s">
        <v>3911</v>
      </c>
      <c r="C28" s="616" t="s">
        <v>2904</v>
      </c>
      <c r="D28" s="616" t="s">
        <v>3942</v>
      </c>
      <c r="E28" s="616" t="s">
        <v>3943</v>
      </c>
      <c r="F28" s="619"/>
      <c r="G28" s="619"/>
      <c r="H28" s="619"/>
      <c r="I28" s="619"/>
      <c r="J28" s="619"/>
      <c r="K28" s="619"/>
      <c r="L28" s="619"/>
      <c r="M28" s="619"/>
      <c r="N28" s="619">
        <v>4</v>
      </c>
      <c r="O28" s="619">
        <v>4044</v>
      </c>
      <c r="P28" s="640"/>
      <c r="Q28" s="837">
        <v>1011</v>
      </c>
    </row>
    <row r="29" spans="1:17" ht="14.4" customHeight="1" x14ac:dyDescent="0.3">
      <c r="A29" s="827" t="s">
        <v>3910</v>
      </c>
      <c r="B29" s="616" t="s">
        <v>3911</v>
      </c>
      <c r="C29" s="616" t="s">
        <v>2904</v>
      </c>
      <c r="D29" s="616" t="s">
        <v>3944</v>
      </c>
      <c r="E29" s="616" t="s">
        <v>3945</v>
      </c>
      <c r="F29" s="619"/>
      <c r="G29" s="619"/>
      <c r="H29" s="619"/>
      <c r="I29" s="619"/>
      <c r="J29" s="619"/>
      <c r="K29" s="619"/>
      <c r="L29" s="619"/>
      <c r="M29" s="619"/>
      <c r="N29" s="619">
        <v>2</v>
      </c>
      <c r="O29" s="619">
        <v>746</v>
      </c>
      <c r="P29" s="640"/>
      <c r="Q29" s="837">
        <v>373</v>
      </c>
    </row>
    <row r="30" spans="1:17" ht="14.4" customHeight="1" x14ac:dyDescent="0.3">
      <c r="A30" s="827" t="s">
        <v>3910</v>
      </c>
      <c r="B30" s="616" t="s">
        <v>3911</v>
      </c>
      <c r="C30" s="616" t="s">
        <v>2904</v>
      </c>
      <c r="D30" s="616" t="s">
        <v>3946</v>
      </c>
      <c r="E30" s="616" t="s">
        <v>3947</v>
      </c>
      <c r="F30" s="619">
        <v>14</v>
      </c>
      <c r="G30" s="619">
        <v>700</v>
      </c>
      <c r="H30" s="619">
        <v>1</v>
      </c>
      <c r="I30" s="619">
        <v>50</v>
      </c>
      <c r="J30" s="619">
        <v>9</v>
      </c>
      <c r="K30" s="619">
        <v>450</v>
      </c>
      <c r="L30" s="619">
        <v>0.6428571428571429</v>
      </c>
      <c r="M30" s="619">
        <v>50</v>
      </c>
      <c r="N30" s="619">
        <v>4</v>
      </c>
      <c r="O30" s="619">
        <v>200</v>
      </c>
      <c r="P30" s="640">
        <v>0.2857142857142857</v>
      </c>
      <c r="Q30" s="837">
        <v>50</v>
      </c>
    </row>
    <row r="31" spans="1:17" ht="14.4" customHeight="1" x14ac:dyDescent="0.3">
      <c r="A31" s="827" t="s">
        <v>3910</v>
      </c>
      <c r="B31" s="616" t="s">
        <v>3911</v>
      </c>
      <c r="C31" s="616" t="s">
        <v>2904</v>
      </c>
      <c r="D31" s="616" t="s">
        <v>3948</v>
      </c>
      <c r="E31" s="616" t="s">
        <v>3949</v>
      </c>
      <c r="F31" s="619"/>
      <c r="G31" s="619"/>
      <c r="H31" s="619"/>
      <c r="I31" s="619"/>
      <c r="J31" s="619">
        <v>3</v>
      </c>
      <c r="K31" s="619">
        <v>690</v>
      </c>
      <c r="L31" s="619"/>
      <c r="M31" s="619">
        <v>230</v>
      </c>
      <c r="N31" s="619"/>
      <c r="O31" s="619"/>
      <c r="P31" s="640"/>
      <c r="Q31" s="837"/>
    </row>
    <row r="32" spans="1:17" ht="14.4" customHeight="1" x14ac:dyDescent="0.3">
      <c r="A32" s="827" t="s">
        <v>3950</v>
      </c>
      <c r="B32" s="616" t="s">
        <v>3951</v>
      </c>
      <c r="C32" s="616" t="s">
        <v>2904</v>
      </c>
      <c r="D32" s="616" t="s">
        <v>3952</v>
      </c>
      <c r="E32" s="616" t="s">
        <v>3953</v>
      </c>
      <c r="F32" s="619">
        <v>193</v>
      </c>
      <c r="G32" s="619">
        <v>5211</v>
      </c>
      <c r="H32" s="619">
        <v>1</v>
      </c>
      <c r="I32" s="619">
        <v>27</v>
      </c>
      <c r="J32" s="619">
        <v>139</v>
      </c>
      <c r="K32" s="619">
        <v>3753</v>
      </c>
      <c r="L32" s="619">
        <v>0.72020725388601037</v>
      </c>
      <c r="M32" s="619">
        <v>27</v>
      </c>
      <c r="N32" s="619">
        <v>194</v>
      </c>
      <c r="O32" s="619">
        <v>5238</v>
      </c>
      <c r="P32" s="640">
        <v>1.0051813471502591</v>
      </c>
      <c r="Q32" s="837">
        <v>27</v>
      </c>
    </row>
    <row r="33" spans="1:17" ht="14.4" customHeight="1" x14ac:dyDescent="0.3">
      <c r="A33" s="827" t="s">
        <v>3950</v>
      </c>
      <c r="B33" s="616" t="s">
        <v>3951</v>
      </c>
      <c r="C33" s="616" t="s">
        <v>2904</v>
      </c>
      <c r="D33" s="616" t="s">
        <v>3954</v>
      </c>
      <c r="E33" s="616" t="s">
        <v>3955</v>
      </c>
      <c r="F33" s="619">
        <v>203</v>
      </c>
      <c r="G33" s="619">
        <v>10962</v>
      </c>
      <c r="H33" s="619">
        <v>1</v>
      </c>
      <c r="I33" s="619">
        <v>54</v>
      </c>
      <c r="J33" s="619">
        <v>186</v>
      </c>
      <c r="K33" s="619">
        <v>10044</v>
      </c>
      <c r="L33" s="619">
        <v>0.91625615763546797</v>
      </c>
      <c r="M33" s="619">
        <v>54</v>
      </c>
      <c r="N33" s="619">
        <v>231</v>
      </c>
      <c r="O33" s="619">
        <v>12474</v>
      </c>
      <c r="P33" s="640">
        <v>1.1379310344827587</v>
      </c>
      <c r="Q33" s="837">
        <v>54</v>
      </c>
    </row>
    <row r="34" spans="1:17" ht="14.4" customHeight="1" x14ac:dyDescent="0.3">
      <c r="A34" s="827" t="s">
        <v>3950</v>
      </c>
      <c r="B34" s="616" t="s">
        <v>3951</v>
      </c>
      <c r="C34" s="616" t="s">
        <v>2904</v>
      </c>
      <c r="D34" s="616" t="s">
        <v>3956</v>
      </c>
      <c r="E34" s="616" t="s">
        <v>3957</v>
      </c>
      <c r="F34" s="619">
        <v>688</v>
      </c>
      <c r="G34" s="619">
        <v>16512</v>
      </c>
      <c r="H34" s="619">
        <v>1</v>
      </c>
      <c r="I34" s="619">
        <v>24</v>
      </c>
      <c r="J34" s="619">
        <v>660</v>
      </c>
      <c r="K34" s="619">
        <v>15840</v>
      </c>
      <c r="L34" s="619">
        <v>0.95930232558139539</v>
      </c>
      <c r="M34" s="619">
        <v>24</v>
      </c>
      <c r="N34" s="619">
        <v>675</v>
      </c>
      <c r="O34" s="619">
        <v>16200</v>
      </c>
      <c r="P34" s="640">
        <v>0.98110465116279066</v>
      </c>
      <c r="Q34" s="837">
        <v>24</v>
      </c>
    </row>
    <row r="35" spans="1:17" ht="14.4" customHeight="1" x14ac:dyDescent="0.3">
      <c r="A35" s="827" t="s">
        <v>3950</v>
      </c>
      <c r="B35" s="616" t="s">
        <v>3951</v>
      </c>
      <c r="C35" s="616" t="s">
        <v>2904</v>
      </c>
      <c r="D35" s="616" t="s">
        <v>3958</v>
      </c>
      <c r="E35" s="616" t="s">
        <v>3959</v>
      </c>
      <c r="F35" s="619">
        <v>861</v>
      </c>
      <c r="G35" s="619">
        <v>23247</v>
      </c>
      <c r="H35" s="619">
        <v>1</v>
      </c>
      <c r="I35" s="619">
        <v>27</v>
      </c>
      <c r="J35" s="619">
        <v>863</v>
      </c>
      <c r="K35" s="619">
        <v>23301</v>
      </c>
      <c r="L35" s="619">
        <v>1.0023228803716608</v>
      </c>
      <c r="M35" s="619">
        <v>27</v>
      </c>
      <c r="N35" s="619">
        <v>924</v>
      </c>
      <c r="O35" s="619">
        <v>24948</v>
      </c>
      <c r="P35" s="640">
        <v>1.0731707317073171</v>
      </c>
      <c r="Q35" s="837">
        <v>27</v>
      </c>
    </row>
    <row r="36" spans="1:17" ht="14.4" customHeight="1" x14ac:dyDescent="0.3">
      <c r="A36" s="827" t="s">
        <v>3950</v>
      </c>
      <c r="B36" s="616" t="s">
        <v>3951</v>
      </c>
      <c r="C36" s="616" t="s">
        <v>2904</v>
      </c>
      <c r="D36" s="616" t="s">
        <v>3960</v>
      </c>
      <c r="E36" s="616" t="s">
        <v>3961</v>
      </c>
      <c r="F36" s="619">
        <v>123</v>
      </c>
      <c r="G36" s="619">
        <v>6896</v>
      </c>
      <c r="H36" s="619">
        <v>1</v>
      </c>
      <c r="I36" s="619">
        <v>56.065040650406502</v>
      </c>
      <c r="J36" s="619">
        <v>3</v>
      </c>
      <c r="K36" s="619">
        <v>171</v>
      </c>
      <c r="L36" s="619">
        <v>2.4796983758700698E-2</v>
      </c>
      <c r="M36" s="619">
        <v>57</v>
      </c>
      <c r="N36" s="619"/>
      <c r="O36" s="619"/>
      <c r="P36" s="640"/>
      <c r="Q36" s="837"/>
    </row>
    <row r="37" spans="1:17" ht="14.4" customHeight="1" x14ac:dyDescent="0.3">
      <c r="A37" s="827" t="s">
        <v>3950</v>
      </c>
      <c r="B37" s="616" t="s">
        <v>3951</v>
      </c>
      <c r="C37" s="616" t="s">
        <v>2904</v>
      </c>
      <c r="D37" s="616" t="s">
        <v>3962</v>
      </c>
      <c r="E37" s="616" t="s">
        <v>3963</v>
      </c>
      <c r="F37" s="619">
        <v>178</v>
      </c>
      <c r="G37" s="619">
        <v>4806</v>
      </c>
      <c r="H37" s="619">
        <v>1</v>
      </c>
      <c r="I37" s="619">
        <v>27</v>
      </c>
      <c r="J37" s="619">
        <v>144</v>
      </c>
      <c r="K37" s="619">
        <v>3888</v>
      </c>
      <c r="L37" s="619">
        <v>0.8089887640449438</v>
      </c>
      <c r="M37" s="619">
        <v>27</v>
      </c>
      <c r="N37" s="619">
        <v>173</v>
      </c>
      <c r="O37" s="619">
        <v>4671</v>
      </c>
      <c r="P37" s="640">
        <v>0.9719101123595506</v>
      </c>
      <c r="Q37" s="837">
        <v>27</v>
      </c>
    </row>
    <row r="38" spans="1:17" ht="14.4" customHeight="1" x14ac:dyDescent="0.3">
      <c r="A38" s="827" t="s">
        <v>3950</v>
      </c>
      <c r="B38" s="616" t="s">
        <v>3951</v>
      </c>
      <c r="C38" s="616" t="s">
        <v>2904</v>
      </c>
      <c r="D38" s="616" t="s">
        <v>3964</v>
      </c>
      <c r="E38" s="616" t="s">
        <v>3965</v>
      </c>
      <c r="F38" s="619">
        <v>1333</v>
      </c>
      <c r="G38" s="619">
        <v>29326</v>
      </c>
      <c r="H38" s="619">
        <v>1</v>
      </c>
      <c r="I38" s="619">
        <v>22</v>
      </c>
      <c r="J38" s="619">
        <v>1361</v>
      </c>
      <c r="K38" s="619">
        <v>29942</v>
      </c>
      <c r="L38" s="619">
        <v>1.0210052513128283</v>
      </c>
      <c r="M38" s="619">
        <v>22</v>
      </c>
      <c r="N38" s="619">
        <v>3075</v>
      </c>
      <c r="O38" s="619">
        <v>67650</v>
      </c>
      <c r="P38" s="640">
        <v>2.3068267066766692</v>
      </c>
      <c r="Q38" s="837">
        <v>22</v>
      </c>
    </row>
    <row r="39" spans="1:17" ht="14.4" customHeight="1" x14ac:dyDescent="0.3">
      <c r="A39" s="827" t="s">
        <v>3950</v>
      </c>
      <c r="B39" s="616" t="s">
        <v>3951</v>
      </c>
      <c r="C39" s="616" t="s">
        <v>2904</v>
      </c>
      <c r="D39" s="616" t="s">
        <v>3966</v>
      </c>
      <c r="E39" s="616" t="s">
        <v>3967</v>
      </c>
      <c r="F39" s="619">
        <v>6</v>
      </c>
      <c r="G39" s="619">
        <v>408</v>
      </c>
      <c r="H39" s="619">
        <v>1</v>
      </c>
      <c r="I39" s="619">
        <v>68</v>
      </c>
      <c r="J39" s="619">
        <v>2</v>
      </c>
      <c r="K39" s="619">
        <v>136</v>
      </c>
      <c r="L39" s="619">
        <v>0.33333333333333331</v>
      </c>
      <c r="M39" s="619">
        <v>68</v>
      </c>
      <c r="N39" s="619">
        <v>7</v>
      </c>
      <c r="O39" s="619">
        <v>476</v>
      </c>
      <c r="P39" s="640">
        <v>1.1666666666666667</v>
      </c>
      <c r="Q39" s="837">
        <v>68</v>
      </c>
    </row>
    <row r="40" spans="1:17" ht="14.4" customHeight="1" x14ac:dyDescent="0.3">
      <c r="A40" s="827" t="s">
        <v>3950</v>
      </c>
      <c r="B40" s="616" t="s">
        <v>3951</v>
      </c>
      <c r="C40" s="616" t="s">
        <v>2904</v>
      </c>
      <c r="D40" s="616" t="s">
        <v>3968</v>
      </c>
      <c r="E40" s="616" t="s">
        <v>3969</v>
      </c>
      <c r="F40" s="619">
        <v>4</v>
      </c>
      <c r="G40" s="619">
        <v>248</v>
      </c>
      <c r="H40" s="619">
        <v>1</v>
      </c>
      <c r="I40" s="619">
        <v>62</v>
      </c>
      <c r="J40" s="619">
        <v>5</v>
      </c>
      <c r="K40" s="619">
        <v>310</v>
      </c>
      <c r="L40" s="619">
        <v>1.25</v>
      </c>
      <c r="M40" s="619">
        <v>62</v>
      </c>
      <c r="N40" s="619">
        <v>3</v>
      </c>
      <c r="O40" s="619">
        <v>186</v>
      </c>
      <c r="P40" s="640">
        <v>0.75</v>
      </c>
      <c r="Q40" s="837">
        <v>62</v>
      </c>
    </row>
    <row r="41" spans="1:17" ht="14.4" customHeight="1" x14ac:dyDescent="0.3">
      <c r="A41" s="827" t="s">
        <v>3950</v>
      </c>
      <c r="B41" s="616" t="s">
        <v>3951</v>
      </c>
      <c r="C41" s="616" t="s">
        <v>2904</v>
      </c>
      <c r="D41" s="616" t="s">
        <v>3970</v>
      </c>
      <c r="E41" s="616" t="s">
        <v>3971</v>
      </c>
      <c r="F41" s="619">
        <v>1456</v>
      </c>
      <c r="G41" s="619">
        <v>89544</v>
      </c>
      <c r="H41" s="619">
        <v>1</v>
      </c>
      <c r="I41" s="619">
        <v>61.5</v>
      </c>
      <c r="J41" s="619">
        <v>1228</v>
      </c>
      <c r="K41" s="619">
        <v>76136</v>
      </c>
      <c r="L41" s="619">
        <v>0.85026355758063077</v>
      </c>
      <c r="M41" s="619">
        <v>62</v>
      </c>
      <c r="N41" s="619">
        <v>2682</v>
      </c>
      <c r="O41" s="619">
        <v>166284</v>
      </c>
      <c r="P41" s="640">
        <v>1.857008844813723</v>
      </c>
      <c r="Q41" s="837">
        <v>62</v>
      </c>
    </row>
    <row r="42" spans="1:17" ht="14.4" customHeight="1" x14ac:dyDescent="0.3">
      <c r="A42" s="827" t="s">
        <v>3950</v>
      </c>
      <c r="B42" s="616" t="s">
        <v>3951</v>
      </c>
      <c r="C42" s="616" t="s">
        <v>2904</v>
      </c>
      <c r="D42" s="616" t="s">
        <v>3972</v>
      </c>
      <c r="E42" s="616" t="s">
        <v>3973</v>
      </c>
      <c r="F42" s="619">
        <v>14</v>
      </c>
      <c r="G42" s="619">
        <v>1134</v>
      </c>
      <c r="H42" s="619">
        <v>1</v>
      </c>
      <c r="I42" s="619">
        <v>81</v>
      </c>
      <c r="J42" s="619"/>
      <c r="K42" s="619"/>
      <c r="L42" s="619"/>
      <c r="M42" s="619"/>
      <c r="N42" s="619">
        <v>3</v>
      </c>
      <c r="O42" s="619">
        <v>246</v>
      </c>
      <c r="P42" s="640">
        <v>0.21693121693121692</v>
      </c>
      <c r="Q42" s="837">
        <v>82</v>
      </c>
    </row>
    <row r="43" spans="1:17" ht="14.4" customHeight="1" x14ac:dyDescent="0.3">
      <c r="A43" s="827" t="s">
        <v>3950</v>
      </c>
      <c r="B43" s="616" t="s">
        <v>3951</v>
      </c>
      <c r="C43" s="616" t="s">
        <v>2904</v>
      </c>
      <c r="D43" s="616" t="s">
        <v>3974</v>
      </c>
      <c r="E43" s="616" t="s">
        <v>3975</v>
      </c>
      <c r="F43" s="619">
        <v>85</v>
      </c>
      <c r="G43" s="619">
        <v>83895</v>
      </c>
      <c r="H43" s="619">
        <v>1</v>
      </c>
      <c r="I43" s="619">
        <v>987</v>
      </c>
      <c r="J43" s="619">
        <v>58</v>
      </c>
      <c r="K43" s="619">
        <v>57246</v>
      </c>
      <c r="L43" s="619">
        <v>0.68235294117647061</v>
      </c>
      <c r="M43" s="619">
        <v>987</v>
      </c>
      <c r="N43" s="619">
        <v>92</v>
      </c>
      <c r="O43" s="619">
        <v>90896</v>
      </c>
      <c r="P43" s="640">
        <v>1.083449550032779</v>
      </c>
      <c r="Q43" s="837">
        <v>988</v>
      </c>
    </row>
    <row r="44" spans="1:17" ht="14.4" customHeight="1" x14ac:dyDescent="0.3">
      <c r="A44" s="827" t="s">
        <v>3950</v>
      </c>
      <c r="B44" s="616" t="s">
        <v>3951</v>
      </c>
      <c r="C44" s="616" t="s">
        <v>2904</v>
      </c>
      <c r="D44" s="616" t="s">
        <v>3976</v>
      </c>
      <c r="E44" s="616" t="s">
        <v>3977</v>
      </c>
      <c r="F44" s="619"/>
      <c r="G44" s="619"/>
      <c r="H44" s="619"/>
      <c r="I44" s="619"/>
      <c r="J44" s="619">
        <v>1</v>
      </c>
      <c r="K44" s="619">
        <v>191</v>
      </c>
      <c r="L44" s="619"/>
      <c r="M44" s="619">
        <v>191</v>
      </c>
      <c r="N44" s="619"/>
      <c r="O44" s="619"/>
      <c r="P44" s="640"/>
      <c r="Q44" s="837"/>
    </row>
    <row r="45" spans="1:17" ht="14.4" customHeight="1" x14ac:dyDescent="0.3">
      <c r="A45" s="827" t="s">
        <v>3950</v>
      </c>
      <c r="B45" s="616" t="s">
        <v>3951</v>
      </c>
      <c r="C45" s="616" t="s">
        <v>2904</v>
      </c>
      <c r="D45" s="616" t="s">
        <v>3978</v>
      </c>
      <c r="E45" s="616" t="s">
        <v>3979</v>
      </c>
      <c r="F45" s="619">
        <v>18</v>
      </c>
      <c r="G45" s="619">
        <v>1476</v>
      </c>
      <c r="H45" s="619">
        <v>1</v>
      </c>
      <c r="I45" s="619">
        <v>82</v>
      </c>
      <c r="J45" s="619">
        <v>8</v>
      </c>
      <c r="K45" s="619">
        <v>656</v>
      </c>
      <c r="L45" s="619">
        <v>0.44444444444444442</v>
      </c>
      <c r="M45" s="619">
        <v>82</v>
      </c>
      <c r="N45" s="619">
        <v>4</v>
      </c>
      <c r="O45" s="619">
        <v>328</v>
      </c>
      <c r="P45" s="640">
        <v>0.22222222222222221</v>
      </c>
      <c r="Q45" s="837">
        <v>82</v>
      </c>
    </row>
    <row r="46" spans="1:17" ht="14.4" customHeight="1" x14ac:dyDescent="0.3">
      <c r="A46" s="827" t="s">
        <v>3950</v>
      </c>
      <c r="B46" s="616" t="s">
        <v>3951</v>
      </c>
      <c r="C46" s="616" t="s">
        <v>2904</v>
      </c>
      <c r="D46" s="616" t="s">
        <v>3980</v>
      </c>
      <c r="E46" s="616" t="s">
        <v>3981</v>
      </c>
      <c r="F46" s="619">
        <v>12</v>
      </c>
      <c r="G46" s="619">
        <v>756</v>
      </c>
      <c r="H46" s="619">
        <v>1</v>
      </c>
      <c r="I46" s="619">
        <v>63</v>
      </c>
      <c r="J46" s="619">
        <v>6</v>
      </c>
      <c r="K46" s="619">
        <v>378</v>
      </c>
      <c r="L46" s="619">
        <v>0.5</v>
      </c>
      <c r="M46" s="619">
        <v>63</v>
      </c>
      <c r="N46" s="619">
        <v>16</v>
      </c>
      <c r="O46" s="619">
        <v>1008</v>
      </c>
      <c r="P46" s="640">
        <v>1.3333333333333333</v>
      </c>
      <c r="Q46" s="837">
        <v>63</v>
      </c>
    </row>
    <row r="47" spans="1:17" ht="14.4" customHeight="1" x14ac:dyDescent="0.3">
      <c r="A47" s="827" t="s">
        <v>3950</v>
      </c>
      <c r="B47" s="616" t="s">
        <v>3951</v>
      </c>
      <c r="C47" s="616" t="s">
        <v>2904</v>
      </c>
      <c r="D47" s="616" t="s">
        <v>3982</v>
      </c>
      <c r="E47" s="616" t="s">
        <v>3983</v>
      </c>
      <c r="F47" s="619">
        <v>439</v>
      </c>
      <c r="G47" s="619">
        <v>7463</v>
      </c>
      <c r="H47" s="619">
        <v>1</v>
      </c>
      <c r="I47" s="619">
        <v>17</v>
      </c>
      <c r="J47" s="619">
        <v>430</v>
      </c>
      <c r="K47" s="619">
        <v>7310</v>
      </c>
      <c r="L47" s="619">
        <v>0.97949886104783601</v>
      </c>
      <c r="M47" s="619">
        <v>17</v>
      </c>
      <c r="N47" s="619">
        <v>436</v>
      </c>
      <c r="O47" s="619">
        <v>7412</v>
      </c>
      <c r="P47" s="640">
        <v>0.99316628701594534</v>
      </c>
      <c r="Q47" s="837">
        <v>17</v>
      </c>
    </row>
    <row r="48" spans="1:17" ht="14.4" customHeight="1" x14ac:dyDescent="0.3">
      <c r="A48" s="827" t="s">
        <v>3950</v>
      </c>
      <c r="B48" s="616" t="s">
        <v>3951</v>
      </c>
      <c r="C48" s="616" t="s">
        <v>2904</v>
      </c>
      <c r="D48" s="616" t="s">
        <v>3984</v>
      </c>
      <c r="E48" s="616" t="s">
        <v>3985</v>
      </c>
      <c r="F48" s="619"/>
      <c r="G48" s="619"/>
      <c r="H48" s="619"/>
      <c r="I48" s="619"/>
      <c r="J48" s="619">
        <v>1</v>
      </c>
      <c r="K48" s="619">
        <v>64</v>
      </c>
      <c r="L48" s="619"/>
      <c r="M48" s="619">
        <v>64</v>
      </c>
      <c r="N48" s="619">
        <v>1</v>
      </c>
      <c r="O48" s="619">
        <v>64</v>
      </c>
      <c r="P48" s="640"/>
      <c r="Q48" s="837">
        <v>64</v>
      </c>
    </row>
    <row r="49" spans="1:17" ht="14.4" customHeight="1" x14ac:dyDescent="0.3">
      <c r="A49" s="827" t="s">
        <v>3950</v>
      </c>
      <c r="B49" s="616" t="s">
        <v>3951</v>
      </c>
      <c r="C49" s="616" t="s">
        <v>2904</v>
      </c>
      <c r="D49" s="616" t="s">
        <v>3986</v>
      </c>
      <c r="E49" s="616" t="s">
        <v>3987</v>
      </c>
      <c r="F49" s="619">
        <v>2</v>
      </c>
      <c r="G49" s="619">
        <v>94</v>
      </c>
      <c r="H49" s="619">
        <v>1</v>
      </c>
      <c r="I49" s="619">
        <v>47</v>
      </c>
      <c r="J49" s="619"/>
      <c r="K49" s="619"/>
      <c r="L49" s="619"/>
      <c r="M49" s="619"/>
      <c r="N49" s="619">
        <v>4</v>
      </c>
      <c r="O49" s="619">
        <v>188</v>
      </c>
      <c r="P49" s="640">
        <v>2</v>
      </c>
      <c r="Q49" s="837">
        <v>47</v>
      </c>
    </row>
    <row r="50" spans="1:17" ht="14.4" customHeight="1" x14ac:dyDescent="0.3">
      <c r="A50" s="827" t="s">
        <v>3950</v>
      </c>
      <c r="B50" s="616" t="s">
        <v>3951</v>
      </c>
      <c r="C50" s="616" t="s">
        <v>2904</v>
      </c>
      <c r="D50" s="616" t="s">
        <v>3988</v>
      </c>
      <c r="E50" s="616" t="s">
        <v>3989</v>
      </c>
      <c r="F50" s="619">
        <v>2</v>
      </c>
      <c r="G50" s="619">
        <v>120</v>
      </c>
      <c r="H50" s="619">
        <v>1</v>
      </c>
      <c r="I50" s="619">
        <v>60</v>
      </c>
      <c r="J50" s="619">
        <v>1</v>
      </c>
      <c r="K50" s="619">
        <v>60</v>
      </c>
      <c r="L50" s="619">
        <v>0.5</v>
      </c>
      <c r="M50" s="619">
        <v>60</v>
      </c>
      <c r="N50" s="619">
        <v>1</v>
      </c>
      <c r="O50" s="619">
        <v>60</v>
      </c>
      <c r="P50" s="640">
        <v>0.5</v>
      </c>
      <c r="Q50" s="837">
        <v>60</v>
      </c>
    </row>
    <row r="51" spans="1:17" ht="14.4" customHeight="1" x14ac:dyDescent="0.3">
      <c r="A51" s="827" t="s">
        <v>3950</v>
      </c>
      <c r="B51" s="616" t="s">
        <v>3951</v>
      </c>
      <c r="C51" s="616" t="s">
        <v>2904</v>
      </c>
      <c r="D51" s="616" t="s">
        <v>3990</v>
      </c>
      <c r="E51" s="616" t="s">
        <v>3991</v>
      </c>
      <c r="F51" s="619">
        <v>2</v>
      </c>
      <c r="G51" s="619">
        <v>193</v>
      </c>
      <c r="H51" s="619">
        <v>1</v>
      </c>
      <c r="I51" s="619">
        <v>96.5</v>
      </c>
      <c r="J51" s="619"/>
      <c r="K51" s="619"/>
      <c r="L51" s="619"/>
      <c r="M51" s="619"/>
      <c r="N51" s="619"/>
      <c r="O51" s="619"/>
      <c r="P51" s="640"/>
      <c r="Q51" s="837"/>
    </row>
    <row r="52" spans="1:17" ht="14.4" customHeight="1" x14ac:dyDescent="0.3">
      <c r="A52" s="827" t="s">
        <v>3950</v>
      </c>
      <c r="B52" s="616" t="s">
        <v>3951</v>
      </c>
      <c r="C52" s="616" t="s">
        <v>2904</v>
      </c>
      <c r="D52" s="616" t="s">
        <v>3992</v>
      </c>
      <c r="E52" s="616" t="s">
        <v>3993</v>
      </c>
      <c r="F52" s="619">
        <v>2</v>
      </c>
      <c r="G52" s="619">
        <v>120</v>
      </c>
      <c r="H52" s="619">
        <v>1</v>
      </c>
      <c r="I52" s="619">
        <v>60</v>
      </c>
      <c r="J52" s="619"/>
      <c r="K52" s="619"/>
      <c r="L52" s="619"/>
      <c r="M52" s="619"/>
      <c r="N52" s="619"/>
      <c r="O52" s="619"/>
      <c r="P52" s="640"/>
      <c r="Q52" s="837"/>
    </row>
    <row r="53" spans="1:17" ht="14.4" customHeight="1" x14ac:dyDescent="0.3">
      <c r="A53" s="827" t="s">
        <v>3950</v>
      </c>
      <c r="B53" s="616" t="s">
        <v>3951</v>
      </c>
      <c r="C53" s="616" t="s">
        <v>2904</v>
      </c>
      <c r="D53" s="616" t="s">
        <v>3994</v>
      </c>
      <c r="E53" s="616" t="s">
        <v>3995</v>
      </c>
      <c r="F53" s="619"/>
      <c r="G53" s="619"/>
      <c r="H53" s="619"/>
      <c r="I53" s="619"/>
      <c r="J53" s="619">
        <v>2</v>
      </c>
      <c r="K53" s="619">
        <v>38</v>
      </c>
      <c r="L53" s="619"/>
      <c r="M53" s="619">
        <v>19</v>
      </c>
      <c r="N53" s="619">
        <v>1</v>
      </c>
      <c r="O53" s="619">
        <v>19</v>
      </c>
      <c r="P53" s="640"/>
      <c r="Q53" s="837">
        <v>19</v>
      </c>
    </row>
    <row r="54" spans="1:17" ht="14.4" customHeight="1" x14ac:dyDescent="0.3">
      <c r="A54" s="827" t="s">
        <v>3950</v>
      </c>
      <c r="B54" s="616" t="s">
        <v>3951</v>
      </c>
      <c r="C54" s="616" t="s">
        <v>2904</v>
      </c>
      <c r="D54" s="616" t="s">
        <v>3996</v>
      </c>
      <c r="E54" s="616" t="s">
        <v>3997</v>
      </c>
      <c r="F54" s="619">
        <v>3</v>
      </c>
      <c r="G54" s="619">
        <v>1386</v>
      </c>
      <c r="H54" s="619">
        <v>1</v>
      </c>
      <c r="I54" s="619">
        <v>462</v>
      </c>
      <c r="J54" s="619"/>
      <c r="K54" s="619"/>
      <c r="L54" s="619"/>
      <c r="M54" s="619"/>
      <c r="N54" s="619">
        <v>5</v>
      </c>
      <c r="O54" s="619">
        <v>2320</v>
      </c>
      <c r="P54" s="640">
        <v>1.673881673881674</v>
      </c>
      <c r="Q54" s="837">
        <v>464</v>
      </c>
    </row>
    <row r="55" spans="1:17" ht="14.4" customHeight="1" x14ac:dyDescent="0.3">
      <c r="A55" s="827" t="s">
        <v>3950</v>
      </c>
      <c r="B55" s="616" t="s">
        <v>3951</v>
      </c>
      <c r="C55" s="616" t="s">
        <v>2904</v>
      </c>
      <c r="D55" s="616" t="s">
        <v>3998</v>
      </c>
      <c r="E55" s="616" t="s">
        <v>3999</v>
      </c>
      <c r="F55" s="619"/>
      <c r="G55" s="619"/>
      <c r="H55" s="619"/>
      <c r="I55" s="619"/>
      <c r="J55" s="619">
        <v>1</v>
      </c>
      <c r="K55" s="619">
        <v>312</v>
      </c>
      <c r="L55" s="619"/>
      <c r="M55" s="619">
        <v>312</v>
      </c>
      <c r="N55" s="619">
        <v>1</v>
      </c>
      <c r="O55" s="619">
        <v>313</v>
      </c>
      <c r="P55" s="640"/>
      <c r="Q55" s="837">
        <v>313</v>
      </c>
    </row>
    <row r="56" spans="1:17" ht="14.4" customHeight="1" x14ac:dyDescent="0.3">
      <c r="A56" s="827" t="s">
        <v>3950</v>
      </c>
      <c r="B56" s="616" t="s">
        <v>3951</v>
      </c>
      <c r="C56" s="616" t="s">
        <v>2904</v>
      </c>
      <c r="D56" s="616" t="s">
        <v>4000</v>
      </c>
      <c r="E56" s="616" t="s">
        <v>4001</v>
      </c>
      <c r="F56" s="619">
        <v>31</v>
      </c>
      <c r="G56" s="619">
        <v>26401</v>
      </c>
      <c r="H56" s="619">
        <v>1</v>
      </c>
      <c r="I56" s="619">
        <v>851.64516129032256</v>
      </c>
      <c r="J56" s="619">
        <v>42</v>
      </c>
      <c r="K56" s="619">
        <v>35784</v>
      </c>
      <c r="L56" s="619">
        <v>1.3554032044240749</v>
      </c>
      <c r="M56" s="619">
        <v>852</v>
      </c>
      <c r="N56" s="619">
        <v>48</v>
      </c>
      <c r="O56" s="619">
        <v>40944</v>
      </c>
      <c r="P56" s="640">
        <v>1.5508503465777812</v>
      </c>
      <c r="Q56" s="837">
        <v>853</v>
      </c>
    </row>
    <row r="57" spans="1:17" ht="14.4" customHeight="1" x14ac:dyDescent="0.3">
      <c r="A57" s="827" t="s">
        <v>3950</v>
      </c>
      <c r="B57" s="616" t="s">
        <v>3951</v>
      </c>
      <c r="C57" s="616" t="s">
        <v>2904</v>
      </c>
      <c r="D57" s="616" t="s">
        <v>4002</v>
      </c>
      <c r="E57" s="616" t="s">
        <v>4003</v>
      </c>
      <c r="F57" s="619"/>
      <c r="G57" s="619"/>
      <c r="H57" s="619"/>
      <c r="I57" s="619"/>
      <c r="J57" s="619"/>
      <c r="K57" s="619"/>
      <c r="L57" s="619"/>
      <c r="M57" s="619"/>
      <c r="N57" s="619">
        <v>6</v>
      </c>
      <c r="O57" s="619">
        <v>1122</v>
      </c>
      <c r="P57" s="640"/>
      <c r="Q57" s="837">
        <v>187</v>
      </c>
    </row>
    <row r="58" spans="1:17" ht="14.4" customHeight="1" x14ac:dyDescent="0.3">
      <c r="A58" s="827" t="s">
        <v>3950</v>
      </c>
      <c r="B58" s="616" t="s">
        <v>3951</v>
      </c>
      <c r="C58" s="616" t="s">
        <v>2904</v>
      </c>
      <c r="D58" s="616" t="s">
        <v>4004</v>
      </c>
      <c r="E58" s="616" t="s">
        <v>4005</v>
      </c>
      <c r="F58" s="619"/>
      <c r="G58" s="619"/>
      <c r="H58" s="619"/>
      <c r="I58" s="619"/>
      <c r="J58" s="619">
        <v>1</v>
      </c>
      <c r="K58" s="619">
        <v>167</v>
      </c>
      <c r="L58" s="619"/>
      <c r="M58" s="619">
        <v>167</v>
      </c>
      <c r="N58" s="619"/>
      <c r="O58" s="619"/>
      <c r="P58" s="640"/>
      <c r="Q58" s="837"/>
    </row>
    <row r="59" spans="1:17" ht="14.4" customHeight="1" x14ac:dyDescent="0.3">
      <c r="A59" s="827" t="s">
        <v>3950</v>
      </c>
      <c r="B59" s="616" t="s">
        <v>3951</v>
      </c>
      <c r="C59" s="616" t="s">
        <v>2904</v>
      </c>
      <c r="D59" s="616" t="s">
        <v>4006</v>
      </c>
      <c r="E59" s="616" t="s">
        <v>4007</v>
      </c>
      <c r="F59" s="619">
        <v>1</v>
      </c>
      <c r="G59" s="619">
        <v>165</v>
      </c>
      <c r="H59" s="619">
        <v>1</v>
      </c>
      <c r="I59" s="619">
        <v>165</v>
      </c>
      <c r="J59" s="619"/>
      <c r="K59" s="619"/>
      <c r="L59" s="619"/>
      <c r="M59" s="619"/>
      <c r="N59" s="619"/>
      <c r="O59" s="619"/>
      <c r="P59" s="640"/>
      <c r="Q59" s="837"/>
    </row>
    <row r="60" spans="1:17" ht="14.4" customHeight="1" x14ac:dyDescent="0.3">
      <c r="A60" s="827" t="s">
        <v>3950</v>
      </c>
      <c r="B60" s="616" t="s">
        <v>3951</v>
      </c>
      <c r="C60" s="616" t="s">
        <v>2904</v>
      </c>
      <c r="D60" s="616" t="s">
        <v>4008</v>
      </c>
      <c r="E60" s="616" t="s">
        <v>4009</v>
      </c>
      <c r="F60" s="619">
        <v>1</v>
      </c>
      <c r="G60" s="619">
        <v>308</v>
      </c>
      <c r="H60" s="619">
        <v>1</v>
      </c>
      <c r="I60" s="619">
        <v>308</v>
      </c>
      <c r="J60" s="619"/>
      <c r="K60" s="619"/>
      <c r="L60" s="619"/>
      <c r="M60" s="619"/>
      <c r="N60" s="619"/>
      <c r="O60" s="619"/>
      <c r="P60" s="640"/>
      <c r="Q60" s="837"/>
    </row>
    <row r="61" spans="1:17" ht="14.4" customHeight="1" x14ac:dyDescent="0.3">
      <c r="A61" s="827" t="s">
        <v>3950</v>
      </c>
      <c r="B61" s="616" t="s">
        <v>3951</v>
      </c>
      <c r="C61" s="616" t="s">
        <v>2904</v>
      </c>
      <c r="D61" s="616" t="s">
        <v>4010</v>
      </c>
      <c r="E61" s="616" t="s">
        <v>4011</v>
      </c>
      <c r="F61" s="619"/>
      <c r="G61" s="619"/>
      <c r="H61" s="619"/>
      <c r="I61" s="619"/>
      <c r="J61" s="619">
        <v>1</v>
      </c>
      <c r="K61" s="619">
        <v>351</v>
      </c>
      <c r="L61" s="619"/>
      <c r="M61" s="619">
        <v>351</v>
      </c>
      <c r="N61" s="619"/>
      <c r="O61" s="619"/>
      <c r="P61" s="640"/>
      <c r="Q61" s="837"/>
    </row>
    <row r="62" spans="1:17" ht="14.4" customHeight="1" x14ac:dyDescent="0.3">
      <c r="A62" s="827" t="s">
        <v>3950</v>
      </c>
      <c r="B62" s="616" t="s">
        <v>3951</v>
      </c>
      <c r="C62" s="616" t="s">
        <v>2904</v>
      </c>
      <c r="D62" s="616" t="s">
        <v>4012</v>
      </c>
      <c r="E62" s="616" t="s">
        <v>4013</v>
      </c>
      <c r="F62" s="619">
        <v>1</v>
      </c>
      <c r="G62" s="619">
        <v>1210</v>
      </c>
      <c r="H62" s="619">
        <v>1</v>
      </c>
      <c r="I62" s="619">
        <v>1210</v>
      </c>
      <c r="J62" s="619">
        <v>2</v>
      </c>
      <c r="K62" s="619">
        <v>2432</v>
      </c>
      <c r="L62" s="619">
        <v>2.009917355371901</v>
      </c>
      <c r="M62" s="619">
        <v>1216</v>
      </c>
      <c r="N62" s="619">
        <v>1</v>
      </c>
      <c r="O62" s="619">
        <v>1221</v>
      </c>
      <c r="P62" s="640">
        <v>1.009090909090909</v>
      </c>
      <c r="Q62" s="837">
        <v>1221</v>
      </c>
    </row>
    <row r="63" spans="1:17" ht="14.4" customHeight="1" x14ac:dyDescent="0.3">
      <c r="A63" s="827" t="s">
        <v>3950</v>
      </c>
      <c r="B63" s="616" t="s">
        <v>3951</v>
      </c>
      <c r="C63" s="616" t="s">
        <v>2904</v>
      </c>
      <c r="D63" s="616" t="s">
        <v>4014</v>
      </c>
      <c r="E63" s="616" t="s">
        <v>4015</v>
      </c>
      <c r="F63" s="619">
        <v>130</v>
      </c>
      <c r="G63" s="619">
        <v>101948</v>
      </c>
      <c r="H63" s="619">
        <v>1</v>
      </c>
      <c r="I63" s="619">
        <v>784.21538461538466</v>
      </c>
      <c r="J63" s="619">
        <v>219</v>
      </c>
      <c r="K63" s="619">
        <v>172134</v>
      </c>
      <c r="L63" s="619">
        <v>1.688449013222427</v>
      </c>
      <c r="M63" s="619">
        <v>786</v>
      </c>
      <c r="N63" s="619">
        <v>262</v>
      </c>
      <c r="O63" s="619">
        <v>206194</v>
      </c>
      <c r="P63" s="640">
        <v>2.0225409032055559</v>
      </c>
      <c r="Q63" s="837">
        <v>787</v>
      </c>
    </row>
    <row r="64" spans="1:17" ht="14.4" customHeight="1" x14ac:dyDescent="0.3">
      <c r="A64" s="827" t="s">
        <v>3950</v>
      </c>
      <c r="B64" s="616" t="s">
        <v>3951</v>
      </c>
      <c r="C64" s="616" t="s">
        <v>2904</v>
      </c>
      <c r="D64" s="616" t="s">
        <v>4016</v>
      </c>
      <c r="E64" s="616" t="s">
        <v>4017</v>
      </c>
      <c r="F64" s="619">
        <v>1</v>
      </c>
      <c r="G64" s="619">
        <v>362</v>
      </c>
      <c r="H64" s="619">
        <v>1</v>
      </c>
      <c r="I64" s="619">
        <v>362</v>
      </c>
      <c r="J64" s="619"/>
      <c r="K64" s="619"/>
      <c r="L64" s="619"/>
      <c r="M64" s="619"/>
      <c r="N64" s="619"/>
      <c r="O64" s="619"/>
      <c r="P64" s="640"/>
      <c r="Q64" s="837"/>
    </row>
    <row r="65" spans="1:17" ht="14.4" customHeight="1" x14ac:dyDescent="0.3">
      <c r="A65" s="827" t="s">
        <v>3950</v>
      </c>
      <c r="B65" s="616" t="s">
        <v>3951</v>
      </c>
      <c r="C65" s="616" t="s">
        <v>2904</v>
      </c>
      <c r="D65" s="616" t="s">
        <v>4018</v>
      </c>
      <c r="E65" s="616" t="s">
        <v>4019</v>
      </c>
      <c r="F65" s="619"/>
      <c r="G65" s="619"/>
      <c r="H65" s="619"/>
      <c r="I65" s="619"/>
      <c r="J65" s="619">
        <v>3</v>
      </c>
      <c r="K65" s="619">
        <v>684</v>
      </c>
      <c r="L65" s="619"/>
      <c r="M65" s="619">
        <v>228</v>
      </c>
      <c r="N65" s="619">
        <v>1</v>
      </c>
      <c r="O65" s="619">
        <v>229</v>
      </c>
      <c r="P65" s="640"/>
      <c r="Q65" s="837">
        <v>229</v>
      </c>
    </row>
    <row r="66" spans="1:17" ht="14.4" customHeight="1" x14ac:dyDescent="0.3">
      <c r="A66" s="827" t="s">
        <v>3950</v>
      </c>
      <c r="B66" s="616" t="s">
        <v>3951</v>
      </c>
      <c r="C66" s="616" t="s">
        <v>2904</v>
      </c>
      <c r="D66" s="616" t="s">
        <v>4020</v>
      </c>
      <c r="E66" s="616" t="s">
        <v>4021</v>
      </c>
      <c r="F66" s="619">
        <v>1</v>
      </c>
      <c r="G66" s="619">
        <v>132</v>
      </c>
      <c r="H66" s="619">
        <v>1</v>
      </c>
      <c r="I66" s="619">
        <v>132</v>
      </c>
      <c r="J66" s="619">
        <v>3</v>
      </c>
      <c r="K66" s="619">
        <v>396</v>
      </c>
      <c r="L66" s="619">
        <v>3</v>
      </c>
      <c r="M66" s="619">
        <v>132</v>
      </c>
      <c r="N66" s="619">
        <v>2</v>
      </c>
      <c r="O66" s="619">
        <v>266</v>
      </c>
      <c r="P66" s="640">
        <v>2.0151515151515151</v>
      </c>
      <c r="Q66" s="837">
        <v>133</v>
      </c>
    </row>
    <row r="67" spans="1:17" ht="14.4" customHeight="1" x14ac:dyDescent="0.3">
      <c r="A67" s="827" t="s">
        <v>3950</v>
      </c>
      <c r="B67" s="616" t="s">
        <v>3951</v>
      </c>
      <c r="C67" s="616" t="s">
        <v>2904</v>
      </c>
      <c r="D67" s="616" t="s">
        <v>4022</v>
      </c>
      <c r="E67" s="616" t="s">
        <v>4023</v>
      </c>
      <c r="F67" s="619">
        <v>16</v>
      </c>
      <c r="G67" s="619">
        <v>1416</v>
      </c>
      <c r="H67" s="619">
        <v>1</v>
      </c>
      <c r="I67" s="619">
        <v>88.5</v>
      </c>
      <c r="J67" s="619">
        <v>8</v>
      </c>
      <c r="K67" s="619">
        <v>712</v>
      </c>
      <c r="L67" s="619">
        <v>0.50282485875706218</v>
      </c>
      <c r="M67" s="619">
        <v>89</v>
      </c>
      <c r="N67" s="619">
        <v>4</v>
      </c>
      <c r="O67" s="619">
        <v>356</v>
      </c>
      <c r="P67" s="640">
        <v>0.25141242937853109</v>
      </c>
      <c r="Q67" s="837">
        <v>89</v>
      </c>
    </row>
    <row r="68" spans="1:17" ht="14.4" customHeight="1" x14ac:dyDescent="0.3">
      <c r="A68" s="827" t="s">
        <v>3950</v>
      </c>
      <c r="B68" s="616" t="s">
        <v>3951</v>
      </c>
      <c r="C68" s="616" t="s">
        <v>2904</v>
      </c>
      <c r="D68" s="616" t="s">
        <v>4024</v>
      </c>
      <c r="E68" s="616" t="s">
        <v>4025</v>
      </c>
      <c r="F68" s="619">
        <v>1433</v>
      </c>
      <c r="G68" s="619">
        <v>42387</v>
      </c>
      <c r="H68" s="619">
        <v>1</v>
      </c>
      <c r="I68" s="619">
        <v>29.57920446615492</v>
      </c>
      <c r="J68" s="619">
        <v>1426</v>
      </c>
      <c r="K68" s="619">
        <v>42780</v>
      </c>
      <c r="L68" s="619">
        <v>1.0092717106660061</v>
      </c>
      <c r="M68" s="619">
        <v>30</v>
      </c>
      <c r="N68" s="619">
        <v>3079</v>
      </c>
      <c r="O68" s="619">
        <v>92370</v>
      </c>
      <c r="P68" s="640">
        <v>2.1792058885979193</v>
      </c>
      <c r="Q68" s="837">
        <v>30</v>
      </c>
    </row>
    <row r="69" spans="1:17" ht="14.4" customHeight="1" x14ac:dyDescent="0.3">
      <c r="A69" s="827" t="s">
        <v>3950</v>
      </c>
      <c r="B69" s="616" t="s">
        <v>3951</v>
      </c>
      <c r="C69" s="616" t="s">
        <v>2904</v>
      </c>
      <c r="D69" s="616" t="s">
        <v>4026</v>
      </c>
      <c r="E69" s="616" t="s">
        <v>4027</v>
      </c>
      <c r="F69" s="619">
        <v>3</v>
      </c>
      <c r="G69" s="619">
        <v>150</v>
      </c>
      <c r="H69" s="619">
        <v>1</v>
      </c>
      <c r="I69" s="619">
        <v>50</v>
      </c>
      <c r="J69" s="619">
        <v>2</v>
      </c>
      <c r="K69" s="619">
        <v>100</v>
      </c>
      <c r="L69" s="619">
        <v>0.66666666666666663</v>
      </c>
      <c r="M69" s="619">
        <v>50</v>
      </c>
      <c r="N69" s="619">
        <v>1</v>
      </c>
      <c r="O69" s="619">
        <v>50</v>
      </c>
      <c r="P69" s="640">
        <v>0.33333333333333331</v>
      </c>
      <c r="Q69" s="837">
        <v>50</v>
      </c>
    </row>
    <row r="70" spans="1:17" ht="14.4" customHeight="1" x14ac:dyDescent="0.3">
      <c r="A70" s="827" t="s">
        <v>3950</v>
      </c>
      <c r="B70" s="616" t="s">
        <v>3951</v>
      </c>
      <c r="C70" s="616" t="s">
        <v>2904</v>
      </c>
      <c r="D70" s="616" t="s">
        <v>4028</v>
      </c>
      <c r="E70" s="616" t="s">
        <v>4029</v>
      </c>
      <c r="F70" s="619">
        <v>230</v>
      </c>
      <c r="G70" s="619">
        <v>2760</v>
      </c>
      <c r="H70" s="619">
        <v>1</v>
      </c>
      <c r="I70" s="619">
        <v>12</v>
      </c>
      <c r="J70" s="619">
        <v>237</v>
      </c>
      <c r="K70" s="619">
        <v>2844</v>
      </c>
      <c r="L70" s="619">
        <v>1.0304347826086957</v>
      </c>
      <c r="M70" s="619">
        <v>12</v>
      </c>
      <c r="N70" s="619">
        <v>361</v>
      </c>
      <c r="O70" s="619">
        <v>4332</v>
      </c>
      <c r="P70" s="640">
        <v>1.5695652173913044</v>
      </c>
      <c r="Q70" s="837">
        <v>12</v>
      </c>
    </row>
    <row r="71" spans="1:17" ht="14.4" customHeight="1" x14ac:dyDescent="0.3">
      <c r="A71" s="827" t="s">
        <v>3950</v>
      </c>
      <c r="B71" s="616" t="s">
        <v>3951</v>
      </c>
      <c r="C71" s="616" t="s">
        <v>2904</v>
      </c>
      <c r="D71" s="616" t="s">
        <v>4030</v>
      </c>
      <c r="E71" s="616" t="s">
        <v>4031</v>
      </c>
      <c r="F71" s="619">
        <v>3</v>
      </c>
      <c r="G71" s="619">
        <v>545</v>
      </c>
      <c r="H71" s="619">
        <v>1</v>
      </c>
      <c r="I71" s="619">
        <v>181.66666666666666</v>
      </c>
      <c r="J71" s="619">
        <v>6</v>
      </c>
      <c r="K71" s="619">
        <v>1092</v>
      </c>
      <c r="L71" s="619">
        <v>2.0036697247706421</v>
      </c>
      <c r="M71" s="619">
        <v>182</v>
      </c>
      <c r="N71" s="619">
        <v>9</v>
      </c>
      <c r="O71" s="619">
        <v>1647</v>
      </c>
      <c r="P71" s="640">
        <v>3.022018348623853</v>
      </c>
      <c r="Q71" s="837">
        <v>183</v>
      </c>
    </row>
    <row r="72" spans="1:17" ht="14.4" customHeight="1" x14ac:dyDescent="0.3">
      <c r="A72" s="827" t="s">
        <v>3950</v>
      </c>
      <c r="B72" s="616" t="s">
        <v>3951</v>
      </c>
      <c r="C72" s="616" t="s">
        <v>2904</v>
      </c>
      <c r="D72" s="616" t="s">
        <v>4032</v>
      </c>
      <c r="E72" s="616" t="s">
        <v>4033</v>
      </c>
      <c r="F72" s="619">
        <v>825</v>
      </c>
      <c r="G72" s="619">
        <v>58591</v>
      </c>
      <c r="H72" s="619">
        <v>1</v>
      </c>
      <c r="I72" s="619">
        <v>71.019393939393936</v>
      </c>
      <c r="J72" s="619">
        <v>3</v>
      </c>
      <c r="K72" s="619">
        <v>216</v>
      </c>
      <c r="L72" s="619">
        <v>3.6865730231605536E-3</v>
      </c>
      <c r="M72" s="619">
        <v>72</v>
      </c>
      <c r="N72" s="619">
        <v>11</v>
      </c>
      <c r="O72" s="619">
        <v>803</v>
      </c>
      <c r="P72" s="640">
        <v>1.3705176562953355E-2</v>
      </c>
      <c r="Q72" s="837">
        <v>73</v>
      </c>
    </row>
    <row r="73" spans="1:17" ht="14.4" customHeight="1" x14ac:dyDescent="0.3">
      <c r="A73" s="827" t="s">
        <v>3950</v>
      </c>
      <c r="B73" s="616" t="s">
        <v>3951</v>
      </c>
      <c r="C73" s="616" t="s">
        <v>2904</v>
      </c>
      <c r="D73" s="616" t="s">
        <v>4034</v>
      </c>
      <c r="E73" s="616" t="s">
        <v>4035</v>
      </c>
      <c r="F73" s="619"/>
      <c r="G73" s="619"/>
      <c r="H73" s="619"/>
      <c r="I73" s="619"/>
      <c r="J73" s="619">
        <v>4</v>
      </c>
      <c r="K73" s="619">
        <v>732</v>
      </c>
      <c r="L73" s="619"/>
      <c r="M73" s="619">
        <v>183</v>
      </c>
      <c r="N73" s="619">
        <v>3</v>
      </c>
      <c r="O73" s="619">
        <v>552</v>
      </c>
      <c r="P73" s="640"/>
      <c r="Q73" s="837">
        <v>184</v>
      </c>
    </row>
    <row r="74" spans="1:17" ht="14.4" customHeight="1" x14ac:dyDescent="0.3">
      <c r="A74" s="827" t="s">
        <v>3950</v>
      </c>
      <c r="B74" s="616" t="s">
        <v>3951</v>
      </c>
      <c r="C74" s="616" t="s">
        <v>2904</v>
      </c>
      <c r="D74" s="616" t="s">
        <v>4036</v>
      </c>
      <c r="E74" s="616" t="s">
        <v>4037</v>
      </c>
      <c r="F74" s="619"/>
      <c r="G74" s="619"/>
      <c r="H74" s="619"/>
      <c r="I74" s="619"/>
      <c r="J74" s="619"/>
      <c r="K74" s="619"/>
      <c r="L74" s="619"/>
      <c r="M74" s="619"/>
      <c r="N74" s="619">
        <v>2</v>
      </c>
      <c r="O74" s="619">
        <v>2566</v>
      </c>
      <c r="P74" s="640"/>
      <c r="Q74" s="837">
        <v>1283</v>
      </c>
    </row>
    <row r="75" spans="1:17" ht="14.4" customHeight="1" x14ac:dyDescent="0.3">
      <c r="A75" s="827" t="s">
        <v>3950</v>
      </c>
      <c r="B75" s="616" t="s">
        <v>3951</v>
      </c>
      <c r="C75" s="616" t="s">
        <v>2904</v>
      </c>
      <c r="D75" s="616" t="s">
        <v>4038</v>
      </c>
      <c r="E75" s="616" t="s">
        <v>4039</v>
      </c>
      <c r="F75" s="619">
        <v>1013</v>
      </c>
      <c r="G75" s="619">
        <v>149491</v>
      </c>
      <c r="H75" s="619">
        <v>1</v>
      </c>
      <c r="I75" s="619">
        <v>147.5725567620928</v>
      </c>
      <c r="J75" s="619">
        <v>1181</v>
      </c>
      <c r="K75" s="619">
        <v>174788</v>
      </c>
      <c r="L75" s="619">
        <v>1.1692208895518794</v>
      </c>
      <c r="M75" s="619">
        <v>148</v>
      </c>
      <c r="N75" s="619">
        <v>1164</v>
      </c>
      <c r="O75" s="619">
        <v>173436</v>
      </c>
      <c r="P75" s="640">
        <v>1.1601768668347927</v>
      </c>
      <c r="Q75" s="837">
        <v>149</v>
      </c>
    </row>
    <row r="76" spans="1:17" ht="14.4" customHeight="1" x14ac:dyDescent="0.3">
      <c r="A76" s="827" t="s">
        <v>3950</v>
      </c>
      <c r="B76" s="616" t="s">
        <v>3951</v>
      </c>
      <c r="C76" s="616" t="s">
        <v>2904</v>
      </c>
      <c r="D76" s="616" t="s">
        <v>4040</v>
      </c>
      <c r="E76" s="616" t="s">
        <v>4041</v>
      </c>
      <c r="F76" s="619">
        <v>2534</v>
      </c>
      <c r="G76" s="619">
        <v>74873</v>
      </c>
      <c r="H76" s="619">
        <v>1</v>
      </c>
      <c r="I76" s="619">
        <v>29.547355958958168</v>
      </c>
      <c r="J76" s="619">
        <v>2289</v>
      </c>
      <c r="K76" s="619">
        <v>68670</v>
      </c>
      <c r="L76" s="619">
        <v>0.91715304582426238</v>
      </c>
      <c r="M76" s="619">
        <v>30</v>
      </c>
      <c r="N76" s="619">
        <v>3187</v>
      </c>
      <c r="O76" s="619">
        <v>95610</v>
      </c>
      <c r="P76" s="640">
        <v>1.2769623228667211</v>
      </c>
      <c r="Q76" s="837">
        <v>30</v>
      </c>
    </row>
    <row r="77" spans="1:17" ht="14.4" customHeight="1" x14ac:dyDescent="0.3">
      <c r="A77" s="827" t="s">
        <v>3950</v>
      </c>
      <c r="B77" s="616" t="s">
        <v>3951</v>
      </c>
      <c r="C77" s="616" t="s">
        <v>2904</v>
      </c>
      <c r="D77" s="616" t="s">
        <v>4042</v>
      </c>
      <c r="E77" s="616" t="s">
        <v>4043</v>
      </c>
      <c r="F77" s="619">
        <v>155</v>
      </c>
      <c r="G77" s="619">
        <v>4805</v>
      </c>
      <c r="H77" s="619">
        <v>1</v>
      </c>
      <c r="I77" s="619">
        <v>31</v>
      </c>
      <c r="J77" s="619">
        <v>115</v>
      </c>
      <c r="K77" s="619">
        <v>3565</v>
      </c>
      <c r="L77" s="619">
        <v>0.74193548387096775</v>
      </c>
      <c r="M77" s="619">
        <v>31</v>
      </c>
      <c r="N77" s="619">
        <v>156</v>
      </c>
      <c r="O77" s="619">
        <v>4836</v>
      </c>
      <c r="P77" s="640">
        <v>1.0064516129032257</v>
      </c>
      <c r="Q77" s="837">
        <v>31</v>
      </c>
    </row>
    <row r="78" spans="1:17" ht="14.4" customHeight="1" x14ac:dyDescent="0.3">
      <c r="A78" s="827" t="s">
        <v>3950</v>
      </c>
      <c r="B78" s="616" t="s">
        <v>3951</v>
      </c>
      <c r="C78" s="616" t="s">
        <v>2904</v>
      </c>
      <c r="D78" s="616" t="s">
        <v>4044</v>
      </c>
      <c r="E78" s="616" t="s">
        <v>4045</v>
      </c>
      <c r="F78" s="619">
        <v>182</v>
      </c>
      <c r="G78" s="619">
        <v>4914</v>
      </c>
      <c r="H78" s="619">
        <v>1</v>
      </c>
      <c r="I78" s="619">
        <v>27</v>
      </c>
      <c r="J78" s="619">
        <v>131</v>
      </c>
      <c r="K78" s="619">
        <v>3537</v>
      </c>
      <c r="L78" s="619">
        <v>0.71978021978021978</v>
      </c>
      <c r="M78" s="619">
        <v>27</v>
      </c>
      <c r="N78" s="619">
        <v>188</v>
      </c>
      <c r="O78" s="619">
        <v>5076</v>
      </c>
      <c r="P78" s="640">
        <v>1.0329670329670331</v>
      </c>
      <c r="Q78" s="837">
        <v>27</v>
      </c>
    </row>
    <row r="79" spans="1:17" ht="14.4" customHeight="1" x14ac:dyDescent="0.3">
      <c r="A79" s="827" t="s">
        <v>3950</v>
      </c>
      <c r="B79" s="616" t="s">
        <v>3951</v>
      </c>
      <c r="C79" s="616" t="s">
        <v>2904</v>
      </c>
      <c r="D79" s="616" t="s">
        <v>4046</v>
      </c>
      <c r="E79" s="616" t="s">
        <v>4047</v>
      </c>
      <c r="F79" s="619">
        <v>1</v>
      </c>
      <c r="G79" s="619">
        <v>255</v>
      </c>
      <c r="H79" s="619">
        <v>1</v>
      </c>
      <c r="I79" s="619">
        <v>255</v>
      </c>
      <c r="J79" s="619">
        <v>1</v>
      </c>
      <c r="K79" s="619">
        <v>255</v>
      </c>
      <c r="L79" s="619">
        <v>1</v>
      </c>
      <c r="M79" s="619">
        <v>255</v>
      </c>
      <c r="N79" s="619"/>
      <c r="O79" s="619"/>
      <c r="P79" s="640"/>
      <c r="Q79" s="837"/>
    </row>
    <row r="80" spans="1:17" ht="14.4" customHeight="1" x14ac:dyDescent="0.3">
      <c r="A80" s="827" t="s">
        <v>3950</v>
      </c>
      <c r="B80" s="616" t="s">
        <v>3951</v>
      </c>
      <c r="C80" s="616" t="s">
        <v>2904</v>
      </c>
      <c r="D80" s="616" t="s">
        <v>4048</v>
      </c>
      <c r="E80" s="616" t="s">
        <v>4049</v>
      </c>
      <c r="F80" s="619">
        <v>1</v>
      </c>
      <c r="G80" s="619">
        <v>22</v>
      </c>
      <c r="H80" s="619">
        <v>1</v>
      </c>
      <c r="I80" s="619">
        <v>22</v>
      </c>
      <c r="J80" s="619">
        <v>4</v>
      </c>
      <c r="K80" s="619">
        <v>88</v>
      </c>
      <c r="L80" s="619">
        <v>4</v>
      </c>
      <c r="M80" s="619">
        <v>22</v>
      </c>
      <c r="N80" s="619">
        <v>4</v>
      </c>
      <c r="O80" s="619">
        <v>88</v>
      </c>
      <c r="P80" s="640">
        <v>4</v>
      </c>
      <c r="Q80" s="837">
        <v>22</v>
      </c>
    </row>
    <row r="81" spans="1:17" ht="14.4" customHeight="1" x14ac:dyDescent="0.3">
      <c r="A81" s="827" t="s">
        <v>3950</v>
      </c>
      <c r="B81" s="616" t="s">
        <v>3951</v>
      </c>
      <c r="C81" s="616" t="s">
        <v>2904</v>
      </c>
      <c r="D81" s="616" t="s">
        <v>4050</v>
      </c>
      <c r="E81" s="616" t="s">
        <v>4051</v>
      </c>
      <c r="F81" s="619"/>
      <c r="G81" s="619"/>
      <c r="H81" s="619"/>
      <c r="I81" s="619"/>
      <c r="J81" s="619">
        <v>1</v>
      </c>
      <c r="K81" s="619">
        <v>862</v>
      </c>
      <c r="L81" s="619"/>
      <c r="M81" s="619">
        <v>862</v>
      </c>
      <c r="N81" s="619"/>
      <c r="O81" s="619"/>
      <c r="P81" s="640"/>
      <c r="Q81" s="837"/>
    </row>
    <row r="82" spans="1:17" ht="14.4" customHeight="1" x14ac:dyDescent="0.3">
      <c r="A82" s="827" t="s">
        <v>3950</v>
      </c>
      <c r="B82" s="616" t="s">
        <v>3951</v>
      </c>
      <c r="C82" s="616" t="s">
        <v>2904</v>
      </c>
      <c r="D82" s="616" t="s">
        <v>4052</v>
      </c>
      <c r="E82" s="616" t="s">
        <v>4053</v>
      </c>
      <c r="F82" s="619">
        <v>877</v>
      </c>
      <c r="G82" s="619">
        <v>21925</v>
      </c>
      <c r="H82" s="619">
        <v>1</v>
      </c>
      <c r="I82" s="619">
        <v>25</v>
      </c>
      <c r="J82" s="619">
        <v>877</v>
      </c>
      <c r="K82" s="619">
        <v>21925</v>
      </c>
      <c r="L82" s="619">
        <v>1</v>
      </c>
      <c r="M82" s="619">
        <v>25</v>
      </c>
      <c r="N82" s="619">
        <v>941</v>
      </c>
      <c r="O82" s="619">
        <v>23525</v>
      </c>
      <c r="P82" s="640">
        <v>1.0729760547320411</v>
      </c>
      <c r="Q82" s="837">
        <v>25</v>
      </c>
    </row>
    <row r="83" spans="1:17" ht="14.4" customHeight="1" x14ac:dyDescent="0.3">
      <c r="A83" s="827" t="s">
        <v>3950</v>
      </c>
      <c r="B83" s="616" t="s">
        <v>3951</v>
      </c>
      <c r="C83" s="616" t="s">
        <v>2904</v>
      </c>
      <c r="D83" s="616" t="s">
        <v>4054</v>
      </c>
      <c r="E83" s="616" t="s">
        <v>4055</v>
      </c>
      <c r="F83" s="619">
        <v>12</v>
      </c>
      <c r="G83" s="619">
        <v>396</v>
      </c>
      <c r="H83" s="619">
        <v>1</v>
      </c>
      <c r="I83" s="619">
        <v>33</v>
      </c>
      <c r="J83" s="619">
        <v>9</v>
      </c>
      <c r="K83" s="619">
        <v>297</v>
      </c>
      <c r="L83" s="619">
        <v>0.75</v>
      </c>
      <c r="M83" s="619">
        <v>33</v>
      </c>
      <c r="N83" s="619">
        <v>13</v>
      </c>
      <c r="O83" s="619">
        <v>429</v>
      </c>
      <c r="P83" s="640">
        <v>1.0833333333333333</v>
      </c>
      <c r="Q83" s="837">
        <v>33</v>
      </c>
    </row>
    <row r="84" spans="1:17" ht="14.4" customHeight="1" x14ac:dyDescent="0.3">
      <c r="A84" s="827" t="s">
        <v>3950</v>
      </c>
      <c r="B84" s="616" t="s">
        <v>3951</v>
      </c>
      <c r="C84" s="616" t="s">
        <v>2904</v>
      </c>
      <c r="D84" s="616" t="s">
        <v>4056</v>
      </c>
      <c r="E84" s="616" t="s">
        <v>4057</v>
      </c>
      <c r="F84" s="619">
        <v>1</v>
      </c>
      <c r="G84" s="619">
        <v>30</v>
      </c>
      <c r="H84" s="619">
        <v>1</v>
      </c>
      <c r="I84" s="619">
        <v>30</v>
      </c>
      <c r="J84" s="619"/>
      <c r="K84" s="619"/>
      <c r="L84" s="619"/>
      <c r="M84" s="619"/>
      <c r="N84" s="619"/>
      <c r="O84" s="619"/>
      <c r="P84" s="640"/>
      <c r="Q84" s="837"/>
    </row>
    <row r="85" spans="1:17" ht="14.4" customHeight="1" x14ac:dyDescent="0.3">
      <c r="A85" s="827" t="s">
        <v>3950</v>
      </c>
      <c r="B85" s="616" t="s">
        <v>3951</v>
      </c>
      <c r="C85" s="616" t="s">
        <v>2904</v>
      </c>
      <c r="D85" s="616" t="s">
        <v>4058</v>
      </c>
      <c r="E85" s="616" t="s">
        <v>4059</v>
      </c>
      <c r="F85" s="619"/>
      <c r="G85" s="619"/>
      <c r="H85" s="619"/>
      <c r="I85" s="619"/>
      <c r="J85" s="619">
        <v>1</v>
      </c>
      <c r="K85" s="619">
        <v>80</v>
      </c>
      <c r="L85" s="619"/>
      <c r="M85" s="619">
        <v>80</v>
      </c>
      <c r="N85" s="619"/>
      <c r="O85" s="619"/>
      <c r="P85" s="640"/>
      <c r="Q85" s="837"/>
    </row>
    <row r="86" spans="1:17" ht="14.4" customHeight="1" x14ac:dyDescent="0.3">
      <c r="A86" s="827" t="s">
        <v>3950</v>
      </c>
      <c r="B86" s="616" t="s">
        <v>3951</v>
      </c>
      <c r="C86" s="616" t="s">
        <v>2904</v>
      </c>
      <c r="D86" s="616" t="s">
        <v>4060</v>
      </c>
      <c r="E86" s="616" t="s">
        <v>4061</v>
      </c>
      <c r="F86" s="619">
        <v>262</v>
      </c>
      <c r="G86" s="619">
        <v>6812</v>
      </c>
      <c r="H86" s="619">
        <v>1</v>
      </c>
      <c r="I86" s="619">
        <v>26</v>
      </c>
      <c r="J86" s="619">
        <v>246</v>
      </c>
      <c r="K86" s="619">
        <v>6396</v>
      </c>
      <c r="L86" s="619">
        <v>0.93893129770992367</v>
      </c>
      <c r="M86" s="619">
        <v>26</v>
      </c>
      <c r="N86" s="619">
        <v>283</v>
      </c>
      <c r="O86" s="619">
        <v>7358</v>
      </c>
      <c r="P86" s="640">
        <v>1.0801526717557253</v>
      </c>
      <c r="Q86" s="837">
        <v>26</v>
      </c>
    </row>
    <row r="87" spans="1:17" ht="14.4" customHeight="1" x14ac:dyDescent="0.3">
      <c r="A87" s="827" t="s">
        <v>3950</v>
      </c>
      <c r="B87" s="616" t="s">
        <v>3951</v>
      </c>
      <c r="C87" s="616" t="s">
        <v>2904</v>
      </c>
      <c r="D87" s="616" t="s">
        <v>4062</v>
      </c>
      <c r="E87" s="616" t="s">
        <v>4063</v>
      </c>
      <c r="F87" s="619">
        <v>71</v>
      </c>
      <c r="G87" s="619">
        <v>5964</v>
      </c>
      <c r="H87" s="619">
        <v>1</v>
      </c>
      <c r="I87" s="619">
        <v>84</v>
      </c>
      <c r="J87" s="619">
        <v>86</v>
      </c>
      <c r="K87" s="619">
        <v>7224</v>
      </c>
      <c r="L87" s="619">
        <v>1.2112676056338028</v>
      </c>
      <c r="M87" s="619">
        <v>84</v>
      </c>
      <c r="N87" s="619">
        <v>108</v>
      </c>
      <c r="O87" s="619">
        <v>9072</v>
      </c>
      <c r="P87" s="640">
        <v>1.5211267605633803</v>
      </c>
      <c r="Q87" s="837">
        <v>84</v>
      </c>
    </row>
    <row r="88" spans="1:17" ht="14.4" customHeight="1" x14ac:dyDescent="0.3">
      <c r="A88" s="827" t="s">
        <v>3950</v>
      </c>
      <c r="B88" s="616" t="s">
        <v>3951</v>
      </c>
      <c r="C88" s="616" t="s">
        <v>2904</v>
      </c>
      <c r="D88" s="616" t="s">
        <v>4064</v>
      </c>
      <c r="E88" s="616" t="s">
        <v>4065</v>
      </c>
      <c r="F88" s="619">
        <v>3</v>
      </c>
      <c r="G88" s="619">
        <v>524</v>
      </c>
      <c r="H88" s="619">
        <v>1</v>
      </c>
      <c r="I88" s="619">
        <v>174.66666666666666</v>
      </c>
      <c r="J88" s="619">
        <v>7</v>
      </c>
      <c r="K88" s="619">
        <v>1225</v>
      </c>
      <c r="L88" s="619">
        <v>2.3377862595419847</v>
      </c>
      <c r="M88" s="619">
        <v>175</v>
      </c>
      <c r="N88" s="619">
        <v>11</v>
      </c>
      <c r="O88" s="619">
        <v>1936</v>
      </c>
      <c r="P88" s="640">
        <v>3.6946564885496183</v>
      </c>
      <c r="Q88" s="837">
        <v>176</v>
      </c>
    </row>
    <row r="89" spans="1:17" ht="14.4" customHeight="1" x14ac:dyDescent="0.3">
      <c r="A89" s="827" t="s">
        <v>3950</v>
      </c>
      <c r="B89" s="616" t="s">
        <v>3951</v>
      </c>
      <c r="C89" s="616" t="s">
        <v>2904</v>
      </c>
      <c r="D89" s="616" t="s">
        <v>4066</v>
      </c>
      <c r="E89" s="616" t="s">
        <v>4067</v>
      </c>
      <c r="F89" s="619"/>
      <c r="G89" s="619"/>
      <c r="H89" s="619"/>
      <c r="I89" s="619"/>
      <c r="J89" s="619">
        <v>2</v>
      </c>
      <c r="K89" s="619">
        <v>504</v>
      </c>
      <c r="L89" s="619"/>
      <c r="M89" s="619">
        <v>252</v>
      </c>
      <c r="N89" s="619"/>
      <c r="O89" s="619"/>
      <c r="P89" s="640"/>
      <c r="Q89" s="837"/>
    </row>
    <row r="90" spans="1:17" ht="14.4" customHeight="1" x14ac:dyDescent="0.3">
      <c r="A90" s="827" t="s">
        <v>3950</v>
      </c>
      <c r="B90" s="616" t="s">
        <v>3951</v>
      </c>
      <c r="C90" s="616" t="s">
        <v>2904</v>
      </c>
      <c r="D90" s="616" t="s">
        <v>4068</v>
      </c>
      <c r="E90" s="616" t="s">
        <v>4069</v>
      </c>
      <c r="F90" s="619">
        <v>112</v>
      </c>
      <c r="G90" s="619">
        <v>1680</v>
      </c>
      <c r="H90" s="619">
        <v>1</v>
      </c>
      <c r="I90" s="619">
        <v>15</v>
      </c>
      <c r="J90" s="619">
        <v>115</v>
      </c>
      <c r="K90" s="619">
        <v>1725</v>
      </c>
      <c r="L90" s="619">
        <v>1.0267857142857142</v>
      </c>
      <c r="M90" s="619">
        <v>15</v>
      </c>
      <c r="N90" s="619">
        <v>111</v>
      </c>
      <c r="O90" s="619">
        <v>1665</v>
      </c>
      <c r="P90" s="640">
        <v>0.9910714285714286</v>
      </c>
      <c r="Q90" s="837">
        <v>15</v>
      </c>
    </row>
    <row r="91" spans="1:17" ht="14.4" customHeight="1" x14ac:dyDescent="0.3">
      <c r="A91" s="827" t="s">
        <v>3950</v>
      </c>
      <c r="B91" s="616" t="s">
        <v>3951</v>
      </c>
      <c r="C91" s="616" t="s">
        <v>2904</v>
      </c>
      <c r="D91" s="616" t="s">
        <v>4070</v>
      </c>
      <c r="E91" s="616" t="s">
        <v>4071</v>
      </c>
      <c r="F91" s="619">
        <v>57</v>
      </c>
      <c r="G91" s="619">
        <v>1311</v>
      </c>
      <c r="H91" s="619">
        <v>1</v>
      </c>
      <c r="I91" s="619">
        <v>23</v>
      </c>
      <c r="J91" s="619">
        <v>79</v>
      </c>
      <c r="K91" s="619">
        <v>1817</v>
      </c>
      <c r="L91" s="619">
        <v>1.3859649122807018</v>
      </c>
      <c r="M91" s="619">
        <v>23</v>
      </c>
      <c r="N91" s="619">
        <v>66</v>
      </c>
      <c r="O91" s="619">
        <v>1518</v>
      </c>
      <c r="P91" s="640">
        <v>1.1578947368421053</v>
      </c>
      <c r="Q91" s="837">
        <v>23</v>
      </c>
    </row>
    <row r="92" spans="1:17" ht="14.4" customHeight="1" x14ac:dyDescent="0.3">
      <c r="A92" s="827" t="s">
        <v>3950</v>
      </c>
      <c r="B92" s="616" t="s">
        <v>3951</v>
      </c>
      <c r="C92" s="616" t="s">
        <v>2904</v>
      </c>
      <c r="D92" s="616" t="s">
        <v>4072</v>
      </c>
      <c r="E92" s="616" t="s">
        <v>4073</v>
      </c>
      <c r="F92" s="619"/>
      <c r="G92" s="619"/>
      <c r="H92" s="619"/>
      <c r="I92" s="619"/>
      <c r="J92" s="619">
        <v>2</v>
      </c>
      <c r="K92" s="619">
        <v>502</v>
      </c>
      <c r="L92" s="619"/>
      <c r="M92" s="619">
        <v>251</v>
      </c>
      <c r="N92" s="619"/>
      <c r="O92" s="619"/>
      <c r="P92" s="640"/>
      <c r="Q92" s="837"/>
    </row>
    <row r="93" spans="1:17" ht="14.4" customHeight="1" x14ac:dyDescent="0.3">
      <c r="A93" s="827" t="s">
        <v>3950</v>
      </c>
      <c r="B93" s="616" t="s">
        <v>3951</v>
      </c>
      <c r="C93" s="616" t="s">
        <v>2904</v>
      </c>
      <c r="D93" s="616" t="s">
        <v>4074</v>
      </c>
      <c r="E93" s="616" t="s">
        <v>4075</v>
      </c>
      <c r="F93" s="619">
        <v>236</v>
      </c>
      <c r="G93" s="619">
        <v>8732</v>
      </c>
      <c r="H93" s="619">
        <v>1</v>
      </c>
      <c r="I93" s="619">
        <v>37</v>
      </c>
      <c r="J93" s="619">
        <v>146</v>
      </c>
      <c r="K93" s="619">
        <v>5402</v>
      </c>
      <c r="L93" s="619">
        <v>0.61864406779661019</v>
      </c>
      <c r="M93" s="619">
        <v>37</v>
      </c>
      <c r="N93" s="619">
        <v>208</v>
      </c>
      <c r="O93" s="619">
        <v>7696</v>
      </c>
      <c r="P93" s="640">
        <v>0.88135593220338981</v>
      </c>
      <c r="Q93" s="837">
        <v>37</v>
      </c>
    </row>
    <row r="94" spans="1:17" ht="14.4" customHeight="1" x14ac:dyDescent="0.3">
      <c r="A94" s="827" t="s">
        <v>3950</v>
      </c>
      <c r="B94" s="616" t="s">
        <v>3951</v>
      </c>
      <c r="C94" s="616" t="s">
        <v>2904</v>
      </c>
      <c r="D94" s="616" t="s">
        <v>4076</v>
      </c>
      <c r="E94" s="616" t="s">
        <v>4077</v>
      </c>
      <c r="F94" s="619">
        <v>1536</v>
      </c>
      <c r="G94" s="619">
        <v>35328</v>
      </c>
      <c r="H94" s="619">
        <v>1</v>
      </c>
      <c r="I94" s="619">
        <v>23</v>
      </c>
      <c r="J94" s="619">
        <v>2029</v>
      </c>
      <c r="K94" s="619">
        <v>46667</v>
      </c>
      <c r="L94" s="619">
        <v>1.3209635416666667</v>
      </c>
      <c r="M94" s="619">
        <v>23</v>
      </c>
      <c r="N94" s="619">
        <v>3016</v>
      </c>
      <c r="O94" s="619">
        <v>69368</v>
      </c>
      <c r="P94" s="640">
        <v>1.9635416666666667</v>
      </c>
      <c r="Q94" s="837">
        <v>23</v>
      </c>
    </row>
    <row r="95" spans="1:17" ht="14.4" customHeight="1" x14ac:dyDescent="0.3">
      <c r="A95" s="827" t="s">
        <v>3950</v>
      </c>
      <c r="B95" s="616" t="s">
        <v>3951</v>
      </c>
      <c r="C95" s="616" t="s">
        <v>2904</v>
      </c>
      <c r="D95" s="616" t="s">
        <v>4078</v>
      </c>
      <c r="E95" s="616" t="s">
        <v>4079</v>
      </c>
      <c r="F95" s="619"/>
      <c r="G95" s="619"/>
      <c r="H95" s="619"/>
      <c r="I95" s="619"/>
      <c r="J95" s="619">
        <v>2</v>
      </c>
      <c r="K95" s="619">
        <v>662</v>
      </c>
      <c r="L95" s="619"/>
      <c r="M95" s="619">
        <v>331</v>
      </c>
      <c r="N95" s="619"/>
      <c r="O95" s="619"/>
      <c r="P95" s="640"/>
      <c r="Q95" s="837"/>
    </row>
    <row r="96" spans="1:17" ht="14.4" customHeight="1" x14ac:dyDescent="0.3">
      <c r="A96" s="827" t="s">
        <v>3950</v>
      </c>
      <c r="B96" s="616" t="s">
        <v>3951</v>
      </c>
      <c r="C96" s="616" t="s">
        <v>2904</v>
      </c>
      <c r="D96" s="616" t="s">
        <v>4080</v>
      </c>
      <c r="E96" s="616" t="s">
        <v>4081</v>
      </c>
      <c r="F96" s="619">
        <v>108</v>
      </c>
      <c r="G96" s="619">
        <v>3132</v>
      </c>
      <c r="H96" s="619">
        <v>1</v>
      </c>
      <c r="I96" s="619">
        <v>29</v>
      </c>
      <c r="J96" s="619">
        <v>130</v>
      </c>
      <c r="K96" s="619">
        <v>3770</v>
      </c>
      <c r="L96" s="619">
        <v>1.2037037037037037</v>
      </c>
      <c r="M96" s="619">
        <v>29</v>
      </c>
      <c r="N96" s="619">
        <v>93</v>
      </c>
      <c r="O96" s="619">
        <v>2697</v>
      </c>
      <c r="P96" s="640">
        <v>0.86111111111111116</v>
      </c>
      <c r="Q96" s="837">
        <v>29</v>
      </c>
    </row>
    <row r="97" spans="1:17" ht="14.4" customHeight="1" x14ac:dyDescent="0.3">
      <c r="A97" s="827" t="s">
        <v>3950</v>
      </c>
      <c r="B97" s="616" t="s">
        <v>3951</v>
      </c>
      <c r="C97" s="616" t="s">
        <v>2904</v>
      </c>
      <c r="D97" s="616" t="s">
        <v>4082</v>
      </c>
      <c r="E97" s="616" t="s">
        <v>4083</v>
      </c>
      <c r="F97" s="619">
        <v>403</v>
      </c>
      <c r="G97" s="619">
        <v>71155</v>
      </c>
      <c r="H97" s="619">
        <v>1</v>
      </c>
      <c r="I97" s="619">
        <v>176.56327543424317</v>
      </c>
      <c r="J97" s="619">
        <v>402</v>
      </c>
      <c r="K97" s="619">
        <v>71154</v>
      </c>
      <c r="L97" s="619">
        <v>0.99998594617384584</v>
      </c>
      <c r="M97" s="619">
        <v>177</v>
      </c>
      <c r="N97" s="619">
        <v>423</v>
      </c>
      <c r="O97" s="619">
        <v>75294</v>
      </c>
      <c r="P97" s="640">
        <v>1.0581687864521117</v>
      </c>
      <c r="Q97" s="837">
        <v>178</v>
      </c>
    </row>
    <row r="98" spans="1:17" ht="14.4" customHeight="1" x14ac:dyDescent="0.3">
      <c r="A98" s="827" t="s">
        <v>3950</v>
      </c>
      <c r="B98" s="616" t="s">
        <v>3951</v>
      </c>
      <c r="C98" s="616" t="s">
        <v>2904</v>
      </c>
      <c r="D98" s="616" t="s">
        <v>4084</v>
      </c>
      <c r="E98" s="616" t="s">
        <v>4085</v>
      </c>
      <c r="F98" s="619">
        <v>2</v>
      </c>
      <c r="G98" s="619">
        <v>30</v>
      </c>
      <c r="H98" s="619">
        <v>1</v>
      </c>
      <c r="I98" s="619">
        <v>15</v>
      </c>
      <c r="J98" s="619">
        <v>2</v>
      </c>
      <c r="K98" s="619">
        <v>30</v>
      </c>
      <c r="L98" s="619">
        <v>1</v>
      </c>
      <c r="M98" s="619">
        <v>15</v>
      </c>
      <c r="N98" s="619">
        <v>5</v>
      </c>
      <c r="O98" s="619">
        <v>75</v>
      </c>
      <c r="P98" s="640">
        <v>2.5</v>
      </c>
      <c r="Q98" s="837">
        <v>15</v>
      </c>
    </row>
    <row r="99" spans="1:17" ht="14.4" customHeight="1" x14ac:dyDescent="0.3">
      <c r="A99" s="827" t="s">
        <v>3950</v>
      </c>
      <c r="B99" s="616" t="s">
        <v>3951</v>
      </c>
      <c r="C99" s="616" t="s">
        <v>2904</v>
      </c>
      <c r="D99" s="616" t="s">
        <v>4086</v>
      </c>
      <c r="E99" s="616" t="s">
        <v>4087</v>
      </c>
      <c r="F99" s="619">
        <v>246</v>
      </c>
      <c r="G99" s="619">
        <v>4674</v>
      </c>
      <c r="H99" s="619">
        <v>1</v>
      </c>
      <c r="I99" s="619">
        <v>19</v>
      </c>
      <c r="J99" s="619">
        <v>249</v>
      </c>
      <c r="K99" s="619">
        <v>4731</v>
      </c>
      <c r="L99" s="619">
        <v>1.0121951219512195</v>
      </c>
      <c r="M99" s="619">
        <v>19</v>
      </c>
      <c r="N99" s="619">
        <v>109</v>
      </c>
      <c r="O99" s="619">
        <v>2071</v>
      </c>
      <c r="P99" s="640">
        <v>0.44308943089430897</v>
      </c>
      <c r="Q99" s="837">
        <v>19</v>
      </c>
    </row>
    <row r="100" spans="1:17" ht="14.4" customHeight="1" x14ac:dyDescent="0.3">
      <c r="A100" s="827" t="s">
        <v>3950</v>
      </c>
      <c r="B100" s="616" t="s">
        <v>3951</v>
      </c>
      <c r="C100" s="616" t="s">
        <v>2904</v>
      </c>
      <c r="D100" s="616" t="s">
        <v>4088</v>
      </c>
      <c r="E100" s="616" t="s">
        <v>4089</v>
      </c>
      <c r="F100" s="619">
        <v>563</v>
      </c>
      <c r="G100" s="619">
        <v>11260</v>
      </c>
      <c r="H100" s="619">
        <v>1</v>
      </c>
      <c r="I100" s="619">
        <v>20</v>
      </c>
      <c r="J100" s="619">
        <v>579</v>
      </c>
      <c r="K100" s="619">
        <v>11580</v>
      </c>
      <c r="L100" s="619">
        <v>1.0284191829484903</v>
      </c>
      <c r="M100" s="619">
        <v>20</v>
      </c>
      <c r="N100" s="619">
        <v>620</v>
      </c>
      <c r="O100" s="619">
        <v>12400</v>
      </c>
      <c r="P100" s="640">
        <v>1.1012433392539964</v>
      </c>
      <c r="Q100" s="837">
        <v>20</v>
      </c>
    </row>
    <row r="101" spans="1:17" ht="14.4" customHeight="1" x14ac:dyDescent="0.3">
      <c r="A101" s="827" t="s">
        <v>3950</v>
      </c>
      <c r="B101" s="616" t="s">
        <v>3951</v>
      </c>
      <c r="C101" s="616" t="s">
        <v>2904</v>
      </c>
      <c r="D101" s="616" t="s">
        <v>4090</v>
      </c>
      <c r="E101" s="616" t="s">
        <v>4091</v>
      </c>
      <c r="F101" s="619"/>
      <c r="G101" s="619"/>
      <c r="H101" s="619"/>
      <c r="I101" s="619"/>
      <c r="J101" s="619">
        <v>1</v>
      </c>
      <c r="K101" s="619">
        <v>185</v>
      </c>
      <c r="L101" s="619"/>
      <c r="M101" s="619">
        <v>185</v>
      </c>
      <c r="N101" s="619"/>
      <c r="O101" s="619"/>
      <c r="P101" s="640"/>
      <c r="Q101" s="837"/>
    </row>
    <row r="102" spans="1:17" ht="14.4" customHeight="1" x14ac:dyDescent="0.3">
      <c r="A102" s="827" t="s">
        <v>3950</v>
      </c>
      <c r="B102" s="616" t="s">
        <v>3951</v>
      </c>
      <c r="C102" s="616" t="s">
        <v>2904</v>
      </c>
      <c r="D102" s="616" t="s">
        <v>4092</v>
      </c>
      <c r="E102" s="616" t="s">
        <v>4093</v>
      </c>
      <c r="F102" s="619"/>
      <c r="G102" s="619"/>
      <c r="H102" s="619"/>
      <c r="I102" s="619"/>
      <c r="J102" s="619">
        <v>2</v>
      </c>
      <c r="K102" s="619">
        <v>374</v>
      </c>
      <c r="L102" s="619"/>
      <c r="M102" s="619">
        <v>187</v>
      </c>
      <c r="N102" s="619"/>
      <c r="O102" s="619"/>
      <c r="P102" s="640"/>
      <c r="Q102" s="837"/>
    </row>
    <row r="103" spans="1:17" ht="14.4" customHeight="1" x14ac:dyDescent="0.3">
      <c r="A103" s="827" t="s">
        <v>3950</v>
      </c>
      <c r="B103" s="616" t="s">
        <v>3951</v>
      </c>
      <c r="C103" s="616" t="s">
        <v>2904</v>
      </c>
      <c r="D103" s="616" t="s">
        <v>4094</v>
      </c>
      <c r="E103" s="616" t="s">
        <v>4095</v>
      </c>
      <c r="F103" s="619">
        <v>75</v>
      </c>
      <c r="G103" s="619">
        <v>6300</v>
      </c>
      <c r="H103" s="619">
        <v>1</v>
      </c>
      <c r="I103" s="619">
        <v>84</v>
      </c>
      <c r="J103" s="619">
        <v>81</v>
      </c>
      <c r="K103" s="619">
        <v>6804</v>
      </c>
      <c r="L103" s="619">
        <v>1.08</v>
      </c>
      <c r="M103" s="619">
        <v>84</v>
      </c>
      <c r="N103" s="619">
        <v>96</v>
      </c>
      <c r="O103" s="619">
        <v>8064</v>
      </c>
      <c r="P103" s="640">
        <v>1.28</v>
      </c>
      <c r="Q103" s="837">
        <v>84</v>
      </c>
    </row>
    <row r="104" spans="1:17" ht="14.4" customHeight="1" x14ac:dyDescent="0.3">
      <c r="A104" s="827" t="s">
        <v>3950</v>
      </c>
      <c r="B104" s="616" t="s">
        <v>3951</v>
      </c>
      <c r="C104" s="616" t="s">
        <v>2904</v>
      </c>
      <c r="D104" s="616" t="s">
        <v>4096</v>
      </c>
      <c r="E104" s="616" t="s">
        <v>4097</v>
      </c>
      <c r="F104" s="619">
        <v>2</v>
      </c>
      <c r="G104" s="619">
        <v>1292</v>
      </c>
      <c r="H104" s="619">
        <v>1</v>
      </c>
      <c r="I104" s="619">
        <v>646</v>
      </c>
      <c r="J104" s="619">
        <v>1</v>
      </c>
      <c r="K104" s="619">
        <v>647</v>
      </c>
      <c r="L104" s="619">
        <v>0.50077399380804954</v>
      </c>
      <c r="M104" s="619">
        <v>647</v>
      </c>
      <c r="N104" s="619"/>
      <c r="O104" s="619"/>
      <c r="P104" s="640"/>
      <c r="Q104" s="837"/>
    </row>
    <row r="105" spans="1:17" ht="14.4" customHeight="1" x14ac:dyDescent="0.3">
      <c r="A105" s="827" t="s">
        <v>3950</v>
      </c>
      <c r="B105" s="616" t="s">
        <v>3951</v>
      </c>
      <c r="C105" s="616" t="s">
        <v>2904</v>
      </c>
      <c r="D105" s="616" t="s">
        <v>4098</v>
      </c>
      <c r="E105" s="616" t="s">
        <v>4099</v>
      </c>
      <c r="F105" s="619"/>
      <c r="G105" s="619"/>
      <c r="H105" s="619"/>
      <c r="I105" s="619"/>
      <c r="J105" s="619">
        <v>1</v>
      </c>
      <c r="K105" s="619">
        <v>78</v>
      </c>
      <c r="L105" s="619"/>
      <c r="M105" s="619">
        <v>78</v>
      </c>
      <c r="N105" s="619">
        <v>1</v>
      </c>
      <c r="O105" s="619">
        <v>78</v>
      </c>
      <c r="P105" s="640"/>
      <c r="Q105" s="837">
        <v>78</v>
      </c>
    </row>
    <row r="106" spans="1:17" ht="14.4" customHeight="1" x14ac:dyDescent="0.3">
      <c r="A106" s="827" t="s">
        <v>3950</v>
      </c>
      <c r="B106" s="616" t="s">
        <v>3951</v>
      </c>
      <c r="C106" s="616" t="s">
        <v>2904</v>
      </c>
      <c r="D106" s="616" t="s">
        <v>4100</v>
      </c>
      <c r="E106" s="616" t="s">
        <v>4101</v>
      </c>
      <c r="F106" s="619">
        <v>1</v>
      </c>
      <c r="G106" s="619">
        <v>300</v>
      </c>
      <c r="H106" s="619">
        <v>1</v>
      </c>
      <c r="I106" s="619">
        <v>300</v>
      </c>
      <c r="J106" s="619">
        <v>5</v>
      </c>
      <c r="K106" s="619">
        <v>1500</v>
      </c>
      <c r="L106" s="619">
        <v>5</v>
      </c>
      <c r="M106" s="619">
        <v>300</v>
      </c>
      <c r="N106" s="619"/>
      <c r="O106" s="619"/>
      <c r="P106" s="640"/>
      <c r="Q106" s="837"/>
    </row>
    <row r="107" spans="1:17" ht="14.4" customHeight="1" x14ac:dyDescent="0.3">
      <c r="A107" s="827" t="s">
        <v>3950</v>
      </c>
      <c r="B107" s="616" t="s">
        <v>3951</v>
      </c>
      <c r="C107" s="616" t="s">
        <v>2904</v>
      </c>
      <c r="D107" s="616" t="s">
        <v>4102</v>
      </c>
      <c r="E107" s="616" t="s">
        <v>4103</v>
      </c>
      <c r="F107" s="619"/>
      <c r="G107" s="619"/>
      <c r="H107" s="619"/>
      <c r="I107" s="619"/>
      <c r="J107" s="619">
        <v>2</v>
      </c>
      <c r="K107" s="619">
        <v>42</v>
      </c>
      <c r="L107" s="619"/>
      <c r="M107" s="619">
        <v>21</v>
      </c>
      <c r="N107" s="619">
        <v>2</v>
      </c>
      <c r="O107" s="619">
        <v>42</v>
      </c>
      <c r="P107" s="640"/>
      <c r="Q107" s="837">
        <v>21</v>
      </c>
    </row>
    <row r="108" spans="1:17" ht="14.4" customHeight="1" x14ac:dyDescent="0.3">
      <c r="A108" s="827" t="s">
        <v>3950</v>
      </c>
      <c r="B108" s="616" t="s">
        <v>3951</v>
      </c>
      <c r="C108" s="616" t="s">
        <v>2904</v>
      </c>
      <c r="D108" s="616" t="s">
        <v>4104</v>
      </c>
      <c r="E108" s="616" t="s">
        <v>4105</v>
      </c>
      <c r="F108" s="619">
        <v>53</v>
      </c>
      <c r="G108" s="619">
        <v>1166</v>
      </c>
      <c r="H108" s="619">
        <v>1</v>
      </c>
      <c r="I108" s="619">
        <v>22</v>
      </c>
      <c r="J108" s="619">
        <v>77</v>
      </c>
      <c r="K108" s="619">
        <v>1694</v>
      </c>
      <c r="L108" s="619">
        <v>1.4528301886792452</v>
      </c>
      <c r="M108" s="619">
        <v>22</v>
      </c>
      <c r="N108" s="619">
        <v>60</v>
      </c>
      <c r="O108" s="619">
        <v>1320</v>
      </c>
      <c r="P108" s="640">
        <v>1.1320754716981132</v>
      </c>
      <c r="Q108" s="837">
        <v>22</v>
      </c>
    </row>
    <row r="109" spans="1:17" ht="14.4" customHeight="1" x14ac:dyDescent="0.3">
      <c r="A109" s="827" t="s">
        <v>3950</v>
      </c>
      <c r="B109" s="616" t="s">
        <v>3951</v>
      </c>
      <c r="C109" s="616" t="s">
        <v>2904</v>
      </c>
      <c r="D109" s="616" t="s">
        <v>4106</v>
      </c>
      <c r="E109" s="616" t="s">
        <v>4107</v>
      </c>
      <c r="F109" s="619"/>
      <c r="G109" s="619"/>
      <c r="H109" s="619"/>
      <c r="I109" s="619"/>
      <c r="J109" s="619">
        <v>1</v>
      </c>
      <c r="K109" s="619">
        <v>569</v>
      </c>
      <c r="L109" s="619"/>
      <c r="M109" s="619">
        <v>569</v>
      </c>
      <c r="N109" s="619"/>
      <c r="O109" s="619"/>
      <c r="P109" s="640"/>
      <c r="Q109" s="837"/>
    </row>
    <row r="110" spans="1:17" ht="14.4" customHeight="1" x14ac:dyDescent="0.3">
      <c r="A110" s="827" t="s">
        <v>3950</v>
      </c>
      <c r="B110" s="616" t="s">
        <v>3951</v>
      </c>
      <c r="C110" s="616" t="s">
        <v>2904</v>
      </c>
      <c r="D110" s="616" t="s">
        <v>4108</v>
      </c>
      <c r="E110" s="616" t="s">
        <v>4109</v>
      </c>
      <c r="F110" s="619"/>
      <c r="G110" s="619"/>
      <c r="H110" s="619"/>
      <c r="I110" s="619"/>
      <c r="J110" s="619">
        <v>5</v>
      </c>
      <c r="K110" s="619">
        <v>2475</v>
      </c>
      <c r="L110" s="619"/>
      <c r="M110" s="619">
        <v>495</v>
      </c>
      <c r="N110" s="619"/>
      <c r="O110" s="619"/>
      <c r="P110" s="640"/>
      <c r="Q110" s="837"/>
    </row>
    <row r="111" spans="1:17" ht="14.4" customHeight="1" x14ac:dyDescent="0.3">
      <c r="A111" s="827" t="s">
        <v>3950</v>
      </c>
      <c r="B111" s="616" t="s">
        <v>3951</v>
      </c>
      <c r="C111" s="616" t="s">
        <v>2904</v>
      </c>
      <c r="D111" s="616" t="s">
        <v>4110</v>
      </c>
      <c r="E111" s="616" t="s">
        <v>4111</v>
      </c>
      <c r="F111" s="619"/>
      <c r="G111" s="619"/>
      <c r="H111" s="619"/>
      <c r="I111" s="619"/>
      <c r="J111" s="619"/>
      <c r="K111" s="619"/>
      <c r="L111" s="619"/>
      <c r="M111" s="619"/>
      <c r="N111" s="619">
        <v>3</v>
      </c>
      <c r="O111" s="619">
        <v>1737</v>
      </c>
      <c r="P111" s="640"/>
      <c r="Q111" s="837">
        <v>579</v>
      </c>
    </row>
    <row r="112" spans="1:17" ht="14.4" customHeight="1" x14ac:dyDescent="0.3">
      <c r="A112" s="827" t="s">
        <v>3950</v>
      </c>
      <c r="B112" s="616" t="s">
        <v>3951</v>
      </c>
      <c r="C112" s="616" t="s">
        <v>2904</v>
      </c>
      <c r="D112" s="616" t="s">
        <v>3942</v>
      </c>
      <c r="E112" s="616" t="s">
        <v>3943</v>
      </c>
      <c r="F112" s="619"/>
      <c r="G112" s="619"/>
      <c r="H112" s="619"/>
      <c r="I112" s="619"/>
      <c r="J112" s="619"/>
      <c r="K112" s="619"/>
      <c r="L112" s="619"/>
      <c r="M112" s="619"/>
      <c r="N112" s="619">
        <v>3</v>
      </c>
      <c r="O112" s="619">
        <v>3033</v>
      </c>
      <c r="P112" s="640"/>
      <c r="Q112" s="837">
        <v>1011</v>
      </c>
    </row>
    <row r="113" spans="1:17" ht="14.4" customHeight="1" x14ac:dyDescent="0.3">
      <c r="A113" s="827" t="s">
        <v>3950</v>
      </c>
      <c r="B113" s="616" t="s">
        <v>3951</v>
      </c>
      <c r="C113" s="616" t="s">
        <v>2904</v>
      </c>
      <c r="D113" s="616" t="s">
        <v>4112</v>
      </c>
      <c r="E113" s="616" t="s">
        <v>4113</v>
      </c>
      <c r="F113" s="619"/>
      <c r="G113" s="619"/>
      <c r="H113" s="619"/>
      <c r="I113" s="619"/>
      <c r="J113" s="619">
        <v>3</v>
      </c>
      <c r="K113" s="619">
        <v>501</v>
      </c>
      <c r="L113" s="619"/>
      <c r="M113" s="619">
        <v>167</v>
      </c>
      <c r="N113" s="619">
        <v>6</v>
      </c>
      <c r="O113" s="619">
        <v>1008</v>
      </c>
      <c r="P113" s="640"/>
      <c r="Q113" s="837">
        <v>168</v>
      </c>
    </row>
    <row r="114" spans="1:17" ht="14.4" customHeight="1" x14ac:dyDescent="0.3">
      <c r="A114" s="827" t="s">
        <v>3950</v>
      </c>
      <c r="B114" s="616" t="s">
        <v>3951</v>
      </c>
      <c r="C114" s="616" t="s">
        <v>2904</v>
      </c>
      <c r="D114" s="616" t="s">
        <v>4114</v>
      </c>
      <c r="E114" s="616" t="s">
        <v>4115</v>
      </c>
      <c r="F114" s="619"/>
      <c r="G114" s="619"/>
      <c r="H114" s="619"/>
      <c r="I114" s="619"/>
      <c r="J114" s="619"/>
      <c r="K114" s="619"/>
      <c r="L114" s="619"/>
      <c r="M114" s="619"/>
      <c r="N114" s="619">
        <v>1</v>
      </c>
      <c r="O114" s="619">
        <v>127</v>
      </c>
      <c r="P114" s="640"/>
      <c r="Q114" s="837">
        <v>127</v>
      </c>
    </row>
    <row r="115" spans="1:17" ht="14.4" customHeight="1" x14ac:dyDescent="0.3">
      <c r="A115" s="827" t="s">
        <v>3950</v>
      </c>
      <c r="B115" s="616" t="s">
        <v>3951</v>
      </c>
      <c r="C115" s="616" t="s">
        <v>2904</v>
      </c>
      <c r="D115" s="616" t="s">
        <v>4116</v>
      </c>
      <c r="E115" s="616" t="s">
        <v>4117</v>
      </c>
      <c r="F115" s="619">
        <v>2</v>
      </c>
      <c r="G115" s="619">
        <v>620</v>
      </c>
      <c r="H115" s="619">
        <v>1</v>
      </c>
      <c r="I115" s="619">
        <v>310</v>
      </c>
      <c r="J115" s="619">
        <v>1</v>
      </c>
      <c r="K115" s="619">
        <v>310</v>
      </c>
      <c r="L115" s="619">
        <v>0.5</v>
      </c>
      <c r="M115" s="619">
        <v>310</v>
      </c>
      <c r="N115" s="619"/>
      <c r="O115" s="619"/>
      <c r="P115" s="640"/>
      <c r="Q115" s="837"/>
    </row>
    <row r="116" spans="1:17" ht="14.4" customHeight="1" x14ac:dyDescent="0.3">
      <c r="A116" s="827" t="s">
        <v>3950</v>
      </c>
      <c r="B116" s="616" t="s">
        <v>3951</v>
      </c>
      <c r="C116" s="616" t="s">
        <v>2904</v>
      </c>
      <c r="D116" s="616" t="s">
        <v>4118</v>
      </c>
      <c r="E116" s="616" t="s">
        <v>4119</v>
      </c>
      <c r="F116" s="619">
        <v>4</v>
      </c>
      <c r="G116" s="619">
        <v>92</v>
      </c>
      <c r="H116" s="619">
        <v>1</v>
      </c>
      <c r="I116" s="619">
        <v>23</v>
      </c>
      <c r="J116" s="619">
        <v>4</v>
      </c>
      <c r="K116" s="619">
        <v>92</v>
      </c>
      <c r="L116" s="619">
        <v>1</v>
      </c>
      <c r="M116" s="619">
        <v>23</v>
      </c>
      <c r="N116" s="619">
        <v>5</v>
      </c>
      <c r="O116" s="619">
        <v>115</v>
      </c>
      <c r="P116" s="640">
        <v>1.25</v>
      </c>
      <c r="Q116" s="837">
        <v>23</v>
      </c>
    </row>
    <row r="117" spans="1:17" ht="14.4" customHeight="1" x14ac:dyDescent="0.3">
      <c r="A117" s="827" t="s">
        <v>3950</v>
      </c>
      <c r="B117" s="616" t="s">
        <v>3951</v>
      </c>
      <c r="C117" s="616" t="s">
        <v>2904</v>
      </c>
      <c r="D117" s="616" t="s">
        <v>4120</v>
      </c>
      <c r="E117" s="616" t="s">
        <v>4121</v>
      </c>
      <c r="F117" s="619">
        <v>1</v>
      </c>
      <c r="G117" s="619">
        <v>17</v>
      </c>
      <c r="H117" s="619">
        <v>1</v>
      </c>
      <c r="I117" s="619">
        <v>17</v>
      </c>
      <c r="J117" s="619"/>
      <c r="K117" s="619"/>
      <c r="L117" s="619"/>
      <c r="M117" s="619"/>
      <c r="N117" s="619">
        <v>2</v>
      </c>
      <c r="O117" s="619">
        <v>34</v>
      </c>
      <c r="P117" s="640">
        <v>2</v>
      </c>
      <c r="Q117" s="837">
        <v>17</v>
      </c>
    </row>
    <row r="118" spans="1:17" ht="14.4" customHeight="1" x14ac:dyDescent="0.3">
      <c r="A118" s="827" t="s">
        <v>3950</v>
      </c>
      <c r="B118" s="616" t="s">
        <v>3951</v>
      </c>
      <c r="C118" s="616" t="s">
        <v>2904</v>
      </c>
      <c r="D118" s="616" t="s">
        <v>4122</v>
      </c>
      <c r="E118" s="616" t="s">
        <v>4123</v>
      </c>
      <c r="F118" s="619"/>
      <c r="G118" s="619"/>
      <c r="H118" s="619"/>
      <c r="I118" s="619"/>
      <c r="J118" s="619">
        <v>3</v>
      </c>
      <c r="K118" s="619">
        <v>396</v>
      </c>
      <c r="L118" s="619"/>
      <c r="M118" s="619">
        <v>132</v>
      </c>
      <c r="N118" s="619">
        <v>1</v>
      </c>
      <c r="O118" s="619">
        <v>133</v>
      </c>
      <c r="P118" s="640"/>
      <c r="Q118" s="837">
        <v>133</v>
      </c>
    </row>
    <row r="119" spans="1:17" ht="14.4" customHeight="1" x14ac:dyDescent="0.3">
      <c r="A119" s="827" t="s">
        <v>3950</v>
      </c>
      <c r="B119" s="616" t="s">
        <v>3951</v>
      </c>
      <c r="C119" s="616" t="s">
        <v>2904</v>
      </c>
      <c r="D119" s="616" t="s">
        <v>4124</v>
      </c>
      <c r="E119" s="616" t="s">
        <v>4125</v>
      </c>
      <c r="F119" s="619">
        <v>53</v>
      </c>
      <c r="G119" s="619">
        <v>15453</v>
      </c>
      <c r="H119" s="619">
        <v>1</v>
      </c>
      <c r="I119" s="619">
        <v>291.56603773584908</v>
      </c>
      <c r="J119" s="619">
        <v>64</v>
      </c>
      <c r="K119" s="619">
        <v>18752</v>
      </c>
      <c r="L119" s="619">
        <v>1.2134860544878017</v>
      </c>
      <c r="M119" s="619">
        <v>293</v>
      </c>
      <c r="N119" s="619">
        <v>84</v>
      </c>
      <c r="O119" s="619">
        <v>24696</v>
      </c>
      <c r="P119" s="640">
        <v>1.5981362842166569</v>
      </c>
      <c r="Q119" s="837">
        <v>294</v>
      </c>
    </row>
    <row r="120" spans="1:17" ht="14.4" customHeight="1" x14ac:dyDescent="0.3">
      <c r="A120" s="827" t="s">
        <v>3950</v>
      </c>
      <c r="B120" s="616" t="s">
        <v>3951</v>
      </c>
      <c r="C120" s="616" t="s">
        <v>2904</v>
      </c>
      <c r="D120" s="616" t="s">
        <v>4126</v>
      </c>
      <c r="E120" s="616" t="s">
        <v>4127</v>
      </c>
      <c r="F120" s="619">
        <v>5</v>
      </c>
      <c r="G120" s="619">
        <v>225</v>
      </c>
      <c r="H120" s="619">
        <v>1</v>
      </c>
      <c r="I120" s="619">
        <v>45</v>
      </c>
      <c r="J120" s="619">
        <v>2</v>
      </c>
      <c r="K120" s="619">
        <v>90</v>
      </c>
      <c r="L120" s="619">
        <v>0.4</v>
      </c>
      <c r="M120" s="619">
        <v>45</v>
      </c>
      <c r="N120" s="619">
        <v>4</v>
      </c>
      <c r="O120" s="619">
        <v>180</v>
      </c>
      <c r="P120" s="640">
        <v>0.8</v>
      </c>
      <c r="Q120" s="837">
        <v>45</v>
      </c>
    </row>
    <row r="121" spans="1:17" ht="14.4" customHeight="1" x14ac:dyDescent="0.3">
      <c r="A121" s="827" t="s">
        <v>3950</v>
      </c>
      <c r="B121" s="616" t="s">
        <v>3951</v>
      </c>
      <c r="C121" s="616" t="s">
        <v>2904</v>
      </c>
      <c r="D121" s="616" t="s">
        <v>4128</v>
      </c>
      <c r="E121" s="616" t="s">
        <v>4129</v>
      </c>
      <c r="F121" s="619">
        <v>14</v>
      </c>
      <c r="G121" s="619">
        <v>644</v>
      </c>
      <c r="H121" s="619">
        <v>1</v>
      </c>
      <c r="I121" s="619">
        <v>46</v>
      </c>
      <c r="J121" s="619"/>
      <c r="K121" s="619"/>
      <c r="L121" s="619"/>
      <c r="M121" s="619"/>
      <c r="N121" s="619">
        <v>3</v>
      </c>
      <c r="O121" s="619">
        <v>138</v>
      </c>
      <c r="P121" s="640">
        <v>0.21428571428571427</v>
      </c>
      <c r="Q121" s="837">
        <v>46</v>
      </c>
    </row>
    <row r="122" spans="1:17" ht="14.4" customHeight="1" x14ac:dyDescent="0.3">
      <c r="A122" s="827" t="s">
        <v>3950</v>
      </c>
      <c r="B122" s="616" t="s">
        <v>3951</v>
      </c>
      <c r="C122" s="616" t="s">
        <v>2904</v>
      </c>
      <c r="D122" s="616" t="s">
        <v>4130</v>
      </c>
      <c r="E122" s="616" t="s">
        <v>4131</v>
      </c>
      <c r="F122" s="619">
        <v>1</v>
      </c>
      <c r="G122" s="619">
        <v>308</v>
      </c>
      <c r="H122" s="619">
        <v>1</v>
      </c>
      <c r="I122" s="619">
        <v>308</v>
      </c>
      <c r="J122" s="619"/>
      <c r="K122" s="619"/>
      <c r="L122" s="619"/>
      <c r="M122" s="619"/>
      <c r="N122" s="619"/>
      <c r="O122" s="619"/>
      <c r="P122" s="640"/>
      <c r="Q122" s="837"/>
    </row>
    <row r="123" spans="1:17" ht="14.4" customHeight="1" x14ac:dyDescent="0.3">
      <c r="A123" s="827" t="s">
        <v>3950</v>
      </c>
      <c r="B123" s="616" t="s">
        <v>3951</v>
      </c>
      <c r="C123" s="616" t="s">
        <v>2904</v>
      </c>
      <c r="D123" s="616" t="s">
        <v>4132</v>
      </c>
      <c r="E123" s="616" t="s">
        <v>4133</v>
      </c>
      <c r="F123" s="619"/>
      <c r="G123" s="619"/>
      <c r="H123" s="619"/>
      <c r="I123" s="619"/>
      <c r="J123" s="619">
        <v>6</v>
      </c>
      <c r="K123" s="619">
        <v>186</v>
      </c>
      <c r="L123" s="619"/>
      <c r="M123" s="619">
        <v>31</v>
      </c>
      <c r="N123" s="619">
        <v>2</v>
      </c>
      <c r="O123" s="619">
        <v>62</v>
      </c>
      <c r="P123" s="640"/>
      <c r="Q123" s="837">
        <v>31</v>
      </c>
    </row>
    <row r="124" spans="1:17" ht="14.4" customHeight="1" x14ac:dyDescent="0.3">
      <c r="A124" s="827" t="s">
        <v>3950</v>
      </c>
      <c r="B124" s="616" t="s">
        <v>3951</v>
      </c>
      <c r="C124" s="616" t="s">
        <v>2904</v>
      </c>
      <c r="D124" s="616" t="s">
        <v>4134</v>
      </c>
      <c r="E124" s="616" t="s">
        <v>4135</v>
      </c>
      <c r="F124" s="619">
        <v>1</v>
      </c>
      <c r="G124" s="619">
        <v>26</v>
      </c>
      <c r="H124" s="619">
        <v>1</v>
      </c>
      <c r="I124" s="619">
        <v>26</v>
      </c>
      <c r="J124" s="619"/>
      <c r="K124" s="619"/>
      <c r="L124" s="619"/>
      <c r="M124" s="619"/>
      <c r="N124" s="619">
        <v>1</v>
      </c>
      <c r="O124" s="619">
        <v>26</v>
      </c>
      <c r="P124" s="640">
        <v>1</v>
      </c>
      <c r="Q124" s="837">
        <v>26</v>
      </c>
    </row>
    <row r="125" spans="1:17" ht="14.4" customHeight="1" x14ac:dyDescent="0.3">
      <c r="A125" s="827" t="s">
        <v>3950</v>
      </c>
      <c r="B125" s="616" t="s">
        <v>3951</v>
      </c>
      <c r="C125" s="616" t="s">
        <v>2904</v>
      </c>
      <c r="D125" s="616" t="s">
        <v>4136</v>
      </c>
      <c r="E125" s="616" t="s">
        <v>4137</v>
      </c>
      <c r="F125" s="619"/>
      <c r="G125" s="619"/>
      <c r="H125" s="619"/>
      <c r="I125" s="619"/>
      <c r="J125" s="619">
        <v>3</v>
      </c>
      <c r="K125" s="619">
        <v>819</v>
      </c>
      <c r="L125" s="619"/>
      <c r="M125" s="619">
        <v>273</v>
      </c>
      <c r="N125" s="619">
        <v>8</v>
      </c>
      <c r="O125" s="619">
        <v>2192</v>
      </c>
      <c r="P125" s="640"/>
      <c r="Q125" s="837">
        <v>274</v>
      </c>
    </row>
    <row r="126" spans="1:17" ht="14.4" customHeight="1" x14ac:dyDescent="0.3">
      <c r="A126" s="827" t="s">
        <v>3950</v>
      </c>
      <c r="B126" s="616" t="s">
        <v>3951</v>
      </c>
      <c r="C126" s="616" t="s">
        <v>2904</v>
      </c>
      <c r="D126" s="616" t="s">
        <v>4138</v>
      </c>
      <c r="E126" s="616" t="s">
        <v>4139</v>
      </c>
      <c r="F126" s="619"/>
      <c r="G126" s="619"/>
      <c r="H126" s="619"/>
      <c r="I126" s="619"/>
      <c r="J126" s="619"/>
      <c r="K126" s="619"/>
      <c r="L126" s="619"/>
      <c r="M126" s="619"/>
      <c r="N126" s="619">
        <v>8</v>
      </c>
      <c r="O126" s="619">
        <v>1064</v>
      </c>
      <c r="P126" s="640"/>
      <c r="Q126" s="837">
        <v>133</v>
      </c>
    </row>
    <row r="127" spans="1:17" ht="14.4" customHeight="1" x14ac:dyDescent="0.3">
      <c r="A127" s="827" t="s">
        <v>3950</v>
      </c>
      <c r="B127" s="616" t="s">
        <v>3951</v>
      </c>
      <c r="C127" s="616" t="s">
        <v>2904</v>
      </c>
      <c r="D127" s="616" t="s">
        <v>4140</v>
      </c>
      <c r="E127" s="616" t="s">
        <v>4141</v>
      </c>
      <c r="F127" s="619"/>
      <c r="G127" s="619"/>
      <c r="H127" s="619"/>
      <c r="I127" s="619"/>
      <c r="J127" s="619"/>
      <c r="K127" s="619"/>
      <c r="L127" s="619"/>
      <c r="M127" s="619"/>
      <c r="N127" s="619">
        <v>194</v>
      </c>
      <c r="O127" s="619">
        <v>7178</v>
      </c>
      <c r="P127" s="640"/>
      <c r="Q127" s="837">
        <v>37</v>
      </c>
    </row>
    <row r="128" spans="1:17" ht="14.4" customHeight="1" x14ac:dyDescent="0.3">
      <c r="A128" s="827" t="s">
        <v>3950</v>
      </c>
      <c r="B128" s="616" t="s">
        <v>3951</v>
      </c>
      <c r="C128" s="616" t="s">
        <v>2904</v>
      </c>
      <c r="D128" s="616" t="s">
        <v>4142</v>
      </c>
      <c r="E128" s="616" t="s">
        <v>4143</v>
      </c>
      <c r="F128" s="619"/>
      <c r="G128" s="619"/>
      <c r="H128" s="619"/>
      <c r="I128" s="619"/>
      <c r="J128" s="619"/>
      <c r="K128" s="619"/>
      <c r="L128" s="619"/>
      <c r="M128" s="619"/>
      <c r="N128" s="619">
        <v>1</v>
      </c>
      <c r="O128" s="619">
        <v>93</v>
      </c>
      <c r="P128" s="640"/>
      <c r="Q128" s="837">
        <v>93</v>
      </c>
    </row>
    <row r="129" spans="1:17" ht="14.4" customHeight="1" x14ac:dyDescent="0.3">
      <c r="A129" s="827" t="s">
        <v>3950</v>
      </c>
      <c r="B129" s="616" t="s">
        <v>4144</v>
      </c>
      <c r="C129" s="616" t="s">
        <v>2904</v>
      </c>
      <c r="D129" s="616" t="s">
        <v>4145</v>
      </c>
      <c r="E129" s="616" t="s">
        <v>4146</v>
      </c>
      <c r="F129" s="619">
        <v>3</v>
      </c>
      <c r="G129" s="619">
        <v>3109</v>
      </c>
      <c r="H129" s="619">
        <v>1</v>
      </c>
      <c r="I129" s="619">
        <v>1036.3333333333333</v>
      </c>
      <c r="J129" s="619">
        <v>5</v>
      </c>
      <c r="K129" s="619">
        <v>5185</v>
      </c>
      <c r="L129" s="619">
        <v>1.6677388227725958</v>
      </c>
      <c r="M129" s="619">
        <v>1037</v>
      </c>
      <c r="N129" s="619">
        <v>8</v>
      </c>
      <c r="O129" s="619">
        <v>8304</v>
      </c>
      <c r="P129" s="640">
        <v>2.6709552910903827</v>
      </c>
      <c r="Q129" s="837">
        <v>1038</v>
      </c>
    </row>
    <row r="130" spans="1:17" ht="14.4" customHeight="1" x14ac:dyDescent="0.3">
      <c r="A130" s="827" t="s">
        <v>4147</v>
      </c>
      <c r="B130" s="616" t="s">
        <v>3738</v>
      </c>
      <c r="C130" s="616" t="s">
        <v>3190</v>
      </c>
      <c r="D130" s="616" t="s">
        <v>4148</v>
      </c>
      <c r="E130" s="616" t="s">
        <v>4149</v>
      </c>
      <c r="F130" s="619">
        <v>0.66</v>
      </c>
      <c r="G130" s="619">
        <v>1763.16</v>
      </c>
      <c r="H130" s="619">
        <v>1</v>
      </c>
      <c r="I130" s="619">
        <v>2671.4545454545455</v>
      </c>
      <c r="J130" s="619">
        <v>0.67</v>
      </c>
      <c r="K130" s="619">
        <v>1712.05</v>
      </c>
      <c r="L130" s="619">
        <v>0.97101227341818097</v>
      </c>
      <c r="M130" s="619">
        <v>2555.2985074626863</v>
      </c>
      <c r="N130" s="619"/>
      <c r="O130" s="619"/>
      <c r="P130" s="640"/>
      <c r="Q130" s="837"/>
    </row>
    <row r="131" spans="1:17" ht="14.4" customHeight="1" x14ac:dyDescent="0.3">
      <c r="A131" s="827" t="s">
        <v>4147</v>
      </c>
      <c r="B131" s="616" t="s">
        <v>3738</v>
      </c>
      <c r="C131" s="616" t="s">
        <v>3190</v>
      </c>
      <c r="D131" s="616" t="s">
        <v>4150</v>
      </c>
      <c r="E131" s="616" t="s">
        <v>3217</v>
      </c>
      <c r="F131" s="619"/>
      <c r="G131" s="619"/>
      <c r="H131" s="619"/>
      <c r="I131" s="619"/>
      <c r="J131" s="619">
        <v>0.23</v>
      </c>
      <c r="K131" s="619">
        <v>1137.08</v>
      </c>
      <c r="L131" s="619"/>
      <c r="M131" s="619">
        <v>4943.8260869565211</v>
      </c>
      <c r="N131" s="619">
        <v>0.9</v>
      </c>
      <c r="O131" s="619">
        <v>4449.5600000000004</v>
      </c>
      <c r="P131" s="640"/>
      <c r="Q131" s="837">
        <v>4943.9555555555562</v>
      </c>
    </row>
    <row r="132" spans="1:17" ht="14.4" customHeight="1" x14ac:dyDescent="0.3">
      <c r="A132" s="827" t="s">
        <v>4147</v>
      </c>
      <c r="B132" s="616" t="s">
        <v>3738</v>
      </c>
      <c r="C132" s="616" t="s">
        <v>3190</v>
      </c>
      <c r="D132" s="616" t="s">
        <v>4151</v>
      </c>
      <c r="E132" s="616" t="s">
        <v>4152</v>
      </c>
      <c r="F132" s="619">
        <v>14.12</v>
      </c>
      <c r="G132" s="619">
        <v>13965.07</v>
      </c>
      <c r="H132" s="619">
        <v>1</v>
      </c>
      <c r="I132" s="619">
        <v>989.02762039660058</v>
      </c>
      <c r="J132" s="619">
        <v>8.370000000000001</v>
      </c>
      <c r="K132" s="619">
        <v>7962.6600000000008</v>
      </c>
      <c r="L132" s="619">
        <v>0.57018403774560389</v>
      </c>
      <c r="M132" s="619">
        <v>951.33333333333326</v>
      </c>
      <c r="N132" s="619">
        <v>7.55</v>
      </c>
      <c r="O132" s="619">
        <v>7583.77</v>
      </c>
      <c r="P132" s="640">
        <v>0.54305277381352191</v>
      </c>
      <c r="Q132" s="837">
        <v>1004.4728476821193</v>
      </c>
    </row>
    <row r="133" spans="1:17" ht="14.4" customHeight="1" x14ac:dyDescent="0.3">
      <c r="A133" s="827" t="s">
        <v>4147</v>
      </c>
      <c r="B133" s="616" t="s">
        <v>3738</v>
      </c>
      <c r="C133" s="616" t="s">
        <v>3190</v>
      </c>
      <c r="D133" s="616" t="s">
        <v>4153</v>
      </c>
      <c r="E133" s="616" t="s">
        <v>3217</v>
      </c>
      <c r="F133" s="619">
        <v>4.2399999999999993</v>
      </c>
      <c r="G133" s="619">
        <v>43778.76</v>
      </c>
      <c r="H133" s="619">
        <v>1</v>
      </c>
      <c r="I133" s="619">
        <v>10325.179245283021</v>
      </c>
      <c r="J133" s="619">
        <v>1.47</v>
      </c>
      <c r="K133" s="619">
        <v>14535.16</v>
      </c>
      <c r="L133" s="619">
        <v>0.33201397207230171</v>
      </c>
      <c r="M133" s="619">
        <v>9887.8639455782322</v>
      </c>
      <c r="N133" s="619">
        <v>2.42</v>
      </c>
      <c r="O133" s="619">
        <v>23928.649999999998</v>
      </c>
      <c r="P133" s="640">
        <v>0.54658126452188227</v>
      </c>
      <c r="Q133" s="837">
        <v>9887.8719008264452</v>
      </c>
    </row>
    <row r="134" spans="1:17" ht="14.4" customHeight="1" x14ac:dyDescent="0.3">
      <c r="A134" s="827" t="s">
        <v>4147</v>
      </c>
      <c r="B134" s="616" t="s">
        <v>3738</v>
      </c>
      <c r="C134" s="616" t="s">
        <v>3190</v>
      </c>
      <c r="D134" s="616" t="s">
        <v>3216</v>
      </c>
      <c r="E134" s="616" t="s">
        <v>3217</v>
      </c>
      <c r="F134" s="619">
        <v>0.4</v>
      </c>
      <c r="G134" s="619">
        <v>2602.6</v>
      </c>
      <c r="H134" s="619">
        <v>1</v>
      </c>
      <c r="I134" s="619">
        <v>6506.4999999999991</v>
      </c>
      <c r="J134" s="619"/>
      <c r="K134" s="619"/>
      <c r="L134" s="619"/>
      <c r="M134" s="619"/>
      <c r="N134" s="619"/>
      <c r="O134" s="619"/>
      <c r="P134" s="640"/>
      <c r="Q134" s="837"/>
    </row>
    <row r="135" spans="1:17" ht="14.4" customHeight="1" x14ac:dyDescent="0.3">
      <c r="A135" s="827" t="s">
        <v>4147</v>
      </c>
      <c r="B135" s="616" t="s">
        <v>3738</v>
      </c>
      <c r="C135" s="616" t="s">
        <v>3190</v>
      </c>
      <c r="D135" s="616" t="s">
        <v>4154</v>
      </c>
      <c r="E135" s="616" t="s">
        <v>4155</v>
      </c>
      <c r="F135" s="619">
        <v>1</v>
      </c>
      <c r="G135" s="619">
        <v>416.3</v>
      </c>
      <c r="H135" s="619">
        <v>1</v>
      </c>
      <c r="I135" s="619">
        <v>416.3</v>
      </c>
      <c r="J135" s="619"/>
      <c r="K135" s="619"/>
      <c r="L135" s="619"/>
      <c r="M135" s="619"/>
      <c r="N135" s="619"/>
      <c r="O135" s="619"/>
      <c r="P135" s="640"/>
      <c r="Q135" s="837"/>
    </row>
    <row r="136" spans="1:17" ht="14.4" customHeight="1" x14ac:dyDescent="0.3">
      <c r="A136" s="827" t="s">
        <v>4147</v>
      </c>
      <c r="B136" s="616" t="s">
        <v>3738</v>
      </c>
      <c r="C136" s="616" t="s">
        <v>3190</v>
      </c>
      <c r="D136" s="616" t="s">
        <v>3235</v>
      </c>
      <c r="E136" s="616" t="s">
        <v>3236</v>
      </c>
      <c r="F136" s="619">
        <v>1.26</v>
      </c>
      <c r="G136" s="619">
        <v>6880.6</v>
      </c>
      <c r="H136" s="619">
        <v>1</v>
      </c>
      <c r="I136" s="619">
        <v>5460.7936507936511</v>
      </c>
      <c r="J136" s="619">
        <v>1.29</v>
      </c>
      <c r="K136" s="619">
        <v>5710.829999999999</v>
      </c>
      <c r="L136" s="619">
        <v>0.82999011714094684</v>
      </c>
      <c r="M136" s="619">
        <v>4426.9999999999991</v>
      </c>
      <c r="N136" s="619">
        <v>0.81</v>
      </c>
      <c r="O136" s="619">
        <v>3652.19</v>
      </c>
      <c r="P136" s="640">
        <v>0.53079527948144056</v>
      </c>
      <c r="Q136" s="837">
        <v>4508.8765432098762</v>
      </c>
    </row>
    <row r="137" spans="1:17" ht="14.4" customHeight="1" x14ac:dyDescent="0.3">
      <c r="A137" s="827" t="s">
        <v>4147</v>
      </c>
      <c r="B137" s="616" t="s">
        <v>3738</v>
      </c>
      <c r="C137" s="616" t="s">
        <v>3190</v>
      </c>
      <c r="D137" s="616" t="s">
        <v>4156</v>
      </c>
      <c r="E137" s="616" t="s">
        <v>3236</v>
      </c>
      <c r="F137" s="619">
        <v>1.5299999999999998</v>
      </c>
      <c r="G137" s="619">
        <v>16709.990000000002</v>
      </c>
      <c r="H137" s="619">
        <v>1</v>
      </c>
      <c r="I137" s="619">
        <v>10921.56209150327</v>
      </c>
      <c r="J137" s="619">
        <v>0.36</v>
      </c>
      <c r="K137" s="619">
        <v>3187.44</v>
      </c>
      <c r="L137" s="619">
        <v>0.1907505629865727</v>
      </c>
      <c r="M137" s="619">
        <v>8854</v>
      </c>
      <c r="N137" s="619">
        <v>0.45999999999999996</v>
      </c>
      <c r="O137" s="619">
        <v>4072.84</v>
      </c>
      <c r="P137" s="640">
        <v>0.24373683048284289</v>
      </c>
      <c r="Q137" s="837">
        <v>8854.0000000000018</v>
      </c>
    </row>
    <row r="138" spans="1:17" ht="14.4" customHeight="1" x14ac:dyDescent="0.3">
      <c r="A138" s="827" t="s">
        <v>4147</v>
      </c>
      <c r="B138" s="616" t="s">
        <v>3738</v>
      </c>
      <c r="C138" s="616" t="s">
        <v>3190</v>
      </c>
      <c r="D138" s="616" t="s">
        <v>4157</v>
      </c>
      <c r="E138" s="616" t="s">
        <v>4158</v>
      </c>
      <c r="F138" s="619">
        <v>1.8</v>
      </c>
      <c r="G138" s="619">
        <v>3520.9800000000005</v>
      </c>
      <c r="H138" s="619">
        <v>1</v>
      </c>
      <c r="I138" s="619">
        <v>1956.1000000000001</v>
      </c>
      <c r="J138" s="619">
        <v>2.2000000000000002</v>
      </c>
      <c r="K138" s="619">
        <v>4288.46</v>
      </c>
      <c r="L138" s="619">
        <v>1.2179734051315256</v>
      </c>
      <c r="M138" s="619">
        <v>1949.3</v>
      </c>
      <c r="N138" s="619">
        <v>1.2999999999999998</v>
      </c>
      <c r="O138" s="619">
        <v>2534.09</v>
      </c>
      <c r="P138" s="640">
        <v>0.71971155757771976</v>
      </c>
      <c r="Q138" s="837">
        <v>1949.3000000000004</v>
      </c>
    </row>
    <row r="139" spans="1:17" ht="14.4" customHeight="1" x14ac:dyDescent="0.3">
      <c r="A139" s="827" t="s">
        <v>4147</v>
      </c>
      <c r="B139" s="616" t="s">
        <v>3738</v>
      </c>
      <c r="C139" s="616" t="s">
        <v>3190</v>
      </c>
      <c r="D139" s="616" t="s">
        <v>4159</v>
      </c>
      <c r="E139" s="616" t="s">
        <v>3236</v>
      </c>
      <c r="F139" s="619">
        <v>9.68</v>
      </c>
      <c r="G139" s="619">
        <v>21144.11</v>
      </c>
      <c r="H139" s="619">
        <v>1</v>
      </c>
      <c r="I139" s="619">
        <v>2184.3088842975208</v>
      </c>
      <c r="J139" s="619">
        <v>12</v>
      </c>
      <c r="K139" s="619">
        <v>21249.599999999999</v>
      </c>
      <c r="L139" s="619">
        <v>1.0049890962542287</v>
      </c>
      <c r="M139" s="619">
        <v>1770.8</v>
      </c>
      <c r="N139" s="619">
        <v>10.95</v>
      </c>
      <c r="O139" s="619">
        <v>19583.21</v>
      </c>
      <c r="P139" s="640">
        <v>0.92617802309957709</v>
      </c>
      <c r="Q139" s="837">
        <v>1788.4210045662101</v>
      </c>
    </row>
    <row r="140" spans="1:17" ht="14.4" customHeight="1" x14ac:dyDescent="0.3">
      <c r="A140" s="827" t="s">
        <v>4147</v>
      </c>
      <c r="B140" s="616" t="s">
        <v>3738</v>
      </c>
      <c r="C140" s="616" t="s">
        <v>3190</v>
      </c>
      <c r="D140" s="616" t="s">
        <v>4160</v>
      </c>
      <c r="E140" s="616" t="s">
        <v>4161</v>
      </c>
      <c r="F140" s="619">
        <v>0.5</v>
      </c>
      <c r="G140" s="619">
        <v>189.66</v>
      </c>
      <c r="H140" s="619">
        <v>1</v>
      </c>
      <c r="I140" s="619">
        <v>379.32</v>
      </c>
      <c r="J140" s="619">
        <v>0.95</v>
      </c>
      <c r="K140" s="619">
        <v>491.72</v>
      </c>
      <c r="L140" s="619">
        <v>2.5926394600864708</v>
      </c>
      <c r="M140" s="619">
        <v>517.6</v>
      </c>
      <c r="N140" s="619">
        <v>0.33</v>
      </c>
      <c r="O140" s="619">
        <v>170.79999999999998</v>
      </c>
      <c r="P140" s="640">
        <v>0.90055889486449425</v>
      </c>
      <c r="Q140" s="837">
        <v>517.57575757575751</v>
      </c>
    </row>
    <row r="141" spans="1:17" ht="14.4" customHeight="1" x14ac:dyDescent="0.3">
      <c r="A141" s="827" t="s">
        <v>4147</v>
      </c>
      <c r="B141" s="616" t="s">
        <v>3738</v>
      </c>
      <c r="C141" s="616" t="s">
        <v>3190</v>
      </c>
      <c r="D141" s="616" t="s">
        <v>4162</v>
      </c>
      <c r="E141" s="616" t="s">
        <v>4163</v>
      </c>
      <c r="F141" s="619">
        <v>0.1</v>
      </c>
      <c r="G141" s="619">
        <v>94.48</v>
      </c>
      <c r="H141" s="619">
        <v>1</v>
      </c>
      <c r="I141" s="619">
        <v>944.8</v>
      </c>
      <c r="J141" s="619">
        <v>0.1</v>
      </c>
      <c r="K141" s="619">
        <v>90.38</v>
      </c>
      <c r="L141" s="619">
        <v>0.95660457239627428</v>
      </c>
      <c r="M141" s="619">
        <v>903.8</v>
      </c>
      <c r="N141" s="619">
        <v>0.15000000000000002</v>
      </c>
      <c r="O141" s="619">
        <v>135.57</v>
      </c>
      <c r="P141" s="640">
        <v>1.4349068585944114</v>
      </c>
      <c r="Q141" s="837">
        <v>903.79999999999984</v>
      </c>
    </row>
    <row r="142" spans="1:17" ht="14.4" customHeight="1" x14ac:dyDescent="0.3">
      <c r="A142" s="827" t="s">
        <v>4147</v>
      </c>
      <c r="B142" s="616" t="s">
        <v>3738</v>
      </c>
      <c r="C142" s="616" t="s">
        <v>3190</v>
      </c>
      <c r="D142" s="616" t="s">
        <v>4164</v>
      </c>
      <c r="E142" s="616" t="s">
        <v>3236</v>
      </c>
      <c r="F142" s="619"/>
      <c r="G142" s="619"/>
      <c r="H142" s="619"/>
      <c r="I142" s="619"/>
      <c r="J142" s="619">
        <v>0.39000000000000007</v>
      </c>
      <c r="K142" s="619">
        <v>12785.2</v>
      </c>
      <c r="L142" s="619"/>
      <c r="M142" s="619">
        <v>32782.564102564102</v>
      </c>
      <c r="N142" s="619">
        <v>0.49000000000000005</v>
      </c>
      <c r="O142" s="619">
        <v>15452.27</v>
      </c>
      <c r="P142" s="640"/>
      <c r="Q142" s="837">
        <v>31535.244897959183</v>
      </c>
    </row>
    <row r="143" spans="1:17" ht="14.4" customHeight="1" x14ac:dyDescent="0.3">
      <c r="A143" s="827" t="s">
        <v>4147</v>
      </c>
      <c r="B143" s="616" t="s">
        <v>3738</v>
      </c>
      <c r="C143" s="616" t="s">
        <v>3330</v>
      </c>
      <c r="D143" s="616" t="s">
        <v>4165</v>
      </c>
      <c r="E143" s="616" t="s">
        <v>4166</v>
      </c>
      <c r="F143" s="619">
        <v>3</v>
      </c>
      <c r="G143" s="619">
        <v>1768.77</v>
      </c>
      <c r="H143" s="619">
        <v>1</v>
      </c>
      <c r="I143" s="619">
        <v>589.59</v>
      </c>
      <c r="J143" s="619"/>
      <c r="K143" s="619"/>
      <c r="L143" s="619"/>
      <c r="M143" s="619"/>
      <c r="N143" s="619">
        <v>1</v>
      </c>
      <c r="O143" s="619">
        <v>589.59</v>
      </c>
      <c r="P143" s="640">
        <v>0.33333333333333337</v>
      </c>
      <c r="Q143" s="837">
        <v>589.59</v>
      </c>
    </row>
    <row r="144" spans="1:17" ht="14.4" customHeight="1" x14ac:dyDescent="0.3">
      <c r="A144" s="827" t="s">
        <v>4147</v>
      </c>
      <c r="B144" s="616" t="s">
        <v>3738</v>
      </c>
      <c r="C144" s="616" t="s">
        <v>3330</v>
      </c>
      <c r="D144" s="616" t="s">
        <v>4167</v>
      </c>
      <c r="E144" s="616" t="s">
        <v>4168</v>
      </c>
      <c r="F144" s="619">
        <v>2</v>
      </c>
      <c r="G144" s="619">
        <v>1944.64</v>
      </c>
      <c r="H144" s="619">
        <v>1</v>
      </c>
      <c r="I144" s="619">
        <v>972.32</v>
      </c>
      <c r="J144" s="619">
        <v>7</v>
      </c>
      <c r="K144" s="619">
        <v>6806.24</v>
      </c>
      <c r="L144" s="619">
        <v>3.4999999999999996</v>
      </c>
      <c r="M144" s="619">
        <v>972.31999999999994</v>
      </c>
      <c r="N144" s="619">
        <v>5</v>
      </c>
      <c r="O144" s="619">
        <v>4861.6000000000004</v>
      </c>
      <c r="P144" s="640">
        <v>2.5</v>
      </c>
      <c r="Q144" s="837">
        <v>972.32</v>
      </c>
    </row>
    <row r="145" spans="1:17" ht="14.4" customHeight="1" x14ac:dyDescent="0.3">
      <c r="A145" s="827" t="s">
        <v>4147</v>
      </c>
      <c r="B145" s="616" t="s">
        <v>3738</v>
      </c>
      <c r="C145" s="616" t="s">
        <v>3330</v>
      </c>
      <c r="D145" s="616" t="s">
        <v>4169</v>
      </c>
      <c r="E145" s="616" t="s">
        <v>4168</v>
      </c>
      <c r="F145" s="619"/>
      <c r="G145" s="619"/>
      <c r="H145" s="619"/>
      <c r="I145" s="619"/>
      <c r="J145" s="619"/>
      <c r="K145" s="619"/>
      <c r="L145" s="619"/>
      <c r="M145" s="619"/>
      <c r="N145" s="619">
        <v>1</v>
      </c>
      <c r="O145" s="619">
        <v>1408.42</v>
      </c>
      <c r="P145" s="640"/>
      <c r="Q145" s="837">
        <v>1408.42</v>
      </c>
    </row>
    <row r="146" spans="1:17" ht="14.4" customHeight="1" x14ac:dyDescent="0.3">
      <c r="A146" s="827" t="s">
        <v>4147</v>
      </c>
      <c r="B146" s="616" t="s">
        <v>3738</v>
      </c>
      <c r="C146" s="616" t="s">
        <v>3330</v>
      </c>
      <c r="D146" s="616" t="s">
        <v>4170</v>
      </c>
      <c r="E146" s="616" t="s">
        <v>4168</v>
      </c>
      <c r="F146" s="619">
        <v>20</v>
      </c>
      <c r="G146" s="619">
        <v>34146.199999999997</v>
      </c>
      <c r="H146" s="619">
        <v>1</v>
      </c>
      <c r="I146" s="619">
        <v>1707.31</v>
      </c>
      <c r="J146" s="619">
        <v>6</v>
      </c>
      <c r="K146" s="619">
        <v>10243.859999999999</v>
      </c>
      <c r="L146" s="619">
        <v>0.3</v>
      </c>
      <c r="M146" s="619">
        <v>1707.3099999999997</v>
      </c>
      <c r="N146" s="619">
        <v>19</v>
      </c>
      <c r="O146" s="619">
        <v>32438.89</v>
      </c>
      <c r="P146" s="640">
        <v>0.95000000000000007</v>
      </c>
      <c r="Q146" s="837">
        <v>1707.31</v>
      </c>
    </row>
    <row r="147" spans="1:17" ht="14.4" customHeight="1" x14ac:dyDescent="0.3">
      <c r="A147" s="827" t="s">
        <v>4147</v>
      </c>
      <c r="B147" s="616" t="s">
        <v>3738</v>
      </c>
      <c r="C147" s="616" t="s">
        <v>3330</v>
      </c>
      <c r="D147" s="616" t="s">
        <v>4171</v>
      </c>
      <c r="E147" s="616" t="s">
        <v>4168</v>
      </c>
      <c r="F147" s="619">
        <v>4</v>
      </c>
      <c r="G147" s="619">
        <v>8265.2000000000007</v>
      </c>
      <c r="H147" s="619">
        <v>1</v>
      </c>
      <c r="I147" s="619">
        <v>2066.3000000000002</v>
      </c>
      <c r="J147" s="619">
        <v>1</v>
      </c>
      <c r="K147" s="619">
        <v>2066.3000000000002</v>
      </c>
      <c r="L147" s="619">
        <v>0.25</v>
      </c>
      <c r="M147" s="619">
        <v>2066.3000000000002</v>
      </c>
      <c r="N147" s="619">
        <v>3</v>
      </c>
      <c r="O147" s="619">
        <v>6198.9000000000005</v>
      </c>
      <c r="P147" s="640">
        <v>0.75</v>
      </c>
      <c r="Q147" s="837">
        <v>2066.3000000000002</v>
      </c>
    </row>
    <row r="148" spans="1:17" ht="14.4" customHeight="1" x14ac:dyDescent="0.3">
      <c r="A148" s="827" t="s">
        <v>4147</v>
      </c>
      <c r="B148" s="616" t="s">
        <v>3738</v>
      </c>
      <c r="C148" s="616" t="s">
        <v>3330</v>
      </c>
      <c r="D148" s="616" t="s">
        <v>4172</v>
      </c>
      <c r="E148" s="616" t="s">
        <v>4173</v>
      </c>
      <c r="F148" s="619"/>
      <c r="G148" s="619"/>
      <c r="H148" s="619"/>
      <c r="I148" s="619"/>
      <c r="J148" s="619">
        <v>1</v>
      </c>
      <c r="K148" s="619">
        <v>1932.09</v>
      </c>
      <c r="L148" s="619"/>
      <c r="M148" s="619">
        <v>1932.09</v>
      </c>
      <c r="N148" s="619">
        <v>2</v>
      </c>
      <c r="O148" s="619">
        <v>3864.18</v>
      </c>
      <c r="P148" s="640"/>
      <c r="Q148" s="837">
        <v>1932.09</v>
      </c>
    </row>
    <row r="149" spans="1:17" ht="14.4" customHeight="1" x14ac:dyDescent="0.3">
      <c r="A149" s="827" t="s">
        <v>4147</v>
      </c>
      <c r="B149" s="616" t="s">
        <v>3738</v>
      </c>
      <c r="C149" s="616" t="s">
        <v>3330</v>
      </c>
      <c r="D149" s="616" t="s">
        <v>4174</v>
      </c>
      <c r="E149" s="616" t="s">
        <v>4175</v>
      </c>
      <c r="F149" s="619">
        <v>15</v>
      </c>
      <c r="G149" s="619">
        <v>15416.4</v>
      </c>
      <c r="H149" s="619">
        <v>1</v>
      </c>
      <c r="I149" s="619">
        <v>1027.76</v>
      </c>
      <c r="J149" s="619">
        <v>4</v>
      </c>
      <c r="K149" s="619">
        <v>4111.04</v>
      </c>
      <c r="L149" s="619">
        <v>0.26666666666666666</v>
      </c>
      <c r="M149" s="619">
        <v>1027.76</v>
      </c>
      <c r="N149" s="619">
        <v>13</v>
      </c>
      <c r="O149" s="619">
        <v>13360.880000000001</v>
      </c>
      <c r="P149" s="640">
        <v>0.86666666666666681</v>
      </c>
      <c r="Q149" s="837">
        <v>1027.76</v>
      </c>
    </row>
    <row r="150" spans="1:17" ht="14.4" customHeight="1" x14ac:dyDescent="0.3">
      <c r="A150" s="827" t="s">
        <v>4147</v>
      </c>
      <c r="B150" s="616" t="s">
        <v>3738</v>
      </c>
      <c r="C150" s="616" t="s">
        <v>3330</v>
      </c>
      <c r="D150" s="616" t="s">
        <v>4176</v>
      </c>
      <c r="E150" s="616" t="s">
        <v>4175</v>
      </c>
      <c r="F150" s="619">
        <v>4</v>
      </c>
      <c r="G150" s="619">
        <v>8567.4</v>
      </c>
      <c r="H150" s="619">
        <v>1</v>
      </c>
      <c r="I150" s="619">
        <v>2141.85</v>
      </c>
      <c r="J150" s="619">
        <v>2</v>
      </c>
      <c r="K150" s="619">
        <v>4283.7</v>
      </c>
      <c r="L150" s="619">
        <v>0.5</v>
      </c>
      <c r="M150" s="619">
        <v>2141.85</v>
      </c>
      <c r="N150" s="619">
        <v>6</v>
      </c>
      <c r="O150" s="619">
        <v>12851.1</v>
      </c>
      <c r="P150" s="640">
        <v>1.5</v>
      </c>
      <c r="Q150" s="837">
        <v>2141.85</v>
      </c>
    </row>
    <row r="151" spans="1:17" ht="14.4" customHeight="1" x14ac:dyDescent="0.3">
      <c r="A151" s="827" t="s">
        <v>4147</v>
      </c>
      <c r="B151" s="616" t="s">
        <v>3738</v>
      </c>
      <c r="C151" s="616" t="s">
        <v>3330</v>
      </c>
      <c r="D151" s="616" t="s">
        <v>4177</v>
      </c>
      <c r="E151" s="616" t="s">
        <v>4178</v>
      </c>
      <c r="F151" s="619"/>
      <c r="G151" s="619"/>
      <c r="H151" s="619"/>
      <c r="I151" s="619"/>
      <c r="J151" s="619"/>
      <c r="K151" s="619"/>
      <c r="L151" s="619"/>
      <c r="M151" s="619"/>
      <c r="N151" s="619">
        <v>1</v>
      </c>
      <c r="O151" s="619">
        <v>8536.5499999999993</v>
      </c>
      <c r="P151" s="640"/>
      <c r="Q151" s="837">
        <v>8536.5499999999993</v>
      </c>
    </row>
    <row r="152" spans="1:17" ht="14.4" customHeight="1" x14ac:dyDescent="0.3">
      <c r="A152" s="827" t="s">
        <v>4147</v>
      </c>
      <c r="B152" s="616" t="s">
        <v>3738</v>
      </c>
      <c r="C152" s="616" t="s">
        <v>3330</v>
      </c>
      <c r="D152" s="616" t="s">
        <v>4179</v>
      </c>
      <c r="E152" s="616" t="s">
        <v>4180</v>
      </c>
      <c r="F152" s="619">
        <v>4</v>
      </c>
      <c r="G152" s="619">
        <v>12013.52</v>
      </c>
      <c r="H152" s="619">
        <v>1</v>
      </c>
      <c r="I152" s="619">
        <v>3003.38</v>
      </c>
      <c r="J152" s="619">
        <v>1</v>
      </c>
      <c r="K152" s="619">
        <v>3003.38</v>
      </c>
      <c r="L152" s="619">
        <v>0.25</v>
      </c>
      <c r="M152" s="619">
        <v>3003.38</v>
      </c>
      <c r="N152" s="619">
        <v>3</v>
      </c>
      <c r="O152" s="619">
        <v>9010.14</v>
      </c>
      <c r="P152" s="640">
        <v>0.74999999999999989</v>
      </c>
      <c r="Q152" s="837">
        <v>3003.3799999999997</v>
      </c>
    </row>
    <row r="153" spans="1:17" ht="14.4" customHeight="1" x14ac:dyDescent="0.3">
      <c r="A153" s="827" t="s">
        <v>4147</v>
      </c>
      <c r="B153" s="616" t="s">
        <v>3738</v>
      </c>
      <c r="C153" s="616" t="s">
        <v>3330</v>
      </c>
      <c r="D153" s="616" t="s">
        <v>4181</v>
      </c>
      <c r="E153" s="616" t="s">
        <v>4182</v>
      </c>
      <c r="F153" s="619">
        <v>1</v>
      </c>
      <c r="G153" s="619">
        <v>2236.5</v>
      </c>
      <c r="H153" s="619">
        <v>1</v>
      </c>
      <c r="I153" s="619">
        <v>2236.5</v>
      </c>
      <c r="J153" s="619"/>
      <c r="K153" s="619"/>
      <c r="L153" s="619"/>
      <c r="M153" s="619"/>
      <c r="N153" s="619">
        <v>2</v>
      </c>
      <c r="O153" s="619">
        <v>4473</v>
      </c>
      <c r="P153" s="640">
        <v>2</v>
      </c>
      <c r="Q153" s="837">
        <v>2236.5</v>
      </c>
    </row>
    <row r="154" spans="1:17" ht="14.4" customHeight="1" x14ac:dyDescent="0.3">
      <c r="A154" s="827" t="s">
        <v>4147</v>
      </c>
      <c r="B154" s="616" t="s">
        <v>3738</v>
      </c>
      <c r="C154" s="616" t="s">
        <v>3330</v>
      </c>
      <c r="D154" s="616" t="s">
        <v>4183</v>
      </c>
      <c r="E154" s="616" t="s">
        <v>4184</v>
      </c>
      <c r="F154" s="619">
        <v>17</v>
      </c>
      <c r="G154" s="619">
        <v>117143.26</v>
      </c>
      <c r="H154" s="619">
        <v>1</v>
      </c>
      <c r="I154" s="619">
        <v>6890.78</v>
      </c>
      <c r="J154" s="619">
        <v>5</v>
      </c>
      <c r="K154" s="619">
        <v>34453.9</v>
      </c>
      <c r="L154" s="619">
        <v>0.29411764705882354</v>
      </c>
      <c r="M154" s="619">
        <v>6890.7800000000007</v>
      </c>
      <c r="N154" s="619">
        <v>25</v>
      </c>
      <c r="O154" s="619">
        <v>172269.5</v>
      </c>
      <c r="P154" s="640">
        <v>1.4705882352941178</v>
      </c>
      <c r="Q154" s="837">
        <v>6890.78</v>
      </c>
    </row>
    <row r="155" spans="1:17" ht="14.4" customHeight="1" x14ac:dyDescent="0.3">
      <c r="A155" s="827" t="s">
        <v>4147</v>
      </c>
      <c r="B155" s="616" t="s">
        <v>3738</v>
      </c>
      <c r="C155" s="616" t="s">
        <v>3330</v>
      </c>
      <c r="D155" s="616" t="s">
        <v>4185</v>
      </c>
      <c r="E155" s="616" t="s">
        <v>4186</v>
      </c>
      <c r="F155" s="619"/>
      <c r="G155" s="619"/>
      <c r="H155" s="619"/>
      <c r="I155" s="619"/>
      <c r="J155" s="619">
        <v>1</v>
      </c>
      <c r="K155" s="619">
        <v>19196.8</v>
      </c>
      <c r="L155" s="619"/>
      <c r="M155" s="619">
        <v>19196.8</v>
      </c>
      <c r="N155" s="619"/>
      <c r="O155" s="619"/>
      <c r="P155" s="640"/>
      <c r="Q155" s="837"/>
    </row>
    <row r="156" spans="1:17" ht="14.4" customHeight="1" x14ac:dyDescent="0.3">
      <c r="A156" s="827" t="s">
        <v>4147</v>
      </c>
      <c r="B156" s="616" t="s">
        <v>3738</v>
      </c>
      <c r="C156" s="616" t="s">
        <v>3330</v>
      </c>
      <c r="D156" s="616" t="s">
        <v>4187</v>
      </c>
      <c r="E156" s="616" t="s">
        <v>4188</v>
      </c>
      <c r="F156" s="619">
        <v>5</v>
      </c>
      <c r="G156" s="619">
        <v>20689.45</v>
      </c>
      <c r="H156" s="619">
        <v>1</v>
      </c>
      <c r="I156" s="619">
        <v>4137.8900000000003</v>
      </c>
      <c r="J156" s="619">
        <v>1</v>
      </c>
      <c r="K156" s="619">
        <v>4137.8900000000003</v>
      </c>
      <c r="L156" s="619">
        <v>0.2</v>
      </c>
      <c r="M156" s="619">
        <v>4137.8900000000003</v>
      </c>
      <c r="N156" s="619">
        <v>1</v>
      </c>
      <c r="O156" s="619">
        <v>4137.8900000000003</v>
      </c>
      <c r="P156" s="640">
        <v>0.2</v>
      </c>
      <c r="Q156" s="837">
        <v>4137.8900000000003</v>
      </c>
    </row>
    <row r="157" spans="1:17" ht="14.4" customHeight="1" x14ac:dyDescent="0.3">
      <c r="A157" s="827" t="s">
        <v>4147</v>
      </c>
      <c r="B157" s="616" t="s">
        <v>3738</v>
      </c>
      <c r="C157" s="616" t="s">
        <v>3330</v>
      </c>
      <c r="D157" s="616" t="s">
        <v>4189</v>
      </c>
      <c r="E157" s="616" t="s">
        <v>4190</v>
      </c>
      <c r="F157" s="619">
        <v>1</v>
      </c>
      <c r="G157" s="619">
        <v>1123.73</v>
      </c>
      <c r="H157" s="619">
        <v>1</v>
      </c>
      <c r="I157" s="619">
        <v>1123.73</v>
      </c>
      <c r="J157" s="619"/>
      <c r="K157" s="619"/>
      <c r="L157" s="619"/>
      <c r="M157" s="619"/>
      <c r="N157" s="619"/>
      <c r="O157" s="619"/>
      <c r="P157" s="640"/>
      <c r="Q157" s="837"/>
    </row>
    <row r="158" spans="1:17" ht="14.4" customHeight="1" x14ac:dyDescent="0.3">
      <c r="A158" s="827" t="s">
        <v>4147</v>
      </c>
      <c r="B158" s="616" t="s">
        <v>3738</v>
      </c>
      <c r="C158" s="616" t="s">
        <v>3330</v>
      </c>
      <c r="D158" s="616" t="s">
        <v>4191</v>
      </c>
      <c r="E158" s="616" t="s">
        <v>4192</v>
      </c>
      <c r="F158" s="619">
        <v>3</v>
      </c>
      <c r="G158" s="619">
        <v>51219.149999999994</v>
      </c>
      <c r="H158" s="619">
        <v>1</v>
      </c>
      <c r="I158" s="619">
        <v>17073.05</v>
      </c>
      <c r="J158" s="619">
        <v>1</v>
      </c>
      <c r="K158" s="619">
        <v>17073.05</v>
      </c>
      <c r="L158" s="619">
        <v>0.33333333333333337</v>
      </c>
      <c r="M158" s="619">
        <v>17073.05</v>
      </c>
      <c r="N158" s="619"/>
      <c r="O158" s="619"/>
      <c r="P158" s="640"/>
      <c r="Q158" s="837"/>
    </row>
    <row r="159" spans="1:17" ht="14.4" customHeight="1" x14ac:dyDescent="0.3">
      <c r="A159" s="827" t="s">
        <v>4147</v>
      </c>
      <c r="B159" s="616" t="s">
        <v>3738</v>
      </c>
      <c r="C159" s="616" t="s">
        <v>3330</v>
      </c>
      <c r="D159" s="616" t="s">
        <v>4193</v>
      </c>
      <c r="E159" s="616" t="s">
        <v>4194</v>
      </c>
      <c r="F159" s="619">
        <v>4</v>
      </c>
      <c r="G159" s="619">
        <v>4011.2</v>
      </c>
      <c r="H159" s="619">
        <v>1</v>
      </c>
      <c r="I159" s="619">
        <v>1002.8</v>
      </c>
      <c r="J159" s="619">
        <v>2</v>
      </c>
      <c r="K159" s="619">
        <v>2005.6</v>
      </c>
      <c r="L159" s="619">
        <v>0.5</v>
      </c>
      <c r="M159" s="619">
        <v>1002.8</v>
      </c>
      <c r="N159" s="619">
        <v>6</v>
      </c>
      <c r="O159" s="619">
        <v>6016.8</v>
      </c>
      <c r="P159" s="640">
        <v>1.5000000000000002</v>
      </c>
      <c r="Q159" s="837">
        <v>1002.8000000000001</v>
      </c>
    </row>
    <row r="160" spans="1:17" ht="14.4" customHeight="1" x14ac:dyDescent="0.3">
      <c r="A160" s="827" t="s">
        <v>4147</v>
      </c>
      <c r="B160" s="616" t="s">
        <v>3738</v>
      </c>
      <c r="C160" s="616" t="s">
        <v>3330</v>
      </c>
      <c r="D160" s="616" t="s">
        <v>4195</v>
      </c>
      <c r="E160" s="616" t="s">
        <v>4196</v>
      </c>
      <c r="F160" s="619">
        <v>6</v>
      </c>
      <c r="G160" s="619">
        <v>45900</v>
      </c>
      <c r="H160" s="619">
        <v>1</v>
      </c>
      <c r="I160" s="619">
        <v>7650</v>
      </c>
      <c r="J160" s="619">
        <v>1</v>
      </c>
      <c r="K160" s="619">
        <v>7650</v>
      </c>
      <c r="L160" s="619">
        <v>0.16666666666666666</v>
      </c>
      <c r="M160" s="619">
        <v>7650</v>
      </c>
      <c r="N160" s="619">
        <v>7</v>
      </c>
      <c r="O160" s="619">
        <v>53550</v>
      </c>
      <c r="P160" s="640">
        <v>1.1666666666666667</v>
      </c>
      <c r="Q160" s="837">
        <v>7650</v>
      </c>
    </row>
    <row r="161" spans="1:17" ht="14.4" customHeight="1" x14ac:dyDescent="0.3">
      <c r="A161" s="827" t="s">
        <v>4147</v>
      </c>
      <c r="B161" s="616" t="s">
        <v>3738</v>
      </c>
      <c r="C161" s="616" t="s">
        <v>3330</v>
      </c>
      <c r="D161" s="616" t="s">
        <v>4197</v>
      </c>
      <c r="E161" s="616" t="s">
        <v>4198</v>
      </c>
      <c r="F161" s="619">
        <v>2</v>
      </c>
      <c r="G161" s="619">
        <v>26569.040000000001</v>
      </c>
      <c r="H161" s="619">
        <v>1</v>
      </c>
      <c r="I161" s="619">
        <v>13284.52</v>
      </c>
      <c r="J161" s="619"/>
      <c r="K161" s="619"/>
      <c r="L161" s="619"/>
      <c r="M161" s="619"/>
      <c r="N161" s="619"/>
      <c r="O161" s="619"/>
      <c r="P161" s="640"/>
      <c r="Q161" s="837"/>
    </row>
    <row r="162" spans="1:17" ht="14.4" customHeight="1" x14ac:dyDescent="0.3">
      <c r="A162" s="827" t="s">
        <v>4147</v>
      </c>
      <c r="B162" s="616" t="s">
        <v>3738</v>
      </c>
      <c r="C162" s="616" t="s">
        <v>3330</v>
      </c>
      <c r="D162" s="616" t="s">
        <v>4199</v>
      </c>
      <c r="E162" s="616" t="s">
        <v>4200</v>
      </c>
      <c r="F162" s="619">
        <v>4</v>
      </c>
      <c r="G162" s="619">
        <v>8683.8799999999992</v>
      </c>
      <c r="H162" s="619">
        <v>1</v>
      </c>
      <c r="I162" s="619">
        <v>2170.9699999999998</v>
      </c>
      <c r="J162" s="619">
        <v>1</v>
      </c>
      <c r="K162" s="619">
        <v>2170.9699999999998</v>
      </c>
      <c r="L162" s="619">
        <v>0.25</v>
      </c>
      <c r="M162" s="619">
        <v>2170.9699999999998</v>
      </c>
      <c r="N162" s="619">
        <v>3</v>
      </c>
      <c r="O162" s="619">
        <v>6512.91</v>
      </c>
      <c r="P162" s="640">
        <v>0.75</v>
      </c>
      <c r="Q162" s="837">
        <v>2170.9699999999998</v>
      </c>
    </row>
    <row r="163" spans="1:17" ht="14.4" customHeight="1" x14ac:dyDescent="0.3">
      <c r="A163" s="827" t="s">
        <v>4147</v>
      </c>
      <c r="B163" s="616" t="s">
        <v>3738</v>
      </c>
      <c r="C163" s="616" t="s">
        <v>3330</v>
      </c>
      <c r="D163" s="616" t="s">
        <v>4201</v>
      </c>
      <c r="E163" s="616" t="s">
        <v>4202</v>
      </c>
      <c r="F163" s="619">
        <v>3</v>
      </c>
      <c r="G163" s="619">
        <v>2391</v>
      </c>
      <c r="H163" s="619">
        <v>1</v>
      </c>
      <c r="I163" s="619">
        <v>797</v>
      </c>
      <c r="J163" s="619">
        <v>1</v>
      </c>
      <c r="K163" s="619">
        <v>797</v>
      </c>
      <c r="L163" s="619">
        <v>0.33333333333333331</v>
      </c>
      <c r="M163" s="619">
        <v>797</v>
      </c>
      <c r="N163" s="619">
        <v>6</v>
      </c>
      <c r="O163" s="619">
        <v>4782</v>
      </c>
      <c r="P163" s="640">
        <v>2</v>
      </c>
      <c r="Q163" s="837">
        <v>797</v>
      </c>
    </row>
    <row r="164" spans="1:17" ht="14.4" customHeight="1" x14ac:dyDescent="0.3">
      <c r="A164" s="827" t="s">
        <v>4147</v>
      </c>
      <c r="B164" s="616" t="s">
        <v>3738</v>
      </c>
      <c r="C164" s="616" t="s">
        <v>3330</v>
      </c>
      <c r="D164" s="616" t="s">
        <v>4203</v>
      </c>
      <c r="E164" s="616" t="s">
        <v>4204</v>
      </c>
      <c r="F164" s="619">
        <v>1</v>
      </c>
      <c r="G164" s="619">
        <v>10072.94</v>
      </c>
      <c r="H164" s="619">
        <v>1</v>
      </c>
      <c r="I164" s="619">
        <v>10072.94</v>
      </c>
      <c r="J164" s="619"/>
      <c r="K164" s="619"/>
      <c r="L164" s="619"/>
      <c r="M164" s="619"/>
      <c r="N164" s="619"/>
      <c r="O164" s="619"/>
      <c r="P164" s="640"/>
      <c r="Q164" s="837"/>
    </row>
    <row r="165" spans="1:17" ht="14.4" customHeight="1" x14ac:dyDescent="0.3">
      <c r="A165" s="827" t="s">
        <v>4147</v>
      </c>
      <c r="B165" s="616" t="s">
        <v>3738</v>
      </c>
      <c r="C165" s="616" t="s">
        <v>3330</v>
      </c>
      <c r="D165" s="616" t="s">
        <v>4205</v>
      </c>
      <c r="E165" s="616" t="s">
        <v>4206</v>
      </c>
      <c r="F165" s="619">
        <v>2</v>
      </c>
      <c r="G165" s="619">
        <v>5948.72</v>
      </c>
      <c r="H165" s="619">
        <v>1</v>
      </c>
      <c r="I165" s="619">
        <v>2974.36</v>
      </c>
      <c r="J165" s="619"/>
      <c r="K165" s="619"/>
      <c r="L165" s="619"/>
      <c r="M165" s="619"/>
      <c r="N165" s="619"/>
      <c r="O165" s="619"/>
      <c r="P165" s="640"/>
      <c r="Q165" s="837"/>
    </row>
    <row r="166" spans="1:17" ht="14.4" customHeight="1" x14ac:dyDescent="0.3">
      <c r="A166" s="827" t="s">
        <v>4147</v>
      </c>
      <c r="B166" s="616" t="s">
        <v>3738</v>
      </c>
      <c r="C166" s="616" t="s">
        <v>3330</v>
      </c>
      <c r="D166" s="616" t="s">
        <v>3456</v>
      </c>
      <c r="E166" s="616" t="s">
        <v>3457</v>
      </c>
      <c r="F166" s="619"/>
      <c r="G166" s="619"/>
      <c r="H166" s="619"/>
      <c r="I166" s="619"/>
      <c r="J166" s="619">
        <v>1</v>
      </c>
      <c r="K166" s="619">
        <v>3360</v>
      </c>
      <c r="L166" s="619"/>
      <c r="M166" s="619">
        <v>3360</v>
      </c>
      <c r="N166" s="619"/>
      <c r="O166" s="619"/>
      <c r="P166" s="640"/>
      <c r="Q166" s="837"/>
    </row>
    <row r="167" spans="1:17" ht="14.4" customHeight="1" x14ac:dyDescent="0.3">
      <c r="A167" s="827" t="s">
        <v>4147</v>
      </c>
      <c r="B167" s="616" t="s">
        <v>3738</v>
      </c>
      <c r="C167" s="616" t="s">
        <v>3330</v>
      </c>
      <c r="D167" s="616" t="s">
        <v>4207</v>
      </c>
      <c r="E167" s="616" t="s">
        <v>4208</v>
      </c>
      <c r="F167" s="619">
        <v>2</v>
      </c>
      <c r="G167" s="619">
        <v>10518.46</v>
      </c>
      <c r="H167" s="619">
        <v>1</v>
      </c>
      <c r="I167" s="619">
        <v>5259.23</v>
      </c>
      <c r="J167" s="619">
        <v>7</v>
      </c>
      <c r="K167" s="619">
        <v>36814.61</v>
      </c>
      <c r="L167" s="619">
        <v>3.5000000000000004</v>
      </c>
      <c r="M167" s="619">
        <v>5259.2300000000005</v>
      </c>
      <c r="N167" s="619">
        <v>8</v>
      </c>
      <c r="O167" s="619">
        <v>42073.840000000004</v>
      </c>
      <c r="P167" s="640">
        <v>4.0000000000000009</v>
      </c>
      <c r="Q167" s="837">
        <v>5259.2300000000005</v>
      </c>
    </row>
    <row r="168" spans="1:17" ht="14.4" customHeight="1" x14ac:dyDescent="0.3">
      <c r="A168" s="827" t="s">
        <v>4147</v>
      </c>
      <c r="B168" s="616" t="s">
        <v>3738</v>
      </c>
      <c r="C168" s="616" t="s">
        <v>3330</v>
      </c>
      <c r="D168" s="616" t="s">
        <v>4209</v>
      </c>
      <c r="E168" s="616" t="s">
        <v>4210</v>
      </c>
      <c r="F168" s="619">
        <v>1</v>
      </c>
      <c r="G168" s="619">
        <v>605.65</v>
      </c>
      <c r="H168" s="619">
        <v>1</v>
      </c>
      <c r="I168" s="619">
        <v>605.65</v>
      </c>
      <c r="J168" s="619">
        <v>1</v>
      </c>
      <c r="K168" s="619">
        <v>605.65</v>
      </c>
      <c r="L168" s="619">
        <v>1</v>
      </c>
      <c r="M168" s="619">
        <v>605.65</v>
      </c>
      <c r="N168" s="619">
        <v>1</v>
      </c>
      <c r="O168" s="619">
        <v>605.65</v>
      </c>
      <c r="P168" s="640">
        <v>1</v>
      </c>
      <c r="Q168" s="837">
        <v>605.65</v>
      </c>
    </row>
    <row r="169" spans="1:17" ht="14.4" customHeight="1" x14ac:dyDescent="0.3">
      <c r="A169" s="827" t="s">
        <v>4147</v>
      </c>
      <c r="B169" s="616" t="s">
        <v>3738</v>
      </c>
      <c r="C169" s="616" t="s">
        <v>3330</v>
      </c>
      <c r="D169" s="616" t="s">
        <v>4211</v>
      </c>
      <c r="E169" s="616" t="s">
        <v>4212</v>
      </c>
      <c r="F169" s="619">
        <v>2</v>
      </c>
      <c r="G169" s="619">
        <v>34763.980000000003</v>
      </c>
      <c r="H169" s="619">
        <v>1</v>
      </c>
      <c r="I169" s="619">
        <v>17381.990000000002</v>
      </c>
      <c r="J169" s="619"/>
      <c r="K169" s="619"/>
      <c r="L169" s="619"/>
      <c r="M169" s="619"/>
      <c r="N169" s="619"/>
      <c r="O169" s="619"/>
      <c r="P169" s="640"/>
      <c r="Q169" s="837"/>
    </row>
    <row r="170" spans="1:17" ht="14.4" customHeight="1" x14ac:dyDescent="0.3">
      <c r="A170" s="827" t="s">
        <v>4147</v>
      </c>
      <c r="B170" s="616" t="s">
        <v>3738</v>
      </c>
      <c r="C170" s="616" t="s">
        <v>3330</v>
      </c>
      <c r="D170" s="616" t="s">
        <v>4213</v>
      </c>
      <c r="E170" s="616" t="s">
        <v>4214</v>
      </c>
      <c r="F170" s="619">
        <v>2</v>
      </c>
      <c r="G170" s="619">
        <v>1662.32</v>
      </c>
      <c r="H170" s="619">
        <v>1</v>
      </c>
      <c r="I170" s="619">
        <v>831.16</v>
      </c>
      <c r="J170" s="619"/>
      <c r="K170" s="619"/>
      <c r="L170" s="619"/>
      <c r="M170" s="619"/>
      <c r="N170" s="619">
        <v>2</v>
      </c>
      <c r="O170" s="619">
        <v>1662.32</v>
      </c>
      <c r="P170" s="640">
        <v>1</v>
      </c>
      <c r="Q170" s="837">
        <v>831.16</v>
      </c>
    </row>
    <row r="171" spans="1:17" ht="14.4" customHeight="1" x14ac:dyDescent="0.3">
      <c r="A171" s="827" t="s">
        <v>4147</v>
      </c>
      <c r="B171" s="616" t="s">
        <v>3738</v>
      </c>
      <c r="C171" s="616" t="s">
        <v>3330</v>
      </c>
      <c r="D171" s="616" t="s">
        <v>4215</v>
      </c>
      <c r="E171" s="616" t="s">
        <v>4214</v>
      </c>
      <c r="F171" s="619">
        <v>6</v>
      </c>
      <c r="G171" s="619">
        <v>5328.3600000000006</v>
      </c>
      <c r="H171" s="619">
        <v>1</v>
      </c>
      <c r="I171" s="619">
        <v>888.06000000000006</v>
      </c>
      <c r="J171" s="619">
        <v>8</v>
      </c>
      <c r="K171" s="619">
        <v>7104.48</v>
      </c>
      <c r="L171" s="619">
        <v>1.333333333333333</v>
      </c>
      <c r="M171" s="619">
        <v>888.06</v>
      </c>
      <c r="N171" s="619">
        <v>8</v>
      </c>
      <c r="O171" s="619">
        <v>7104.48</v>
      </c>
      <c r="P171" s="640">
        <v>1.333333333333333</v>
      </c>
      <c r="Q171" s="837">
        <v>888.06</v>
      </c>
    </row>
    <row r="172" spans="1:17" ht="14.4" customHeight="1" x14ac:dyDescent="0.3">
      <c r="A172" s="827" t="s">
        <v>4147</v>
      </c>
      <c r="B172" s="616" t="s">
        <v>3738</v>
      </c>
      <c r="C172" s="616" t="s">
        <v>3330</v>
      </c>
      <c r="D172" s="616" t="s">
        <v>4216</v>
      </c>
      <c r="E172" s="616" t="s">
        <v>4217</v>
      </c>
      <c r="F172" s="619">
        <v>4</v>
      </c>
      <c r="G172" s="619">
        <v>3552.24</v>
      </c>
      <c r="H172" s="619">
        <v>1</v>
      </c>
      <c r="I172" s="619">
        <v>888.06</v>
      </c>
      <c r="J172" s="619">
        <v>3</v>
      </c>
      <c r="K172" s="619">
        <v>2664.18</v>
      </c>
      <c r="L172" s="619">
        <v>0.75</v>
      </c>
      <c r="M172" s="619">
        <v>888.06</v>
      </c>
      <c r="N172" s="619">
        <v>3</v>
      </c>
      <c r="O172" s="619">
        <v>2664.18</v>
      </c>
      <c r="P172" s="640">
        <v>0.75</v>
      </c>
      <c r="Q172" s="837">
        <v>888.06</v>
      </c>
    </row>
    <row r="173" spans="1:17" ht="14.4" customHeight="1" x14ac:dyDescent="0.3">
      <c r="A173" s="827" t="s">
        <v>4147</v>
      </c>
      <c r="B173" s="616" t="s">
        <v>3738</v>
      </c>
      <c r="C173" s="616" t="s">
        <v>3330</v>
      </c>
      <c r="D173" s="616" t="s">
        <v>4218</v>
      </c>
      <c r="E173" s="616" t="s">
        <v>4219</v>
      </c>
      <c r="F173" s="619">
        <v>2</v>
      </c>
      <c r="G173" s="619">
        <v>1662.32</v>
      </c>
      <c r="H173" s="619">
        <v>1</v>
      </c>
      <c r="I173" s="619">
        <v>831.16</v>
      </c>
      <c r="J173" s="619"/>
      <c r="K173" s="619"/>
      <c r="L173" s="619"/>
      <c r="M173" s="619"/>
      <c r="N173" s="619"/>
      <c r="O173" s="619"/>
      <c r="P173" s="640"/>
      <c r="Q173" s="837"/>
    </row>
    <row r="174" spans="1:17" ht="14.4" customHeight="1" x14ac:dyDescent="0.3">
      <c r="A174" s="827" t="s">
        <v>4147</v>
      </c>
      <c r="B174" s="616" t="s">
        <v>3738</v>
      </c>
      <c r="C174" s="616" t="s">
        <v>3330</v>
      </c>
      <c r="D174" s="616" t="s">
        <v>4220</v>
      </c>
      <c r="E174" s="616" t="s">
        <v>4221</v>
      </c>
      <c r="F174" s="619"/>
      <c r="G174" s="619"/>
      <c r="H174" s="619"/>
      <c r="I174" s="619"/>
      <c r="J174" s="619"/>
      <c r="K174" s="619"/>
      <c r="L174" s="619"/>
      <c r="M174" s="619"/>
      <c r="N174" s="619">
        <v>2</v>
      </c>
      <c r="O174" s="619">
        <v>2187.7600000000002</v>
      </c>
      <c r="P174" s="640"/>
      <c r="Q174" s="837">
        <v>1093.8800000000001</v>
      </c>
    </row>
    <row r="175" spans="1:17" ht="14.4" customHeight="1" x14ac:dyDescent="0.3">
      <c r="A175" s="827" t="s">
        <v>4147</v>
      </c>
      <c r="B175" s="616" t="s">
        <v>3738</v>
      </c>
      <c r="C175" s="616" t="s">
        <v>3330</v>
      </c>
      <c r="D175" s="616" t="s">
        <v>4222</v>
      </c>
      <c r="E175" s="616" t="s">
        <v>4223</v>
      </c>
      <c r="F175" s="619">
        <v>6</v>
      </c>
      <c r="G175" s="619">
        <v>23392.799999999999</v>
      </c>
      <c r="H175" s="619">
        <v>1</v>
      </c>
      <c r="I175" s="619">
        <v>3898.7999999999997</v>
      </c>
      <c r="J175" s="619">
        <v>1</v>
      </c>
      <c r="K175" s="619">
        <v>3898.8</v>
      </c>
      <c r="L175" s="619">
        <v>0.16666666666666669</v>
      </c>
      <c r="M175" s="619">
        <v>3898.8</v>
      </c>
      <c r="N175" s="619"/>
      <c r="O175" s="619"/>
      <c r="P175" s="640"/>
      <c r="Q175" s="837"/>
    </row>
    <row r="176" spans="1:17" ht="14.4" customHeight="1" x14ac:dyDescent="0.3">
      <c r="A176" s="827" t="s">
        <v>4147</v>
      </c>
      <c r="B176" s="616" t="s">
        <v>3738</v>
      </c>
      <c r="C176" s="616" t="s">
        <v>3330</v>
      </c>
      <c r="D176" s="616" t="s">
        <v>4224</v>
      </c>
      <c r="E176" s="616" t="s">
        <v>4225</v>
      </c>
      <c r="F176" s="619">
        <v>4</v>
      </c>
      <c r="G176" s="619">
        <v>5891.52</v>
      </c>
      <c r="H176" s="619">
        <v>1</v>
      </c>
      <c r="I176" s="619">
        <v>1472.88</v>
      </c>
      <c r="J176" s="619"/>
      <c r="K176" s="619"/>
      <c r="L176" s="619"/>
      <c r="M176" s="619"/>
      <c r="N176" s="619"/>
      <c r="O176" s="619"/>
      <c r="P176" s="640"/>
      <c r="Q176" s="837"/>
    </row>
    <row r="177" spans="1:17" ht="14.4" customHeight="1" x14ac:dyDescent="0.3">
      <c r="A177" s="827" t="s">
        <v>4147</v>
      </c>
      <c r="B177" s="616" t="s">
        <v>3738</v>
      </c>
      <c r="C177" s="616" t="s">
        <v>3330</v>
      </c>
      <c r="D177" s="616" t="s">
        <v>4226</v>
      </c>
      <c r="E177" s="616" t="s">
        <v>4227</v>
      </c>
      <c r="F177" s="619">
        <v>1</v>
      </c>
      <c r="G177" s="619">
        <v>1312.14</v>
      </c>
      <c r="H177" s="619">
        <v>1</v>
      </c>
      <c r="I177" s="619">
        <v>1312.14</v>
      </c>
      <c r="J177" s="619">
        <v>2</v>
      </c>
      <c r="K177" s="619">
        <v>2624.28</v>
      </c>
      <c r="L177" s="619">
        <v>2</v>
      </c>
      <c r="M177" s="619">
        <v>1312.14</v>
      </c>
      <c r="N177" s="619"/>
      <c r="O177" s="619"/>
      <c r="P177" s="640"/>
      <c r="Q177" s="837"/>
    </row>
    <row r="178" spans="1:17" ht="14.4" customHeight="1" x14ac:dyDescent="0.3">
      <c r="A178" s="827" t="s">
        <v>4147</v>
      </c>
      <c r="B178" s="616" t="s">
        <v>3738</v>
      </c>
      <c r="C178" s="616" t="s">
        <v>3330</v>
      </c>
      <c r="D178" s="616" t="s">
        <v>4228</v>
      </c>
      <c r="E178" s="616" t="s">
        <v>4229</v>
      </c>
      <c r="F178" s="619">
        <v>11</v>
      </c>
      <c r="G178" s="619">
        <v>40090.379999999997</v>
      </c>
      <c r="H178" s="619">
        <v>1</v>
      </c>
      <c r="I178" s="619">
        <v>3644.58</v>
      </c>
      <c r="J178" s="619">
        <v>7</v>
      </c>
      <c r="K178" s="619">
        <v>25512.06</v>
      </c>
      <c r="L178" s="619">
        <v>0.63636363636363646</v>
      </c>
      <c r="M178" s="619">
        <v>3644.5800000000004</v>
      </c>
      <c r="N178" s="619">
        <v>16</v>
      </c>
      <c r="O178" s="619">
        <v>58313.279999999999</v>
      </c>
      <c r="P178" s="640">
        <v>1.4545454545454546</v>
      </c>
      <c r="Q178" s="837">
        <v>3644.58</v>
      </c>
    </row>
    <row r="179" spans="1:17" ht="14.4" customHeight="1" x14ac:dyDescent="0.3">
      <c r="A179" s="827" t="s">
        <v>4147</v>
      </c>
      <c r="B179" s="616" t="s">
        <v>3738</v>
      </c>
      <c r="C179" s="616" t="s">
        <v>3330</v>
      </c>
      <c r="D179" s="616" t="s">
        <v>4230</v>
      </c>
      <c r="E179" s="616" t="s">
        <v>4231</v>
      </c>
      <c r="F179" s="619">
        <v>17</v>
      </c>
      <c r="G179" s="619">
        <v>21560.980000000003</v>
      </c>
      <c r="H179" s="619">
        <v>1</v>
      </c>
      <c r="I179" s="619">
        <v>1268.2929411764708</v>
      </c>
      <c r="J179" s="619">
        <v>6</v>
      </c>
      <c r="K179" s="619">
        <v>6877.98</v>
      </c>
      <c r="L179" s="619">
        <v>0.3190012698866192</v>
      </c>
      <c r="M179" s="619">
        <v>1146.33</v>
      </c>
      <c r="N179" s="619">
        <v>16</v>
      </c>
      <c r="O179" s="619">
        <v>18341.28</v>
      </c>
      <c r="P179" s="640">
        <v>0.85067005303098453</v>
      </c>
      <c r="Q179" s="837">
        <v>1146.33</v>
      </c>
    </row>
    <row r="180" spans="1:17" ht="14.4" customHeight="1" x14ac:dyDescent="0.3">
      <c r="A180" s="827" t="s">
        <v>4147</v>
      </c>
      <c r="B180" s="616" t="s">
        <v>3738</v>
      </c>
      <c r="C180" s="616" t="s">
        <v>3330</v>
      </c>
      <c r="D180" s="616" t="s">
        <v>4232</v>
      </c>
      <c r="E180" s="616" t="s">
        <v>4233</v>
      </c>
      <c r="F180" s="619">
        <v>2</v>
      </c>
      <c r="G180" s="619">
        <v>160000</v>
      </c>
      <c r="H180" s="619">
        <v>1</v>
      </c>
      <c r="I180" s="619">
        <v>80000</v>
      </c>
      <c r="J180" s="619"/>
      <c r="K180" s="619"/>
      <c r="L180" s="619"/>
      <c r="M180" s="619"/>
      <c r="N180" s="619"/>
      <c r="O180" s="619"/>
      <c r="P180" s="640"/>
      <c r="Q180" s="837"/>
    </row>
    <row r="181" spans="1:17" ht="14.4" customHeight="1" x14ac:dyDescent="0.3">
      <c r="A181" s="827" t="s">
        <v>4147</v>
      </c>
      <c r="B181" s="616" t="s">
        <v>3738</v>
      </c>
      <c r="C181" s="616" t="s">
        <v>3330</v>
      </c>
      <c r="D181" s="616" t="s">
        <v>4234</v>
      </c>
      <c r="E181" s="616" t="s">
        <v>4235</v>
      </c>
      <c r="F181" s="619">
        <v>8</v>
      </c>
      <c r="G181" s="619">
        <v>2872.7999999999997</v>
      </c>
      <c r="H181" s="619">
        <v>1</v>
      </c>
      <c r="I181" s="619">
        <v>359.09999999999997</v>
      </c>
      <c r="J181" s="619">
        <v>8</v>
      </c>
      <c r="K181" s="619">
        <v>2872.7999999999997</v>
      </c>
      <c r="L181" s="619">
        <v>1</v>
      </c>
      <c r="M181" s="619">
        <v>359.09999999999997</v>
      </c>
      <c r="N181" s="619">
        <v>6</v>
      </c>
      <c r="O181" s="619">
        <v>2154.6</v>
      </c>
      <c r="P181" s="640">
        <v>0.75</v>
      </c>
      <c r="Q181" s="837">
        <v>359.09999999999997</v>
      </c>
    </row>
    <row r="182" spans="1:17" ht="14.4" customHeight="1" x14ac:dyDescent="0.3">
      <c r="A182" s="827" t="s">
        <v>4147</v>
      </c>
      <c r="B182" s="616" t="s">
        <v>3738</v>
      </c>
      <c r="C182" s="616" t="s">
        <v>3330</v>
      </c>
      <c r="D182" s="616" t="s">
        <v>4236</v>
      </c>
      <c r="E182" s="616" t="s">
        <v>4237</v>
      </c>
      <c r="F182" s="619">
        <v>1</v>
      </c>
      <c r="G182" s="619">
        <v>16831.689999999999</v>
      </c>
      <c r="H182" s="619">
        <v>1</v>
      </c>
      <c r="I182" s="619">
        <v>16831.689999999999</v>
      </c>
      <c r="J182" s="619">
        <v>5</v>
      </c>
      <c r="K182" s="619">
        <v>84158.45</v>
      </c>
      <c r="L182" s="619">
        <v>5</v>
      </c>
      <c r="M182" s="619">
        <v>16831.689999999999</v>
      </c>
      <c r="N182" s="619">
        <v>2</v>
      </c>
      <c r="O182" s="619">
        <v>33663.379999999997</v>
      </c>
      <c r="P182" s="640">
        <v>2</v>
      </c>
      <c r="Q182" s="837">
        <v>16831.689999999999</v>
      </c>
    </row>
    <row r="183" spans="1:17" ht="14.4" customHeight="1" x14ac:dyDescent="0.3">
      <c r="A183" s="827" t="s">
        <v>4147</v>
      </c>
      <c r="B183" s="616" t="s">
        <v>3738</v>
      </c>
      <c r="C183" s="616" t="s">
        <v>3330</v>
      </c>
      <c r="D183" s="616" t="s">
        <v>4238</v>
      </c>
      <c r="E183" s="616" t="s">
        <v>4239</v>
      </c>
      <c r="F183" s="619"/>
      <c r="G183" s="619"/>
      <c r="H183" s="619"/>
      <c r="I183" s="619"/>
      <c r="J183" s="619">
        <v>1</v>
      </c>
      <c r="K183" s="619">
        <v>10645.01</v>
      </c>
      <c r="L183" s="619"/>
      <c r="M183" s="619">
        <v>10645.01</v>
      </c>
      <c r="N183" s="619"/>
      <c r="O183" s="619"/>
      <c r="P183" s="640"/>
      <c r="Q183" s="837"/>
    </row>
    <row r="184" spans="1:17" ht="14.4" customHeight="1" x14ac:dyDescent="0.3">
      <c r="A184" s="827" t="s">
        <v>4147</v>
      </c>
      <c r="B184" s="616" t="s">
        <v>3738</v>
      </c>
      <c r="C184" s="616" t="s">
        <v>3330</v>
      </c>
      <c r="D184" s="616" t="s">
        <v>4240</v>
      </c>
      <c r="E184" s="616" t="s">
        <v>4241</v>
      </c>
      <c r="F184" s="619">
        <v>2</v>
      </c>
      <c r="G184" s="619">
        <v>64358.18</v>
      </c>
      <c r="H184" s="619">
        <v>1</v>
      </c>
      <c r="I184" s="619">
        <v>32179.09</v>
      </c>
      <c r="J184" s="619">
        <v>2</v>
      </c>
      <c r="K184" s="619">
        <v>64358.18</v>
      </c>
      <c r="L184" s="619">
        <v>1</v>
      </c>
      <c r="M184" s="619">
        <v>32179.09</v>
      </c>
      <c r="N184" s="619">
        <v>1</v>
      </c>
      <c r="O184" s="619">
        <v>25743.27</v>
      </c>
      <c r="P184" s="640">
        <v>0.39999996892391926</v>
      </c>
      <c r="Q184" s="837">
        <v>25743.27</v>
      </c>
    </row>
    <row r="185" spans="1:17" ht="14.4" customHeight="1" x14ac:dyDescent="0.3">
      <c r="A185" s="827" t="s">
        <v>4147</v>
      </c>
      <c r="B185" s="616" t="s">
        <v>3738</v>
      </c>
      <c r="C185" s="616" t="s">
        <v>3330</v>
      </c>
      <c r="D185" s="616" t="s">
        <v>4242</v>
      </c>
      <c r="E185" s="616" t="s">
        <v>4243</v>
      </c>
      <c r="F185" s="619">
        <v>5</v>
      </c>
      <c r="G185" s="619">
        <v>32935.65</v>
      </c>
      <c r="H185" s="619">
        <v>1</v>
      </c>
      <c r="I185" s="619">
        <v>6587.13</v>
      </c>
      <c r="J185" s="619">
        <v>8</v>
      </c>
      <c r="K185" s="619">
        <v>52697.04</v>
      </c>
      <c r="L185" s="619">
        <v>1.5999999999999999</v>
      </c>
      <c r="M185" s="619">
        <v>6587.13</v>
      </c>
      <c r="N185" s="619">
        <v>7</v>
      </c>
      <c r="O185" s="619">
        <v>46109.91</v>
      </c>
      <c r="P185" s="640">
        <v>1.4000000000000001</v>
      </c>
      <c r="Q185" s="837">
        <v>6587.13</v>
      </c>
    </row>
    <row r="186" spans="1:17" ht="14.4" customHeight="1" x14ac:dyDescent="0.3">
      <c r="A186" s="827" t="s">
        <v>4147</v>
      </c>
      <c r="B186" s="616" t="s">
        <v>3738</v>
      </c>
      <c r="C186" s="616" t="s">
        <v>3330</v>
      </c>
      <c r="D186" s="616" t="s">
        <v>4244</v>
      </c>
      <c r="E186" s="616" t="s">
        <v>4245</v>
      </c>
      <c r="F186" s="619">
        <v>2</v>
      </c>
      <c r="G186" s="619">
        <v>3683.24</v>
      </c>
      <c r="H186" s="619">
        <v>1</v>
      </c>
      <c r="I186" s="619">
        <v>1841.62</v>
      </c>
      <c r="J186" s="619"/>
      <c r="K186" s="619"/>
      <c r="L186" s="619"/>
      <c r="M186" s="619"/>
      <c r="N186" s="619">
        <v>2</v>
      </c>
      <c r="O186" s="619">
        <v>3683.24</v>
      </c>
      <c r="P186" s="640">
        <v>1</v>
      </c>
      <c r="Q186" s="837">
        <v>1841.62</v>
      </c>
    </row>
    <row r="187" spans="1:17" ht="14.4" customHeight="1" x14ac:dyDescent="0.3">
      <c r="A187" s="827" t="s">
        <v>4147</v>
      </c>
      <c r="B187" s="616" t="s">
        <v>3738</v>
      </c>
      <c r="C187" s="616" t="s">
        <v>3330</v>
      </c>
      <c r="D187" s="616" t="s">
        <v>4246</v>
      </c>
      <c r="E187" s="616" t="s">
        <v>4247</v>
      </c>
      <c r="F187" s="619">
        <v>1</v>
      </c>
      <c r="G187" s="619">
        <v>31629.82</v>
      </c>
      <c r="H187" s="619">
        <v>1</v>
      </c>
      <c r="I187" s="619">
        <v>31629.82</v>
      </c>
      <c r="J187" s="619"/>
      <c r="K187" s="619"/>
      <c r="L187" s="619"/>
      <c r="M187" s="619"/>
      <c r="N187" s="619"/>
      <c r="O187" s="619"/>
      <c r="P187" s="640"/>
      <c r="Q187" s="837"/>
    </row>
    <row r="188" spans="1:17" ht="14.4" customHeight="1" x14ac:dyDescent="0.3">
      <c r="A188" s="827" t="s">
        <v>4147</v>
      </c>
      <c r="B188" s="616" t="s">
        <v>3738</v>
      </c>
      <c r="C188" s="616" t="s">
        <v>3330</v>
      </c>
      <c r="D188" s="616" t="s">
        <v>4248</v>
      </c>
      <c r="E188" s="616" t="s">
        <v>4249</v>
      </c>
      <c r="F188" s="619">
        <v>1</v>
      </c>
      <c r="G188" s="619">
        <v>15954.82</v>
      </c>
      <c r="H188" s="619">
        <v>1</v>
      </c>
      <c r="I188" s="619">
        <v>15954.82</v>
      </c>
      <c r="J188" s="619"/>
      <c r="K188" s="619"/>
      <c r="L188" s="619"/>
      <c r="M188" s="619"/>
      <c r="N188" s="619"/>
      <c r="O188" s="619"/>
      <c r="P188" s="640"/>
      <c r="Q188" s="837"/>
    </row>
    <row r="189" spans="1:17" ht="14.4" customHeight="1" x14ac:dyDescent="0.3">
      <c r="A189" s="827" t="s">
        <v>4147</v>
      </c>
      <c r="B189" s="616" t="s">
        <v>3738</v>
      </c>
      <c r="C189" s="616" t="s">
        <v>3330</v>
      </c>
      <c r="D189" s="616" t="s">
        <v>4250</v>
      </c>
      <c r="E189" s="616" t="s">
        <v>4251</v>
      </c>
      <c r="F189" s="619">
        <v>2</v>
      </c>
      <c r="G189" s="619">
        <v>52999.64</v>
      </c>
      <c r="H189" s="619">
        <v>1</v>
      </c>
      <c r="I189" s="619">
        <v>26499.82</v>
      </c>
      <c r="J189" s="619">
        <v>2</v>
      </c>
      <c r="K189" s="619">
        <v>52999.64</v>
      </c>
      <c r="L189" s="619">
        <v>1</v>
      </c>
      <c r="M189" s="619">
        <v>26499.82</v>
      </c>
      <c r="N189" s="619"/>
      <c r="O189" s="619"/>
      <c r="P189" s="640"/>
      <c r="Q189" s="837"/>
    </row>
    <row r="190" spans="1:17" ht="14.4" customHeight="1" x14ac:dyDescent="0.3">
      <c r="A190" s="827" t="s">
        <v>4147</v>
      </c>
      <c r="B190" s="616" t="s">
        <v>3738</v>
      </c>
      <c r="C190" s="616" t="s">
        <v>3330</v>
      </c>
      <c r="D190" s="616" t="s">
        <v>4252</v>
      </c>
      <c r="E190" s="616" t="s">
        <v>4253</v>
      </c>
      <c r="F190" s="619">
        <v>1</v>
      </c>
      <c r="G190" s="619">
        <v>4360</v>
      </c>
      <c r="H190" s="619">
        <v>1</v>
      </c>
      <c r="I190" s="619">
        <v>4360</v>
      </c>
      <c r="J190" s="619"/>
      <c r="K190" s="619"/>
      <c r="L190" s="619"/>
      <c r="M190" s="619"/>
      <c r="N190" s="619">
        <v>12</v>
      </c>
      <c r="O190" s="619">
        <v>52320</v>
      </c>
      <c r="P190" s="640">
        <v>12</v>
      </c>
      <c r="Q190" s="837">
        <v>4360</v>
      </c>
    </row>
    <row r="191" spans="1:17" ht="14.4" customHeight="1" x14ac:dyDescent="0.3">
      <c r="A191" s="827" t="s">
        <v>4147</v>
      </c>
      <c r="B191" s="616" t="s">
        <v>3738</v>
      </c>
      <c r="C191" s="616" t="s">
        <v>3330</v>
      </c>
      <c r="D191" s="616" t="s">
        <v>4254</v>
      </c>
      <c r="E191" s="616" t="s">
        <v>4255</v>
      </c>
      <c r="F191" s="619">
        <v>3</v>
      </c>
      <c r="G191" s="619">
        <v>99375.78</v>
      </c>
      <c r="H191" s="619">
        <v>1</v>
      </c>
      <c r="I191" s="619">
        <v>33125.26</v>
      </c>
      <c r="J191" s="619">
        <v>1</v>
      </c>
      <c r="K191" s="619">
        <v>33125.26</v>
      </c>
      <c r="L191" s="619">
        <v>0.33333333333333337</v>
      </c>
      <c r="M191" s="619">
        <v>33125.26</v>
      </c>
      <c r="N191" s="619">
        <v>2</v>
      </c>
      <c r="O191" s="619">
        <v>53000.42</v>
      </c>
      <c r="P191" s="640">
        <v>0.53333337358458976</v>
      </c>
      <c r="Q191" s="837">
        <v>26500.21</v>
      </c>
    </row>
    <row r="192" spans="1:17" ht="14.4" customHeight="1" x14ac:dyDescent="0.3">
      <c r="A192" s="827" t="s">
        <v>4147</v>
      </c>
      <c r="B192" s="616" t="s">
        <v>3738</v>
      </c>
      <c r="C192" s="616" t="s">
        <v>3330</v>
      </c>
      <c r="D192" s="616" t="s">
        <v>4256</v>
      </c>
      <c r="E192" s="616" t="s">
        <v>4257</v>
      </c>
      <c r="F192" s="619"/>
      <c r="G192" s="619"/>
      <c r="H192" s="619"/>
      <c r="I192" s="619"/>
      <c r="J192" s="619">
        <v>1</v>
      </c>
      <c r="K192" s="619">
        <v>380.86</v>
      </c>
      <c r="L192" s="619"/>
      <c r="M192" s="619">
        <v>380.86</v>
      </c>
      <c r="N192" s="619">
        <v>1</v>
      </c>
      <c r="O192" s="619">
        <v>380.86</v>
      </c>
      <c r="P192" s="640"/>
      <c r="Q192" s="837">
        <v>380.86</v>
      </c>
    </row>
    <row r="193" spans="1:17" ht="14.4" customHeight="1" x14ac:dyDescent="0.3">
      <c r="A193" s="827" t="s">
        <v>4147</v>
      </c>
      <c r="B193" s="616" t="s">
        <v>3738</v>
      </c>
      <c r="C193" s="616" t="s">
        <v>3330</v>
      </c>
      <c r="D193" s="616" t="s">
        <v>4258</v>
      </c>
      <c r="E193" s="616" t="s">
        <v>4259</v>
      </c>
      <c r="F193" s="619">
        <v>1</v>
      </c>
      <c r="G193" s="619">
        <v>38086.36</v>
      </c>
      <c r="H193" s="619">
        <v>1</v>
      </c>
      <c r="I193" s="619">
        <v>38086.36</v>
      </c>
      <c r="J193" s="619"/>
      <c r="K193" s="619"/>
      <c r="L193" s="619"/>
      <c r="M193" s="619"/>
      <c r="N193" s="619"/>
      <c r="O193" s="619"/>
      <c r="P193" s="640"/>
      <c r="Q193" s="837"/>
    </row>
    <row r="194" spans="1:17" ht="14.4" customHeight="1" x14ac:dyDescent="0.3">
      <c r="A194" s="827" t="s">
        <v>4147</v>
      </c>
      <c r="B194" s="616" t="s">
        <v>3738</v>
      </c>
      <c r="C194" s="616" t="s">
        <v>3330</v>
      </c>
      <c r="D194" s="616" t="s">
        <v>4260</v>
      </c>
      <c r="E194" s="616" t="s">
        <v>4261</v>
      </c>
      <c r="F194" s="619"/>
      <c r="G194" s="619"/>
      <c r="H194" s="619"/>
      <c r="I194" s="619"/>
      <c r="J194" s="619">
        <v>4</v>
      </c>
      <c r="K194" s="619">
        <v>12714.52</v>
      </c>
      <c r="L194" s="619"/>
      <c r="M194" s="619">
        <v>3178.63</v>
      </c>
      <c r="N194" s="619"/>
      <c r="O194" s="619"/>
      <c r="P194" s="640"/>
      <c r="Q194" s="837"/>
    </row>
    <row r="195" spans="1:17" ht="14.4" customHeight="1" x14ac:dyDescent="0.3">
      <c r="A195" s="827" t="s">
        <v>4147</v>
      </c>
      <c r="B195" s="616" t="s">
        <v>3738</v>
      </c>
      <c r="C195" s="616" t="s">
        <v>3330</v>
      </c>
      <c r="D195" s="616" t="s">
        <v>4262</v>
      </c>
      <c r="E195" s="616" t="s">
        <v>4263</v>
      </c>
      <c r="F195" s="619"/>
      <c r="G195" s="619"/>
      <c r="H195" s="619"/>
      <c r="I195" s="619"/>
      <c r="J195" s="619"/>
      <c r="K195" s="619"/>
      <c r="L195" s="619"/>
      <c r="M195" s="619"/>
      <c r="N195" s="619">
        <v>1</v>
      </c>
      <c r="O195" s="619">
        <v>17527.810000000001</v>
      </c>
      <c r="P195" s="640"/>
      <c r="Q195" s="837">
        <v>17527.810000000001</v>
      </c>
    </row>
    <row r="196" spans="1:17" ht="14.4" customHeight="1" x14ac:dyDescent="0.3">
      <c r="A196" s="827" t="s">
        <v>4147</v>
      </c>
      <c r="B196" s="616" t="s">
        <v>3738</v>
      </c>
      <c r="C196" s="616" t="s">
        <v>3330</v>
      </c>
      <c r="D196" s="616" t="s">
        <v>4264</v>
      </c>
      <c r="E196" s="616" t="s">
        <v>4265</v>
      </c>
      <c r="F196" s="619"/>
      <c r="G196" s="619"/>
      <c r="H196" s="619"/>
      <c r="I196" s="619"/>
      <c r="J196" s="619"/>
      <c r="K196" s="619"/>
      <c r="L196" s="619"/>
      <c r="M196" s="619"/>
      <c r="N196" s="619">
        <v>1</v>
      </c>
      <c r="O196" s="619">
        <v>33448</v>
      </c>
      <c r="P196" s="640"/>
      <c r="Q196" s="837">
        <v>33448</v>
      </c>
    </row>
    <row r="197" spans="1:17" ht="14.4" customHeight="1" x14ac:dyDescent="0.3">
      <c r="A197" s="827" t="s">
        <v>4147</v>
      </c>
      <c r="B197" s="616" t="s">
        <v>3738</v>
      </c>
      <c r="C197" s="616" t="s">
        <v>3330</v>
      </c>
      <c r="D197" s="616" t="s">
        <v>4266</v>
      </c>
      <c r="E197" s="616" t="s">
        <v>4267</v>
      </c>
      <c r="F197" s="619"/>
      <c r="G197" s="619"/>
      <c r="H197" s="619"/>
      <c r="I197" s="619"/>
      <c r="J197" s="619"/>
      <c r="K197" s="619"/>
      <c r="L197" s="619"/>
      <c r="M197" s="619"/>
      <c r="N197" s="619">
        <v>1</v>
      </c>
      <c r="O197" s="619">
        <v>44071.360000000001</v>
      </c>
      <c r="P197" s="640"/>
      <c r="Q197" s="837">
        <v>44071.360000000001</v>
      </c>
    </row>
    <row r="198" spans="1:17" ht="14.4" customHeight="1" x14ac:dyDescent="0.3">
      <c r="A198" s="827" t="s">
        <v>4147</v>
      </c>
      <c r="B198" s="616" t="s">
        <v>3738</v>
      </c>
      <c r="C198" s="616" t="s">
        <v>3330</v>
      </c>
      <c r="D198" s="616" t="s">
        <v>4268</v>
      </c>
      <c r="E198" s="616" t="s">
        <v>4269</v>
      </c>
      <c r="F198" s="619"/>
      <c r="G198" s="619"/>
      <c r="H198" s="619"/>
      <c r="I198" s="619"/>
      <c r="J198" s="619"/>
      <c r="K198" s="619"/>
      <c r="L198" s="619"/>
      <c r="M198" s="619"/>
      <c r="N198" s="619">
        <v>1</v>
      </c>
      <c r="O198" s="619">
        <v>34650</v>
      </c>
      <c r="P198" s="640"/>
      <c r="Q198" s="837">
        <v>34650</v>
      </c>
    </row>
    <row r="199" spans="1:17" ht="14.4" customHeight="1" x14ac:dyDescent="0.3">
      <c r="A199" s="827" t="s">
        <v>4147</v>
      </c>
      <c r="B199" s="616" t="s">
        <v>3738</v>
      </c>
      <c r="C199" s="616" t="s">
        <v>3330</v>
      </c>
      <c r="D199" s="616" t="s">
        <v>4270</v>
      </c>
      <c r="E199" s="616" t="s">
        <v>4271</v>
      </c>
      <c r="F199" s="619"/>
      <c r="G199" s="619"/>
      <c r="H199" s="619"/>
      <c r="I199" s="619"/>
      <c r="J199" s="619"/>
      <c r="K199" s="619"/>
      <c r="L199" s="619"/>
      <c r="M199" s="619"/>
      <c r="N199" s="619">
        <v>1</v>
      </c>
      <c r="O199" s="619">
        <v>1261.46</v>
      </c>
      <c r="P199" s="640"/>
      <c r="Q199" s="837">
        <v>1261.46</v>
      </c>
    </row>
    <row r="200" spans="1:17" ht="14.4" customHeight="1" x14ac:dyDescent="0.3">
      <c r="A200" s="827" t="s">
        <v>4147</v>
      </c>
      <c r="B200" s="616" t="s">
        <v>3738</v>
      </c>
      <c r="C200" s="616" t="s">
        <v>2904</v>
      </c>
      <c r="D200" s="616" t="s">
        <v>4272</v>
      </c>
      <c r="E200" s="616" t="s">
        <v>4273</v>
      </c>
      <c r="F200" s="619"/>
      <c r="G200" s="619"/>
      <c r="H200" s="619"/>
      <c r="I200" s="619"/>
      <c r="J200" s="619">
        <v>1</v>
      </c>
      <c r="K200" s="619">
        <v>207</v>
      </c>
      <c r="L200" s="619"/>
      <c r="M200" s="619">
        <v>207</v>
      </c>
      <c r="N200" s="619">
        <v>1</v>
      </c>
      <c r="O200" s="619">
        <v>213</v>
      </c>
      <c r="P200" s="640"/>
      <c r="Q200" s="837">
        <v>213</v>
      </c>
    </row>
    <row r="201" spans="1:17" ht="14.4" customHeight="1" x14ac:dyDescent="0.3">
      <c r="A201" s="827" t="s">
        <v>4147</v>
      </c>
      <c r="B201" s="616" t="s">
        <v>3738</v>
      </c>
      <c r="C201" s="616" t="s">
        <v>2904</v>
      </c>
      <c r="D201" s="616" t="s">
        <v>4274</v>
      </c>
      <c r="E201" s="616" t="s">
        <v>4275</v>
      </c>
      <c r="F201" s="619"/>
      <c r="G201" s="619"/>
      <c r="H201" s="619"/>
      <c r="I201" s="619"/>
      <c r="J201" s="619">
        <v>1</v>
      </c>
      <c r="K201" s="619">
        <v>151</v>
      </c>
      <c r="L201" s="619"/>
      <c r="M201" s="619">
        <v>151</v>
      </c>
      <c r="N201" s="619">
        <v>1</v>
      </c>
      <c r="O201" s="619">
        <v>155</v>
      </c>
      <c r="P201" s="640"/>
      <c r="Q201" s="837">
        <v>155</v>
      </c>
    </row>
    <row r="202" spans="1:17" ht="14.4" customHeight="1" x14ac:dyDescent="0.3">
      <c r="A202" s="827" t="s">
        <v>4147</v>
      </c>
      <c r="B202" s="616" t="s">
        <v>3738</v>
      </c>
      <c r="C202" s="616" t="s">
        <v>2904</v>
      </c>
      <c r="D202" s="616" t="s">
        <v>4276</v>
      </c>
      <c r="E202" s="616" t="s">
        <v>4277</v>
      </c>
      <c r="F202" s="619"/>
      <c r="G202" s="619"/>
      <c r="H202" s="619"/>
      <c r="I202" s="619"/>
      <c r="J202" s="619"/>
      <c r="K202" s="619"/>
      <c r="L202" s="619"/>
      <c r="M202" s="619"/>
      <c r="N202" s="619">
        <v>1</v>
      </c>
      <c r="O202" s="619">
        <v>187</v>
      </c>
      <c r="P202" s="640"/>
      <c r="Q202" s="837">
        <v>187</v>
      </c>
    </row>
    <row r="203" spans="1:17" ht="14.4" customHeight="1" x14ac:dyDescent="0.3">
      <c r="A203" s="827" t="s">
        <v>4147</v>
      </c>
      <c r="B203" s="616" t="s">
        <v>3738</v>
      </c>
      <c r="C203" s="616" t="s">
        <v>2904</v>
      </c>
      <c r="D203" s="616" t="s">
        <v>4278</v>
      </c>
      <c r="E203" s="616" t="s">
        <v>4279</v>
      </c>
      <c r="F203" s="619">
        <v>13</v>
      </c>
      <c r="G203" s="619">
        <v>1620</v>
      </c>
      <c r="H203" s="619">
        <v>1</v>
      </c>
      <c r="I203" s="619">
        <v>124.61538461538461</v>
      </c>
      <c r="J203" s="619">
        <v>12</v>
      </c>
      <c r="K203" s="619">
        <v>1500</v>
      </c>
      <c r="L203" s="619">
        <v>0.92592592592592593</v>
      </c>
      <c r="M203" s="619">
        <v>125</v>
      </c>
      <c r="N203" s="619">
        <v>38</v>
      </c>
      <c r="O203" s="619">
        <v>4864</v>
      </c>
      <c r="P203" s="640">
        <v>3.0024691358024693</v>
      </c>
      <c r="Q203" s="837">
        <v>128</v>
      </c>
    </row>
    <row r="204" spans="1:17" ht="14.4" customHeight="1" x14ac:dyDescent="0.3">
      <c r="A204" s="827" t="s">
        <v>4147</v>
      </c>
      <c r="B204" s="616" t="s">
        <v>3738</v>
      </c>
      <c r="C204" s="616" t="s">
        <v>2904</v>
      </c>
      <c r="D204" s="616" t="s">
        <v>4280</v>
      </c>
      <c r="E204" s="616" t="s">
        <v>4281</v>
      </c>
      <c r="F204" s="619">
        <v>31</v>
      </c>
      <c r="G204" s="619">
        <v>6736</v>
      </c>
      <c r="H204" s="619">
        <v>1</v>
      </c>
      <c r="I204" s="619">
        <v>217.29032258064515</v>
      </c>
      <c r="J204" s="619">
        <v>34</v>
      </c>
      <c r="K204" s="619">
        <v>7446</v>
      </c>
      <c r="L204" s="619">
        <v>1.1054038004750595</v>
      </c>
      <c r="M204" s="619">
        <v>219</v>
      </c>
      <c r="N204" s="619">
        <v>69</v>
      </c>
      <c r="O204" s="619">
        <v>15387</v>
      </c>
      <c r="P204" s="640">
        <v>2.2842933491686459</v>
      </c>
      <c r="Q204" s="837">
        <v>223</v>
      </c>
    </row>
    <row r="205" spans="1:17" ht="14.4" customHeight="1" x14ac:dyDescent="0.3">
      <c r="A205" s="827" t="s">
        <v>4147</v>
      </c>
      <c r="B205" s="616" t="s">
        <v>3738</v>
      </c>
      <c r="C205" s="616" t="s">
        <v>2904</v>
      </c>
      <c r="D205" s="616" t="s">
        <v>4282</v>
      </c>
      <c r="E205" s="616" t="s">
        <v>4283</v>
      </c>
      <c r="F205" s="619">
        <v>29</v>
      </c>
      <c r="G205" s="619">
        <v>6368</v>
      </c>
      <c r="H205" s="619">
        <v>1</v>
      </c>
      <c r="I205" s="619">
        <v>219.58620689655172</v>
      </c>
      <c r="J205" s="619">
        <v>56</v>
      </c>
      <c r="K205" s="619">
        <v>12376</v>
      </c>
      <c r="L205" s="619">
        <v>1.943467336683417</v>
      </c>
      <c r="M205" s="619">
        <v>221</v>
      </c>
      <c r="N205" s="619">
        <v>40</v>
      </c>
      <c r="O205" s="619">
        <v>9000</v>
      </c>
      <c r="P205" s="640">
        <v>1.4133165829145728</v>
      </c>
      <c r="Q205" s="837">
        <v>225</v>
      </c>
    </row>
    <row r="206" spans="1:17" ht="14.4" customHeight="1" x14ac:dyDescent="0.3">
      <c r="A206" s="827" t="s">
        <v>4147</v>
      </c>
      <c r="B206" s="616" t="s">
        <v>3738</v>
      </c>
      <c r="C206" s="616" t="s">
        <v>2904</v>
      </c>
      <c r="D206" s="616" t="s">
        <v>4284</v>
      </c>
      <c r="E206" s="616" t="s">
        <v>4285</v>
      </c>
      <c r="F206" s="619">
        <v>8</v>
      </c>
      <c r="G206" s="619">
        <v>4893</v>
      </c>
      <c r="H206" s="619">
        <v>1</v>
      </c>
      <c r="I206" s="619">
        <v>611.625</v>
      </c>
      <c r="J206" s="619">
        <v>9</v>
      </c>
      <c r="K206" s="619">
        <v>5517</v>
      </c>
      <c r="L206" s="619">
        <v>1.1275291232372777</v>
      </c>
      <c r="M206" s="619">
        <v>613</v>
      </c>
      <c r="N206" s="619">
        <v>2</v>
      </c>
      <c r="O206" s="619">
        <v>1250</v>
      </c>
      <c r="P206" s="640">
        <v>0.25546699366441855</v>
      </c>
      <c r="Q206" s="837">
        <v>625</v>
      </c>
    </row>
    <row r="207" spans="1:17" ht="14.4" customHeight="1" x14ac:dyDescent="0.3">
      <c r="A207" s="827" t="s">
        <v>4147</v>
      </c>
      <c r="B207" s="616" t="s">
        <v>3738</v>
      </c>
      <c r="C207" s="616" t="s">
        <v>2904</v>
      </c>
      <c r="D207" s="616" t="s">
        <v>3739</v>
      </c>
      <c r="E207" s="616" t="s">
        <v>3740</v>
      </c>
      <c r="F207" s="619"/>
      <c r="G207" s="619"/>
      <c r="H207" s="619"/>
      <c r="I207" s="619"/>
      <c r="J207" s="619">
        <v>1</v>
      </c>
      <c r="K207" s="619">
        <v>259</v>
      </c>
      <c r="L207" s="619"/>
      <c r="M207" s="619">
        <v>259</v>
      </c>
      <c r="N207" s="619"/>
      <c r="O207" s="619"/>
      <c r="P207" s="640"/>
      <c r="Q207" s="837"/>
    </row>
    <row r="208" spans="1:17" ht="14.4" customHeight="1" x14ac:dyDescent="0.3">
      <c r="A208" s="827" t="s">
        <v>4147</v>
      </c>
      <c r="B208" s="616" t="s">
        <v>3738</v>
      </c>
      <c r="C208" s="616" t="s">
        <v>2904</v>
      </c>
      <c r="D208" s="616" t="s">
        <v>3741</v>
      </c>
      <c r="E208" s="616" t="s">
        <v>3742</v>
      </c>
      <c r="F208" s="619">
        <v>2</v>
      </c>
      <c r="G208" s="619">
        <v>652</v>
      </c>
      <c r="H208" s="619">
        <v>1</v>
      </c>
      <c r="I208" s="619">
        <v>326</v>
      </c>
      <c r="J208" s="619"/>
      <c r="K208" s="619"/>
      <c r="L208" s="619"/>
      <c r="M208" s="619"/>
      <c r="N208" s="619"/>
      <c r="O208" s="619"/>
      <c r="P208" s="640"/>
      <c r="Q208" s="837"/>
    </row>
    <row r="209" spans="1:17" ht="14.4" customHeight="1" x14ac:dyDescent="0.3">
      <c r="A209" s="827" t="s">
        <v>4147</v>
      </c>
      <c r="B209" s="616" t="s">
        <v>3738</v>
      </c>
      <c r="C209" s="616" t="s">
        <v>2904</v>
      </c>
      <c r="D209" s="616" t="s">
        <v>4286</v>
      </c>
      <c r="E209" s="616" t="s">
        <v>4287</v>
      </c>
      <c r="F209" s="619">
        <v>9</v>
      </c>
      <c r="G209" s="619">
        <v>37167</v>
      </c>
      <c r="H209" s="619">
        <v>1</v>
      </c>
      <c r="I209" s="619">
        <v>4129.666666666667</v>
      </c>
      <c r="J209" s="619">
        <v>8</v>
      </c>
      <c r="K209" s="619">
        <v>33112</v>
      </c>
      <c r="L209" s="619">
        <v>0.89089783948126022</v>
      </c>
      <c r="M209" s="619">
        <v>4139</v>
      </c>
      <c r="N209" s="619">
        <v>7</v>
      </c>
      <c r="O209" s="619">
        <v>29148</v>
      </c>
      <c r="P209" s="640">
        <v>0.78424408749697316</v>
      </c>
      <c r="Q209" s="837">
        <v>4164</v>
      </c>
    </row>
    <row r="210" spans="1:17" ht="14.4" customHeight="1" x14ac:dyDescent="0.3">
      <c r="A210" s="827" t="s">
        <v>4147</v>
      </c>
      <c r="B210" s="616" t="s">
        <v>3738</v>
      </c>
      <c r="C210" s="616" t="s">
        <v>2904</v>
      </c>
      <c r="D210" s="616" t="s">
        <v>3743</v>
      </c>
      <c r="E210" s="616" t="s">
        <v>3744</v>
      </c>
      <c r="F210" s="619">
        <v>4</v>
      </c>
      <c r="G210" s="619">
        <v>1115</v>
      </c>
      <c r="H210" s="619">
        <v>1</v>
      </c>
      <c r="I210" s="619">
        <v>278.75</v>
      </c>
      <c r="J210" s="619">
        <v>2</v>
      </c>
      <c r="K210" s="619">
        <v>558</v>
      </c>
      <c r="L210" s="619">
        <v>0.50044843049327359</v>
      </c>
      <c r="M210" s="619">
        <v>279</v>
      </c>
      <c r="N210" s="619"/>
      <c r="O210" s="619"/>
      <c r="P210" s="640"/>
      <c r="Q210" s="837"/>
    </row>
    <row r="211" spans="1:17" ht="14.4" customHeight="1" x14ac:dyDescent="0.3">
      <c r="A211" s="827" t="s">
        <v>4147</v>
      </c>
      <c r="B211" s="616" t="s">
        <v>3738</v>
      </c>
      <c r="C211" s="616" t="s">
        <v>2904</v>
      </c>
      <c r="D211" s="616" t="s">
        <v>4288</v>
      </c>
      <c r="E211" s="616" t="s">
        <v>4289</v>
      </c>
      <c r="F211" s="619">
        <v>5</v>
      </c>
      <c r="G211" s="619">
        <v>31290</v>
      </c>
      <c r="H211" s="619">
        <v>1</v>
      </c>
      <c r="I211" s="619">
        <v>6258</v>
      </c>
      <c r="J211" s="619">
        <v>1</v>
      </c>
      <c r="K211" s="619">
        <v>6264</v>
      </c>
      <c r="L211" s="619">
        <v>0.20019175455417065</v>
      </c>
      <c r="M211" s="619">
        <v>6264</v>
      </c>
      <c r="N211" s="619">
        <v>3</v>
      </c>
      <c r="O211" s="619">
        <v>18957</v>
      </c>
      <c r="P211" s="640">
        <v>0.60584851390220518</v>
      </c>
      <c r="Q211" s="837">
        <v>6319</v>
      </c>
    </row>
    <row r="212" spans="1:17" ht="14.4" customHeight="1" x14ac:dyDescent="0.3">
      <c r="A212" s="827" t="s">
        <v>4147</v>
      </c>
      <c r="B212" s="616" t="s">
        <v>3738</v>
      </c>
      <c r="C212" s="616" t="s">
        <v>2904</v>
      </c>
      <c r="D212" s="616" t="s">
        <v>4290</v>
      </c>
      <c r="E212" s="616" t="s">
        <v>4291</v>
      </c>
      <c r="F212" s="619">
        <v>3</v>
      </c>
      <c r="G212" s="619">
        <v>4553</v>
      </c>
      <c r="H212" s="619">
        <v>1</v>
      </c>
      <c r="I212" s="619">
        <v>1517.6666666666667</v>
      </c>
      <c r="J212" s="619">
        <v>2</v>
      </c>
      <c r="K212" s="619">
        <v>3054</v>
      </c>
      <c r="L212" s="619">
        <v>0.67076652756424338</v>
      </c>
      <c r="M212" s="619">
        <v>1527</v>
      </c>
      <c r="N212" s="619"/>
      <c r="O212" s="619"/>
      <c r="P212" s="640"/>
      <c r="Q212" s="837"/>
    </row>
    <row r="213" spans="1:17" ht="14.4" customHeight="1" x14ac:dyDescent="0.3">
      <c r="A213" s="827" t="s">
        <v>4147</v>
      </c>
      <c r="B213" s="616" t="s">
        <v>3738</v>
      </c>
      <c r="C213" s="616" t="s">
        <v>2904</v>
      </c>
      <c r="D213" s="616" t="s">
        <v>4292</v>
      </c>
      <c r="E213" s="616" t="s">
        <v>4293</v>
      </c>
      <c r="F213" s="619">
        <v>3</v>
      </c>
      <c r="G213" s="619">
        <v>45147</v>
      </c>
      <c r="H213" s="619">
        <v>1</v>
      </c>
      <c r="I213" s="619">
        <v>15049</v>
      </c>
      <c r="J213" s="619"/>
      <c r="K213" s="619"/>
      <c r="L213" s="619"/>
      <c r="M213" s="619"/>
      <c r="N213" s="619">
        <v>1</v>
      </c>
      <c r="O213" s="619">
        <v>15260</v>
      </c>
      <c r="P213" s="640">
        <v>0.33800695505792189</v>
      </c>
      <c r="Q213" s="837">
        <v>15260</v>
      </c>
    </row>
    <row r="214" spans="1:17" ht="14.4" customHeight="1" x14ac:dyDescent="0.3">
      <c r="A214" s="827" t="s">
        <v>4147</v>
      </c>
      <c r="B214" s="616" t="s">
        <v>3738</v>
      </c>
      <c r="C214" s="616" t="s">
        <v>2904</v>
      </c>
      <c r="D214" s="616" t="s">
        <v>4294</v>
      </c>
      <c r="E214" s="616" t="s">
        <v>4295</v>
      </c>
      <c r="F214" s="619">
        <v>45</v>
      </c>
      <c r="G214" s="619">
        <v>171777</v>
      </c>
      <c r="H214" s="619">
        <v>1</v>
      </c>
      <c r="I214" s="619">
        <v>3817.2666666666669</v>
      </c>
      <c r="J214" s="619">
        <v>24</v>
      </c>
      <c r="K214" s="619">
        <v>91776</v>
      </c>
      <c r="L214" s="619">
        <v>0.53427408791631015</v>
      </c>
      <c r="M214" s="619">
        <v>3824</v>
      </c>
      <c r="N214" s="619">
        <v>42</v>
      </c>
      <c r="O214" s="619">
        <v>162120</v>
      </c>
      <c r="P214" s="640">
        <v>0.94378176356555299</v>
      </c>
      <c r="Q214" s="837">
        <v>3860</v>
      </c>
    </row>
    <row r="215" spans="1:17" ht="14.4" customHeight="1" x14ac:dyDescent="0.3">
      <c r="A215" s="827" t="s">
        <v>4147</v>
      </c>
      <c r="B215" s="616" t="s">
        <v>3738</v>
      </c>
      <c r="C215" s="616" t="s">
        <v>2904</v>
      </c>
      <c r="D215" s="616" t="s">
        <v>4296</v>
      </c>
      <c r="E215" s="616" t="s">
        <v>4297</v>
      </c>
      <c r="F215" s="619">
        <v>5</v>
      </c>
      <c r="G215" s="619">
        <v>25766</v>
      </c>
      <c r="H215" s="619">
        <v>1</v>
      </c>
      <c r="I215" s="619">
        <v>5153.2</v>
      </c>
      <c r="J215" s="619">
        <v>3</v>
      </c>
      <c r="K215" s="619">
        <v>15486</v>
      </c>
      <c r="L215" s="619">
        <v>0.60102460607001473</v>
      </c>
      <c r="M215" s="619">
        <v>5162</v>
      </c>
      <c r="N215" s="619">
        <v>2</v>
      </c>
      <c r="O215" s="619">
        <v>10420</v>
      </c>
      <c r="P215" s="640">
        <v>0.40440891096794224</v>
      </c>
      <c r="Q215" s="837">
        <v>5210</v>
      </c>
    </row>
    <row r="216" spans="1:17" ht="14.4" customHeight="1" x14ac:dyDescent="0.3">
      <c r="A216" s="827" t="s">
        <v>4147</v>
      </c>
      <c r="B216" s="616" t="s">
        <v>3738</v>
      </c>
      <c r="C216" s="616" t="s">
        <v>2904</v>
      </c>
      <c r="D216" s="616" t="s">
        <v>4298</v>
      </c>
      <c r="E216" s="616" t="s">
        <v>4299</v>
      </c>
      <c r="F216" s="619">
        <v>27</v>
      </c>
      <c r="G216" s="619">
        <v>211688</v>
      </c>
      <c r="H216" s="619">
        <v>1</v>
      </c>
      <c r="I216" s="619">
        <v>7840.2962962962965</v>
      </c>
      <c r="J216" s="619">
        <v>6</v>
      </c>
      <c r="K216" s="619">
        <v>47118</v>
      </c>
      <c r="L216" s="619">
        <v>0.22258229091871057</v>
      </c>
      <c r="M216" s="619">
        <v>7853</v>
      </c>
      <c r="N216" s="619">
        <v>31</v>
      </c>
      <c r="O216" s="619">
        <v>245675</v>
      </c>
      <c r="P216" s="640">
        <v>1.160552322285628</v>
      </c>
      <c r="Q216" s="837">
        <v>7925</v>
      </c>
    </row>
    <row r="217" spans="1:17" ht="14.4" customHeight="1" x14ac:dyDescent="0.3">
      <c r="A217" s="827" t="s">
        <v>4147</v>
      </c>
      <c r="B217" s="616" t="s">
        <v>3738</v>
      </c>
      <c r="C217" s="616" t="s">
        <v>2904</v>
      </c>
      <c r="D217" s="616" t="s">
        <v>4300</v>
      </c>
      <c r="E217" s="616" t="s">
        <v>4301</v>
      </c>
      <c r="F217" s="619">
        <v>5</v>
      </c>
      <c r="G217" s="619">
        <v>8309</v>
      </c>
      <c r="H217" s="619">
        <v>1</v>
      </c>
      <c r="I217" s="619">
        <v>1661.8</v>
      </c>
      <c r="J217" s="619">
        <v>1</v>
      </c>
      <c r="K217" s="619">
        <v>1666</v>
      </c>
      <c r="L217" s="619">
        <v>0.20050547598989049</v>
      </c>
      <c r="M217" s="619">
        <v>1666</v>
      </c>
      <c r="N217" s="619">
        <v>3</v>
      </c>
      <c r="O217" s="619">
        <v>5106</v>
      </c>
      <c r="P217" s="640">
        <v>0.61451438199542663</v>
      </c>
      <c r="Q217" s="837">
        <v>1702</v>
      </c>
    </row>
    <row r="218" spans="1:17" ht="14.4" customHeight="1" x14ac:dyDescent="0.3">
      <c r="A218" s="827" t="s">
        <v>4147</v>
      </c>
      <c r="B218" s="616" t="s">
        <v>3738</v>
      </c>
      <c r="C218" s="616" t="s">
        <v>2904</v>
      </c>
      <c r="D218" s="616" t="s">
        <v>4302</v>
      </c>
      <c r="E218" s="616" t="s">
        <v>4303</v>
      </c>
      <c r="F218" s="619">
        <v>29</v>
      </c>
      <c r="G218" s="619">
        <v>37078</v>
      </c>
      <c r="H218" s="619">
        <v>1</v>
      </c>
      <c r="I218" s="619">
        <v>1278.5517241379309</v>
      </c>
      <c r="J218" s="619">
        <v>39</v>
      </c>
      <c r="K218" s="619">
        <v>49959</v>
      </c>
      <c r="L218" s="619">
        <v>1.3474027725335778</v>
      </c>
      <c r="M218" s="619">
        <v>1281</v>
      </c>
      <c r="N218" s="619">
        <v>29</v>
      </c>
      <c r="O218" s="619">
        <v>37497</v>
      </c>
      <c r="P218" s="640">
        <v>1.0113005016451804</v>
      </c>
      <c r="Q218" s="837">
        <v>1293</v>
      </c>
    </row>
    <row r="219" spans="1:17" ht="14.4" customHeight="1" x14ac:dyDescent="0.3">
      <c r="A219" s="827" t="s">
        <v>4147</v>
      </c>
      <c r="B219" s="616" t="s">
        <v>3738</v>
      </c>
      <c r="C219" s="616" t="s">
        <v>2904</v>
      </c>
      <c r="D219" s="616" t="s">
        <v>4304</v>
      </c>
      <c r="E219" s="616" t="s">
        <v>4305</v>
      </c>
      <c r="F219" s="619">
        <v>24</v>
      </c>
      <c r="G219" s="619">
        <v>27960</v>
      </c>
      <c r="H219" s="619">
        <v>1</v>
      </c>
      <c r="I219" s="619">
        <v>1165</v>
      </c>
      <c r="J219" s="619">
        <v>31</v>
      </c>
      <c r="K219" s="619">
        <v>36177</v>
      </c>
      <c r="L219" s="619">
        <v>1.2938841201716738</v>
      </c>
      <c r="M219" s="619">
        <v>1167</v>
      </c>
      <c r="N219" s="619">
        <v>23</v>
      </c>
      <c r="O219" s="619">
        <v>27071</v>
      </c>
      <c r="P219" s="640">
        <v>0.96820457796852644</v>
      </c>
      <c r="Q219" s="837">
        <v>1177</v>
      </c>
    </row>
    <row r="220" spans="1:17" ht="14.4" customHeight="1" x14ac:dyDescent="0.3">
      <c r="A220" s="827" t="s">
        <v>4147</v>
      </c>
      <c r="B220" s="616" t="s">
        <v>3738</v>
      </c>
      <c r="C220" s="616" t="s">
        <v>2904</v>
      </c>
      <c r="D220" s="616" t="s">
        <v>4306</v>
      </c>
      <c r="E220" s="616" t="s">
        <v>4307</v>
      </c>
      <c r="F220" s="619">
        <v>1</v>
      </c>
      <c r="G220" s="619">
        <v>5074</v>
      </c>
      <c r="H220" s="619">
        <v>1</v>
      </c>
      <c r="I220" s="619">
        <v>5074</v>
      </c>
      <c r="J220" s="619">
        <v>3</v>
      </c>
      <c r="K220" s="619">
        <v>15228</v>
      </c>
      <c r="L220" s="619">
        <v>3.0011824990145843</v>
      </c>
      <c r="M220" s="619">
        <v>5076</v>
      </c>
      <c r="N220" s="619">
        <v>8</v>
      </c>
      <c r="O220" s="619">
        <v>41256</v>
      </c>
      <c r="P220" s="640">
        <v>8.1308632242806471</v>
      </c>
      <c r="Q220" s="837">
        <v>5157</v>
      </c>
    </row>
    <row r="221" spans="1:17" ht="14.4" customHeight="1" x14ac:dyDescent="0.3">
      <c r="A221" s="827" t="s">
        <v>4147</v>
      </c>
      <c r="B221" s="616" t="s">
        <v>3738</v>
      </c>
      <c r="C221" s="616" t="s">
        <v>2904</v>
      </c>
      <c r="D221" s="616" t="s">
        <v>4308</v>
      </c>
      <c r="E221" s="616" t="s">
        <v>4309</v>
      </c>
      <c r="F221" s="619"/>
      <c r="G221" s="619"/>
      <c r="H221" s="619"/>
      <c r="I221" s="619"/>
      <c r="J221" s="619"/>
      <c r="K221" s="619"/>
      <c r="L221" s="619"/>
      <c r="M221" s="619"/>
      <c r="N221" s="619">
        <v>1</v>
      </c>
      <c r="O221" s="619">
        <v>5620</v>
      </c>
      <c r="P221" s="640"/>
      <c r="Q221" s="837">
        <v>5620</v>
      </c>
    </row>
    <row r="222" spans="1:17" ht="14.4" customHeight="1" x14ac:dyDescent="0.3">
      <c r="A222" s="827" t="s">
        <v>4147</v>
      </c>
      <c r="B222" s="616" t="s">
        <v>3738</v>
      </c>
      <c r="C222" s="616" t="s">
        <v>2904</v>
      </c>
      <c r="D222" s="616" t="s">
        <v>4310</v>
      </c>
      <c r="E222" s="616" t="s">
        <v>4311</v>
      </c>
      <c r="F222" s="619">
        <v>2</v>
      </c>
      <c r="G222" s="619">
        <v>1498</v>
      </c>
      <c r="H222" s="619">
        <v>1</v>
      </c>
      <c r="I222" s="619">
        <v>749</v>
      </c>
      <c r="J222" s="619">
        <v>1</v>
      </c>
      <c r="K222" s="619">
        <v>752</v>
      </c>
      <c r="L222" s="619">
        <v>0.50200267022696932</v>
      </c>
      <c r="M222" s="619">
        <v>752</v>
      </c>
      <c r="N222" s="619">
        <v>1</v>
      </c>
      <c r="O222" s="619">
        <v>800</v>
      </c>
      <c r="P222" s="640">
        <v>0.53404539385847793</v>
      </c>
      <c r="Q222" s="837">
        <v>800</v>
      </c>
    </row>
    <row r="223" spans="1:17" ht="14.4" customHeight="1" x14ac:dyDescent="0.3">
      <c r="A223" s="827" t="s">
        <v>4147</v>
      </c>
      <c r="B223" s="616" t="s">
        <v>3738</v>
      </c>
      <c r="C223" s="616" t="s">
        <v>2904</v>
      </c>
      <c r="D223" s="616" t="s">
        <v>4312</v>
      </c>
      <c r="E223" s="616" t="s">
        <v>4313</v>
      </c>
      <c r="F223" s="619">
        <v>486</v>
      </c>
      <c r="G223" s="619">
        <v>84328</v>
      </c>
      <c r="H223" s="619">
        <v>1</v>
      </c>
      <c r="I223" s="619">
        <v>173.51440329218107</v>
      </c>
      <c r="J223" s="619">
        <v>438</v>
      </c>
      <c r="K223" s="619">
        <v>76650</v>
      </c>
      <c r="L223" s="619">
        <v>0.90895076368465988</v>
      </c>
      <c r="M223" s="619">
        <v>175</v>
      </c>
      <c r="N223" s="619">
        <v>530</v>
      </c>
      <c r="O223" s="619">
        <v>93810</v>
      </c>
      <c r="P223" s="640">
        <v>1.1124418935584859</v>
      </c>
      <c r="Q223" s="837">
        <v>177</v>
      </c>
    </row>
    <row r="224" spans="1:17" ht="14.4" customHeight="1" x14ac:dyDescent="0.3">
      <c r="A224" s="827" t="s">
        <v>4147</v>
      </c>
      <c r="B224" s="616" t="s">
        <v>3738</v>
      </c>
      <c r="C224" s="616" t="s">
        <v>2904</v>
      </c>
      <c r="D224" s="616" t="s">
        <v>4314</v>
      </c>
      <c r="E224" s="616" t="s">
        <v>4315</v>
      </c>
      <c r="F224" s="619">
        <v>33</v>
      </c>
      <c r="G224" s="619">
        <v>65937</v>
      </c>
      <c r="H224" s="619">
        <v>1</v>
      </c>
      <c r="I224" s="619">
        <v>1998.090909090909</v>
      </c>
      <c r="J224" s="619">
        <v>29</v>
      </c>
      <c r="K224" s="619">
        <v>58029</v>
      </c>
      <c r="L224" s="619">
        <v>0.88006733700350337</v>
      </c>
      <c r="M224" s="619">
        <v>2001</v>
      </c>
      <c r="N224" s="619">
        <v>49</v>
      </c>
      <c r="O224" s="619">
        <v>100352</v>
      </c>
      <c r="P224" s="640">
        <v>1.521937607109817</v>
      </c>
      <c r="Q224" s="837">
        <v>2048</v>
      </c>
    </row>
    <row r="225" spans="1:17" ht="14.4" customHeight="1" x14ac:dyDescent="0.3">
      <c r="A225" s="827" t="s">
        <v>4147</v>
      </c>
      <c r="B225" s="616" t="s">
        <v>3738</v>
      </c>
      <c r="C225" s="616" t="s">
        <v>2904</v>
      </c>
      <c r="D225" s="616" t="s">
        <v>4316</v>
      </c>
      <c r="E225" s="616" t="s">
        <v>4317</v>
      </c>
      <c r="F225" s="619">
        <v>1</v>
      </c>
      <c r="G225" s="619">
        <v>2695</v>
      </c>
      <c r="H225" s="619">
        <v>1</v>
      </c>
      <c r="I225" s="619">
        <v>2695</v>
      </c>
      <c r="J225" s="619">
        <v>2</v>
      </c>
      <c r="K225" s="619">
        <v>5392</v>
      </c>
      <c r="L225" s="619">
        <v>2.0007421150278293</v>
      </c>
      <c r="M225" s="619">
        <v>2696</v>
      </c>
      <c r="N225" s="619">
        <v>1</v>
      </c>
      <c r="O225" s="619">
        <v>2736</v>
      </c>
      <c r="P225" s="640">
        <v>1.0152133580705009</v>
      </c>
      <c r="Q225" s="837">
        <v>2736</v>
      </c>
    </row>
    <row r="226" spans="1:17" ht="14.4" customHeight="1" x14ac:dyDescent="0.3">
      <c r="A226" s="827" t="s">
        <v>4147</v>
      </c>
      <c r="B226" s="616" t="s">
        <v>3738</v>
      </c>
      <c r="C226" s="616" t="s">
        <v>2904</v>
      </c>
      <c r="D226" s="616" t="s">
        <v>4318</v>
      </c>
      <c r="E226" s="616" t="s">
        <v>4319</v>
      </c>
      <c r="F226" s="619">
        <v>2</v>
      </c>
      <c r="G226" s="619">
        <v>10366</v>
      </c>
      <c r="H226" s="619">
        <v>1</v>
      </c>
      <c r="I226" s="619">
        <v>5183</v>
      </c>
      <c r="J226" s="619">
        <v>1</v>
      </c>
      <c r="K226" s="619">
        <v>5188</v>
      </c>
      <c r="L226" s="619">
        <v>0.50048234613158404</v>
      </c>
      <c r="M226" s="619">
        <v>5188</v>
      </c>
      <c r="N226" s="619"/>
      <c r="O226" s="619"/>
      <c r="P226" s="640"/>
      <c r="Q226" s="837"/>
    </row>
    <row r="227" spans="1:17" ht="14.4" customHeight="1" x14ac:dyDescent="0.3">
      <c r="A227" s="827" t="s">
        <v>4147</v>
      </c>
      <c r="B227" s="616" t="s">
        <v>3738</v>
      </c>
      <c r="C227" s="616" t="s">
        <v>2904</v>
      </c>
      <c r="D227" s="616" t="s">
        <v>4320</v>
      </c>
      <c r="E227" s="616" t="s">
        <v>4321</v>
      </c>
      <c r="F227" s="619">
        <v>4</v>
      </c>
      <c r="G227" s="619">
        <v>2644</v>
      </c>
      <c r="H227" s="619">
        <v>1</v>
      </c>
      <c r="I227" s="619">
        <v>661</v>
      </c>
      <c r="J227" s="619">
        <v>6</v>
      </c>
      <c r="K227" s="619">
        <v>3972</v>
      </c>
      <c r="L227" s="619">
        <v>1.5022692889561271</v>
      </c>
      <c r="M227" s="619">
        <v>662</v>
      </c>
      <c r="N227" s="619">
        <v>2</v>
      </c>
      <c r="O227" s="619">
        <v>1348</v>
      </c>
      <c r="P227" s="640">
        <v>0.50983358547655067</v>
      </c>
      <c r="Q227" s="837">
        <v>674</v>
      </c>
    </row>
    <row r="228" spans="1:17" ht="14.4" customHeight="1" x14ac:dyDescent="0.3">
      <c r="A228" s="827" t="s">
        <v>4147</v>
      </c>
      <c r="B228" s="616" t="s">
        <v>3738</v>
      </c>
      <c r="C228" s="616" t="s">
        <v>2904</v>
      </c>
      <c r="D228" s="616" t="s">
        <v>4322</v>
      </c>
      <c r="E228" s="616" t="s">
        <v>4323</v>
      </c>
      <c r="F228" s="619">
        <v>6</v>
      </c>
      <c r="G228" s="619">
        <v>12476</v>
      </c>
      <c r="H228" s="619">
        <v>1</v>
      </c>
      <c r="I228" s="619">
        <v>2079.3333333333335</v>
      </c>
      <c r="J228" s="619">
        <v>3</v>
      </c>
      <c r="K228" s="619">
        <v>6246</v>
      </c>
      <c r="L228" s="619">
        <v>0.50064123116383452</v>
      </c>
      <c r="M228" s="619">
        <v>2082</v>
      </c>
      <c r="N228" s="619">
        <v>3</v>
      </c>
      <c r="O228" s="619">
        <v>6339</v>
      </c>
      <c r="P228" s="640">
        <v>0.50809554344341135</v>
      </c>
      <c r="Q228" s="837">
        <v>2113</v>
      </c>
    </row>
    <row r="229" spans="1:17" ht="14.4" customHeight="1" x14ac:dyDescent="0.3">
      <c r="A229" s="827" t="s">
        <v>4147</v>
      </c>
      <c r="B229" s="616" t="s">
        <v>3738</v>
      </c>
      <c r="C229" s="616" t="s">
        <v>2904</v>
      </c>
      <c r="D229" s="616" t="s">
        <v>4324</v>
      </c>
      <c r="E229" s="616" t="s">
        <v>4325</v>
      </c>
      <c r="F229" s="619">
        <v>1</v>
      </c>
      <c r="G229" s="619">
        <v>150</v>
      </c>
      <c r="H229" s="619">
        <v>1</v>
      </c>
      <c r="I229" s="619">
        <v>150</v>
      </c>
      <c r="J229" s="619">
        <v>3</v>
      </c>
      <c r="K229" s="619">
        <v>453</v>
      </c>
      <c r="L229" s="619">
        <v>3.02</v>
      </c>
      <c r="M229" s="619">
        <v>151</v>
      </c>
      <c r="N229" s="619">
        <v>13</v>
      </c>
      <c r="O229" s="619">
        <v>2015</v>
      </c>
      <c r="P229" s="640">
        <v>13.433333333333334</v>
      </c>
      <c r="Q229" s="837">
        <v>155</v>
      </c>
    </row>
    <row r="230" spans="1:17" ht="14.4" customHeight="1" x14ac:dyDescent="0.3">
      <c r="A230" s="827" t="s">
        <v>4147</v>
      </c>
      <c r="B230" s="616" t="s">
        <v>3738</v>
      </c>
      <c r="C230" s="616" t="s">
        <v>2904</v>
      </c>
      <c r="D230" s="616" t="s">
        <v>4326</v>
      </c>
      <c r="E230" s="616" t="s">
        <v>4327</v>
      </c>
      <c r="F230" s="619"/>
      <c r="G230" s="619"/>
      <c r="H230" s="619"/>
      <c r="I230" s="619"/>
      <c r="J230" s="619">
        <v>2</v>
      </c>
      <c r="K230" s="619">
        <v>390</v>
      </c>
      <c r="L230" s="619"/>
      <c r="M230" s="619">
        <v>195</v>
      </c>
      <c r="N230" s="619">
        <v>3</v>
      </c>
      <c r="O230" s="619">
        <v>597</v>
      </c>
      <c r="P230" s="640"/>
      <c r="Q230" s="837">
        <v>199</v>
      </c>
    </row>
    <row r="231" spans="1:17" ht="14.4" customHeight="1" x14ac:dyDescent="0.3">
      <c r="A231" s="827" t="s">
        <v>4147</v>
      </c>
      <c r="B231" s="616" t="s">
        <v>3738</v>
      </c>
      <c r="C231" s="616" t="s">
        <v>2904</v>
      </c>
      <c r="D231" s="616" t="s">
        <v>4328</v>
      </c>
      <c r="E231" s="616" t="s">
        <v>4329</v>
      </c>
      <c r="F231" s="619">
        <v>111</v>
      </c>
      <c r="G231" s="619">
        <v>22035</v>
      </c>
      <c r="H231" s="619">
        <v>1</v>
      </c>
      <c r="I231" s="619">
        <v>198.51351351351352</v>
      </c>
      <c r="J231" s="619">
        <v>172</v>
      </c>
      <c r="K231" s="619">
        <v>34400</v>
      </c>
      <c r="L231" s="619">
        <v>1.5611527115951895</v>
      </c>
      <c r="M231" s="619">
        <v>200</v>
      </c>
      <c r="N231" s="619">
        <v>330</v>
      </c>
      <c r="O231" s="619">
        <v>67320</v>
      </c>
      <c r="P231" s="640">
        <v>3.0551395507147721</v>
      </c>
      <c r="Q231" s="837">
        <v>204</v>
      </c>
    </row>
    <row r="232" spans="1:17" ht="14.4" customHeight="1" x14ac:dyDescent="0.3">
      <c r="A232" s="827" t="s">
        <v>4147</v>
      </c>
      <c r="B232" s="616" t="s">
        <v>3738</v>
      </c>
      <c r="C232" s="616" t="s">
        <v>2904</v>
      </c>
      <c r="D232" s="616" t="s">
        <v>4330</v>
      </c>
      <c r="E232" s="616" t="s">
        <v>4331</v>
      </c>
      <c r="F232" s="619">
        <v>15</v>
      </c>
      <c r="G232" s="619">
        <v>6243</v>
      </c>
      <c r="H232" s="619">
        <v>1</v>
      </c>
      <c r="I232" s="619">
        <v>416.2</v>
      </c>
      <c r="J232" s="619">
        <v>16</v>
      </c>
      <c r="K232" s="619">
        <v>6688</v>
      </c>
      <c r="L232" s="619">
        <v>1.071279833413423</v>
      </c>
      <c r="M232" s="619">
        <v>418</v>
      </c>
      <c r="N232" s="619">
        <v>4</v>
      </c>
      <c r="O232" s="619">
        <v>1704</v>
      </c>
      <c r="P232" s="640">
        <v>0.27294569918308503</v>
      </c>
      <c r="Q232" s="837">
        <v>426</v>
      </c>
    </row>
    <row r="233" spans="1:17" ht="14.4" customHeight="1" x14ac:dyDescent="0.3">
      <c r="A233" s="827" t="s">
        <v>4147</v>
      </c>
      <c r="B233" s="616" t="s">
        <v>3738</v>
      </c>
      <c r="C233" s="616" t="s">
        <v>2904</v>
      </c>
      <c r="D233" s="616" t="s">
        <v>4332</v>
      </c>
      <c r="E233" s="616" t="s">
        <v>4333</v>
      </c>
      <c r="F233" s="619">
        <v>4</v>
      </c>
      <c r="G233" s="619">
        <v>1708</v>
      </c>
      <c r="H233" s="619">
        <v>1</v>
      </c>
      <c r="I233" s="619">
        <v>427</v>
      </c>
      <c r="J233" s="619">
        <v>7</v>
      </c>
      <c r="K233" s="619">
        <v>2996</v>
      </c>
      <c r="L233" s="619">
        <v>1.7540983606557377</v>
      </c>
      <c r="M233" s="619">
        <v>428</v>
      </c>
      <c r="N233" s="619">
        <v>3</v>
      </c>
      <c r="O233" s="619">
        <v>1308</v>
      </c>
      <c r="P233" s="640">
        <v>0.76580796252927397</v>
      </c>
      <c r="Q233" s="837">
        <v>436</v>
      </c>
    </row>
    <row r="234" spans="1:17" ht="14.4" customHeight="1" x14ac:dyDescent="0.3">
      <c r="A234" s="827" t="s">
        <v>4147</v>
      </c>
      <c r="B234" s="616" t="s">
        <v>3738</v>
      </c>
      <c r="C234" s="616" t="s">
        <v>2904</v>
      </c>
      <c r="D234" s="616" t="s">
        <v>4334</v>
      </c>
      <c r="E234" s="616" t="s">
        <v>4335</v>
      </c>
      <c r="F234" s="619">
        <v>54</v>
      </c>
      <c r="G234" s="619">
        <v>114474</v>
      </c>
      <c r="H234" s="619">
        <v>1</v>
      </c>
      <c r="I234" s="619">
        <v>2119.8888888888887</v>
      </c>
      <c r="J234" s="619">
        <v>36</v>
      </c>
      <c r="K234" s="619">
        <v>76428</v>
      </c>
      <c r="L234" s="619">
        <v>0.66764505477226266</v>
      </c>
      <c r="M234" s="619">
        <v>2123</v>
      </c>
      <c r="N234" s="619">
        <v>88</v>
      </c>
      <c r="O234" s="619">
        <v>189552</v>
      </c>
      <c r="P234" s="640">
        <v>1.6558519838565962</v>
      </c>
      <c r="Q234" s="837">
        <v>2154</v>
      </c>
    </row>
    <row r="235" spans="1:17" ht="14.4" customHeight="1" x14ac:dyDescent="0.3">
      <c r="A235" s="827" t="s">
        <v>4147</v>
      </c>
      <c r="B235" s="616" t="s">
        <v>3738</v>
      </c>
      <c r="C235" s="616" t="s">
        <v>2904</v>
      </c>
      <c r="D235" s="616" t="s">
        <v>4336</v>
      </c>
      <c r="E235" s="616" t="s">
        <v>4295</v>
      </c>
      <c r="F235" s="619">
        <v>55</v>
      </c>
      <c r="G235" s="619">
        <v>102598</v>
      </c>
      <c r="H235" s="619">
        <v>1</v>
      </c>
      <c r="I235" s="619">
        <v>1865.4181818181819</v>
      </c>
      <c r="J235" s="619">
        <v>33</v>
      </c>
      <c r="K235" s="619">
        <v>61677</v>
      </c>
      <c r="L235" s="619">
        <v>0.60115206924111586</v>
      </c>
      <c r="M235" s="619">
        <v>1869</v>
      </c>
      <c r="N235" s="619">
        <v>51</v>
      </c>
      <c r="O235" s="619">
        <v>96288</v>
      </c>
      <c r="P235" s="640">
        <v>0.93849782646835223</v>
      </c>
      <c r="Q235" s="837">
        <v>1888</v>
      </c>
    </row>
    <row r="236" spans="1:17" ht="14.4" customHeight="1" x14ac:dyDescent="0.3">
      <c r="A236" s="827" t="s">
        <v>4147</v>
      </c>
      <c r="B236" s="616" t="s">
        <v>3738</v>
      </c>
      <c r="C236" s="616" t="s">
        <v>2904</v>
      </c>
      <c r="D236" s="616" t="s">
        <v>4337</v>
      </c>
      <c r="E236" s="616" t="s">
        <v>4338</v>
      </c>
      <c r="F236" s="619">
        <v>2</v>
      </c>
      <c r="G236" s="619">
        <v>1827</v>
      </c>
      <c r="H236" s="619">
        <v>1</v>
      </c>
      <c r="I236" s="619">
        <v>913.5</v>
      </c>
      <c r="J236" s="619">
        <v>3</v>
      </c>
      <c r="K236" s="619">
        <v>2751</v>
      </c>
      <c r="L236" s="619">
        <v>1.5057471264367817</v>
      </c>
      <c r="M236" s="619">
        <v>917</v>
      </c>
      <c r="N236" s="619">
        <v>3</v>
      </c>
      <c r="O236" s="619">
        <v>2799</v>
      </c>
      <c r="P236" s="640">
        <v>1.5320197044334976</v>
      </c>
      <c r="Q236" s="837">
        <v>933</v>
      </c>
    </row>
    <row r="237" spans="1:17" ht="14.4" customHeight="1" x14ac:dyDescent="0.3">
      <c r="A237" s="827" t="s">
        <v>4147</v>
      </c>
      <c r="B237" s="616" t="s">
        <v>3738</v>
      </c>
      <c r="C237" s="616" t="s">
        <v>2904</v>
      </c>
      <c r="D237" s="616" t="s">
        <v>4339</v>
      </c>
      <c r="E237" s="616" t="s">
        <v>4340</v>
      </c>
      <c r="F237" s="619">
        <v>36</v>
      </c>
      <c r="G237" s="619">
        <v>302022</v>
      </c>
      <c r="H237" s="619">
        <v>1</v>
      </c>
      <c r="I237" s="619">
        <v>8389.5</v>
      </c>
      <c r="J237" s="619">
        <v>20</v>
      </c>
      <c r="K237" s="619">
        <v>167980</v>
      </c>
      <c r="L237" s="619">
        <v>0.55618464880041851</v>
      </c>
      <c r="M237" s="619">
        <v>8399</v>
      </c>
      <c r="N237" s="619">
        <v>29</v>
      </c>
      <c r="O237" s="619">
        <v>245311</v>
      </c>
      <c r="P237" s="640">
        <v>0.81222891047672019</v>
      </c>
      <c r="Q237" s="837">
        <v>8459</v>
      </c>
    </row>
    <row r="238" spans="1:17" ht="14.4" customHeight="1" x14ac:dyDescent="0.3">
      <c r="A238" s="827" t="s">
        <v>4147</v>
      </c>
      <c r="B238" s="616" t="s">
        <v>3738</v>
      </c>
      <c r="C238" s="616" t="s">
        <v>2904</v>
      </c>
      <c r="D238" s="616" t="s">
        <v>4341</v>
      </c>
      <c r="E238" s="616" t="s">
        <v>4342</v>
      </c>
      <c r="F238" s="619">
        <v>2</v>
      </c>
      <c r="G238" s="619">
        <v>4002</v>
      </c>
      <c r="H238" s="619">
        <v>1</v>
      </c>
      <c r="I238" s="619">
        <v>2001</v>
      </c>
      <c r="J238" s="619"/>
      <c r="K238" s="619"/>
      <c r="L238" s="619"/>
      <c r="M238" s="619"/>
      <c r="N238" s="619">
        <v>2</v>
      </c>
      <c r="O238" s="619">
        <v>4106</v>
      </c>
      <c r="P238" s="640">
        <v>1.0259870064967516</v>
      </c>
      <c r="Q238" s="837">
        <v>2053</v>
      </c>
    </row>
    <row r="239" spans="1:17" ht="14.4" customHeight="1" x14ac:dyDescent="0.3">
      <c r="A239" s="827" t="s">
        <v>4147</v>
      </c>
      <c r="B239" s="616" t="s">
        <v>3738</v>
      </c>
      <c r="C239" s="616" t="s">
        <v>2904</v>
      </c>
      <c r="D239" s="616" t="s">
        <v>4343</v>
      </c>
      <c r="E239" s="616" t="s">
        <v>4344</v>
      </c>
      <c r="F239" s="619">
        <v>2</v>
      </c>
      <c r="G239" s="619">
        <v>11386</v>
      </c>
      <c r="H239" s="619">
        <v>1</v>
      </c>
      <c r="I239" s="619">
        <v>5693</v>
      </c>
      <c r="J239" s="619"/>
      <c r="K239" s="619"/>
      <c r="L239" s="619"/>
      <c r="M239" s="619"/>
      <c r="N239" s="619"/>
      <c r="O239" s="619"/>
      <c r="P239" s="640"/>
      <c r="Q239" s="837"/>
    </row>
    <row r="240" spans="1:17" ht="14.4" customHeight="1" x14ac:dyDescent="0.3">
      <c r="A240" s="827" t="s">
        <v>4147</v>
      </c>
      <c r="B240" s="616" t="s">
        <v>3738</v>
      </c>
      <c r="C240" s="616" t="s">
        <v>2904</v>
      </c>
      <c r="D240" s="616" t="s">
        <v>4345</v>
      </c>
      <c r="E240" s="616" t="s">
        <v>4346</v>
      </c>
      <c r="F240" s="619">
        <v>2</v>
      </c>
      <c r="G240" s="619">
        <v>1118</v>
      </c>
      <c r="H240" s="619">
        <v>1</v>
      </c>
      <c r="I240" s="619">
        <v>559</v>
      </c>
      <c r="J240" s="619"/>
      <c r="K240" s="619"/>
      <c r="L240" s="619"/>
      <c r="M240" s="619"/>
      <c r="N240" s="619"/>
      <c r="O240" s="619"/>
      <c r="P240" s="640"/>
      <c r="Q240" s="837"/>
    </row>
    <row r="241" spans="1:17" ht="14.4" customHeight="1" x14ac:dyDescent="0.3">
      <c r="A241" s="827" t="s">
        <v>4347</v>
      </c>
      <c r="B241" s="616" t="s">
        <v>4348</v>
      </c>
      <c r="C241" s="616" t="s">
        <v>2904</v>
      </c>
      <c r="D241" s="616" t="s">
        <v>4349</v>
      </c>
      <c r="E241" s="616" t="s">
        <v>4350</v>
      </c>
      <c r="F241" s="619">
        <v>551</v>
      </c>
      <c r="G241" s="619">
        <v>112405</v>
      </c>
      <c r="H241" s="619">
        <v>1</v>
      </c>
      <c r="I241" s="619">
        <v>204.00181488203268</v>
      </c>
      <c r="J241" s="619">
        <v>629</v>
      </c>
      <c r="K241" s="619">
        <v>129574</v>
      </c>
      <c r="L241" s="619">
        <v>1.1527423157332859</v>
      </c>
      <c r="M241" s="619">
        <v>206</v>
      </c>
      <c r="N241" s="619">
        <v>573</v>
      </c>
      <c r="O241" s="619">
        <v>120903</v>
      </c>
      <c r="P241" s="640">
        <v>1.0756016191450559</v>
      </c>
      <c r="Q241" s="837">
        <v>211</v>
      </c>
    </row>
    <row r="242" spans="1:17" ht="14.4" customHeight="1" x14ac:dyDescent="0.3">
      <c r="A242" s="827" t="s">
        <v>4347</v>
      </c>
      <c r="B242" s="616" t="s">
        <v>4348</v>
      </c>
      <c r="C242" s="616" t="s">
        <v>2904</v>
      </c>
      <c r="D242" s="616" t="s">
        <v>4351</v>
      </c>
      <c r="E242" s="616" t="s">
        <v>4350</v>
      </c>
      <c r="F242" s="619">
        <v>1</v>
      </c>
      <c r="G242" s="619">
        <v>84</v>
      </c>
      <c r="H242" s="619">
        <v>1</v>
      </c>
      <c r="I242" s="619">
        <v>84</v>
      </c>
      <c r="J242" s="619">
        <v>2</v>
      </c>
      <c r="K242" s="619">
        <v>170</v>
      </c>
      <c r="L242" s="619">
        <v>2.0238095238095237</v>
      </c>
      <c r="M242" s="619">
        <v>85</v>
      </c>
      <c r="N242" s="619">
        <v>1</v>
      </c>
      <c r="O242" s="619">
        <v>87</v>
      </c>
      <c r="P242" s="640">
        <v>1.0357142857142858</v>
      </c>
      <c r="Q242" s="837">
        <v>87</v>
      </c>
    </row>
    <row r="243" spans="1:17" ht="14.4" customHeight="1" x14ac:dyDescent="0.3">
      <c r="A243" s="827" t="s">
        <v>4347</v>
      </c>
      <c r="B243" s="616" t="s">
        <v>4348</v>
      </c>
      <c r="C243" s="616" t="s">
        <v>2904</v>
      </c>
      <c r="D243" s="616" t="s">
        <v>4352</v>
      </c>
      <c r="E243" s="616" t="s">
        <v>4353</v>
      </c>
      <c r="F243" s="619">
        <v>224</v>
      </c>
      <c r="G243" s="619">
        <v>65572</v>
      </c>
      <c r="H243" s="619">
        <v>1</v>
      </c>
      <c r="I243" s="619">
        <v>292.73214285714283</v>
      </c>
      <c r="J243" s="619">
        <v>357</v>
      </c>
      <c r="K243" s="619">
        <v>105315</v>
      </c>
      <c r="L243" s="619">
        <v>1.6060971146220948</v>
      </c>
      <c r="M243" s="619">
        <v>295</v>
      </c>
      <c r="N243" s="619">
        <v>421</v>
      </c>
      <c r="O243" s="619">
        <v>126721</v>
      </c>
      <c r="P243" s="640">
        <v>1.9325474287805771</v>
      </c>
      <c r="Q243" s="837">
        <v>301</v>
      </c>
    </row>
    <row r="244" spans="1:17" ht="14.4" customHeight="1" x14ac:dyDescent="0.3">
      <c r="A244" s="827" t="s">
        <v>4347</v>
      </c>
      <c r="B244" s="616" t="s">
        <v>4348</v>
      </c>
      <c r="C244" s="616" t="s">
        <v>2904</v>
      </c>
      <c r="D244" s="616" t="s">
        <v>4354</v>
      </c>
      <c r="E244" s="616" t="s">
        <v>4355</v>
      </c>
      <c r="F244" s="619">
        <v>6</v>
      </c>
      <c r="G244" s="619">
        <v>558</v>
      </c>
      <c r="H244" s="619">
        <v>1</v>
      </c>
      <c r="I244" s="619">
        <v>93</v>
      </c>
      <c r="J244" s="619">
        <v>8</v>
      </c>
      <c r="K244" s="619">
        <v>760</v>
      </c>
      <c r="L244" s="619">
        <v>1.3620071684587813</v>
      </c>
      <c r="M244" s="619">
        <v>95</v>
      </c>
      <c r="N244" s="619">
        <v>6</v>
      </c>
      <c r="O244" s="619">
        <v>594</v>
      </c>
      <c r="P244" s="640">
        <v>1.064516129032258</v>
      </c>
      <c r="Q244" s="837">
        <v>99</v>
      </c>
    </row>
    <row r="245" spans="1:17" ht="14.4" customHeight="1" x14ac:dyDescent="0.3">
      <c r="A245" s="827" t="s">
        <v>4347</v>
      </c>
      <c r="B245" s="616" t="s">
        <v>4348</v>
      </c>
      <c r="C245" s="616" t="s">
        <v>2904</v>
      </c>
      <c r="D245" s="616" t="s">
        <v>4356</v>
      </c>
      <c r="E245" s="616" t="s">
        <v>4357</v>
      </c>
      <c r="F245" s="619">
        <v>101</v>
      </c>
      <c r="G245" s="619">
        <v>13584</v>
      </c>
      <c r="H245" s="619">
        <v>1</v>
      </c>
      <c r="I245" s="619">
        <v>134.49504950495049</v>
      </c>
      <c r="J245" s="619">
        <v>108</v>
      </c>
      <c r="K245" s="619">
        <v>14580</v>
      </c>
      <c r="L245" s="619">
        <v>1.0733215547703181</v>
      </c>
      <c r="M245" s="619">
        <v>135</v>
      </c>
      <c r="N245" s="619">
        <v>81</v>
      </c>
      <c r="O245" s="619">
        <v>11097</v>
      </c>
      <c r="P245" s="640">
        <v>0.81691696113074208</v>
      </c>
      <c r="Q245" s="837">
        <v>137</v>
      </c>
    </row>
    <row r="246" spans="1:17" ht="14.4" customHeight="1" x14ac:dyDescent="0.3">
      <c r="A246" s="827" t="s">
        <v>4347</v>
      </c>
      <c r="B246" s="616" t="s">
        <v>4348</v>
      </c>
      <c r="C246" s="616" t="s">
        <v>2904</v>
      </c>
      <c r="D246" s="616" t="s">
        <v>4358</v>
      </c>
      <c r="E246" s="616" t="s">
        <v>4357</v>
      </c>
      <c r="F246" s="619">
        <v>1</v>
      </c>
      <c r="G246" s="619">
        <v>175</v>
      </c>
      <c r="H246" s="619">
        <v>1</v>
      </c>
      <c r="I246" s="619">
        <v>175</v>
      </c>
      <c r="J246" s="619">
        <v>1</v>
      </c>
      <c r="K246" s="619">
        <v>178</v>
      </c>
      <c r="L246" s="619">
        <v>1.0171428571428571</v>
      </c>
      <c r="M246" s="619">
        <v>178</v>
      </c>
      <c r="N246" s="619">
        <v>1</v>
      </c>
      <c r="O246" s="619">
        <v>183</v>
      </c>
      <c r="P246" s="640">
        <v>1.0457142857142858</v>
      </c>
      <c r="Q246" s="837">
        <v>183</v>
      </c>
    </row>
    <row r="247" spans="1:17" ht="14.4" customHeight="1" x14ac:dyDescent="0.3">
      <c r="A247" s="827" t="s">
        <v>4347</v>
      </c>
      <c r="B247" s="616" t="s">
        <v>4348</v>
      </c>
      <c r="C247" s="616" t="s">
        <v>2904</v>
      </c>
      <c r="D247" s="616" t="s">
        <v>4359</v>
      </c>
      <c r="E247" s="616" t="s">
        <v>4360</v>
      </c>
      <c r="F247" s="619">
        <v>1</v>
      </c>
      <c r="G247" s="619">
        <v>618</v>
      </c>
      <c r="H247" s="619">
        <v>1</v>
      </c>
      <c r="I247" s="619">
        <v>618</v>
      </c>
      <c r="J247" s="619"/>
      <c r="K247" s="619"/>
      <c r="L247" s="619"/>
      <c r="M247" s="619"/>
      <c r="N247" s="619"/>
      <c r="O247" s="619"/>
      <c r="P247" s="640"/>
      <c r="Q247" s="837"/>
    </row>
    <row r="248" spans="1:17" ht="14.4" customHeight="1" x14ac:dyDescent="0.3">
      <c r="A248" s="827" t="s">
        <v>4347</v>
      </c>
      <c r="B248" s="616" t="s">
        <v>4348</v>
      </c>
      <c r="C248" s="616" t="s">
        <v>2904</v>
      </c>
      <c r="D248" s="616" t="s">
        <v>4361</v>
      </c>
      <c r="E248" s="616" t="s">
        <v>4362</v>
      </c>
      <c r="F248" s="619"/>
      <c r="G248" s="619"/>
      <c r="H248" s="619"/>
      <c r="I248" s="619"/>
      <c r="J248" s="619"/>
      <c r="K248" s="619"/>
      <c r="L248" s="619"/>
      <c r="M248" s="619"/>
      <c r="N248" s="619">
        <v>1</v>
      </c>
      <c r="O248" s="619">
        <v>608</v>
      </c>
      <c r="P248" s="640"/>
      <c r="Q248" s="837">
        <v>608</v>
      </c>
    </row>
    <row r="249" spans="1:17" ht="14.4" customHeight="1" x14ac:dyDescent="0.3">
      <c r="A249" s="827" t="s">
        <v>4347</v>
      </c>
      <c r="B249" s="616" t="s">
        <v>4348</v>
      </c>
      <c r="C249" s="616" t="s">
        <v>2904</v>
      </c>
      <c r="D249" s="616" t="s">
        <v>4363</v>
      </c>
      <c r="E249" s="616" t="s">
        <v>4364</v>
      </c>
      <c r="F249" s="619">
        <v>10</v>
      </c>
      <c r="G249" s="619">
        <v>1595</v>
      </c>
      <c r="H249" s="619">
        <v>1</v>
      </c>
      <c r="I249" s="619">
        <v>159.5</v>
      </c>
      <c r="J249" s="619">
        <v>9</v>
      </c>
      <c r="K249" s="619">
        <v>1449</v>
      </c>
      <c r="L249" s="619">
        <v>0.90846394984326018</v>
      </c>
      <c r="M249" s="619">
        <v>161</v>
      </c>
      <c r="N249" s="619">
        <v>11</v>
      </c>
      <c r="O249" s="619">
        <v>1903</v>
      </c>
      <c r="P249" s="640">
        <v>1.193103448275862</v>
      </c>
      <c r="Q249" s="837">
        <v>173</v>
      </c>
    </row>
    <row r="250" spans="1:17" ht="14.4" customHeight="1" x14ac:dyDescent="0.3">
      <c r="A250" s="827" t="s">
        <v>4347</v>
      </c>
      <c r="B250" s="616" t="s">
        <v>4348</v>
      </c>
      <c r="C250" s="616" t="s">
        <v>2904</v>
      </c>
      <c r="D250" s="616" t="s">
        <v>4365</v>
      </c>
      <c r="E250" s="616" t="s">
        <v>4366</v>
      </c>
      <c r="F250" s="619"/>
      <c r="G250" s="619"/>
      <c r="H250" s="619"/>
      <c r="I250" s="619"/>
      <c r="J250" s="619">
        <v>1</v>
      </c>
      <c r="K250" s="619">
        <v>383</v>
      </c>
      <c r="L250" s="619"/>
      <c r="M250" s="619">
        <v>383</v>
      </c>
      <c r="N250" s="619"/>
      <c r="O250" s="619"/>
      <c r="P250" s="640"/>
      <c r="Q250" s="837"/>
    </row>
    <row r="251" spans="1:17" ht="14.4" customHeight="1" x14ac:dyDescent="0.3">
      <c r="A251" s="827" t="s">
        <v>4347</v>
      </c>
      <c r="B251" s="616" t="s">
        <v>4348</v>
      </c>
      <c r="C251" s="616" t="s">
        <v>2904</v>
      </c>
      <c r="D251" s="616" t="s">
        <v>4367</v>
      </c>
      <c r="E251" s="616" t="s">
        <v>4368</v>
      </c>
      <c r="F251" s="619">
        <v>105</v>
      </c>
      <c r="G251" s="619">
        <v>27675</v>
      </c>
      <c r="H251" s="619">
        <v>1</v>
      </c>
      <c r="I251" s="619">
        <v>263.57142857142856</v>
      </c>
      <c r="J251" s="619">
        <v>79</v>
      </c>
      <c r="K251" s="619">
        <v>21014</v>
      </c>
      <c r="L251" s="619">
        <v>0.75931345980126463</v>
      </c>
      <c r="M251" s="619">
        <v>266</v>
      </c>
      <c r="N251" s="619">
        <v>65</v>
      </c>
      <c r="O251" s="619">
        <v>17745</v>
      </c>
      <c r="P251" s="640">
        <v>0.64119241192411924</v>
      </c>
      <c r="Q251" s="837">
        <v>273</v>
      </c>
    </row>
    <row r="252" spans="1:17" ht="14.4" customHeight="1" x14ac:dyDescent="0.3">
      <c r="A252" s="827" t="s">
        <v>4347</v>
      </c>
      <c r="B252" s="616" t="s">
        <v>4348</v>
      </c>
      <c r="C252" s="616" t="s">
        <v>2904</v>
      </c>
      <c r="D252" s="616" t="s">
        <v>4369</v>
      </c>
      <c r="E252" s="616" t="s">
        <v>4370</v>
      </c>
      <c r="F252" s="619">
        <v>127</v>
      </c>
      <c r="G252" s="619">
        <v>17907</v>
      </c>
      <c r="H252" s="619">
        <v>1</v>
      </c>
      <c r="I252" s="619">
        <v>141</v>
      </c>
      <c r="J252" s="619">
        <v>156</v>
      </c>
      <c r="K252" s="619">
        <v>21996</v>
      </c>
      <c r="L252" s="619">
        <v>1.2283464566929134</v>
      </c>
      <c r="M252" s="619">
        <v>141</v>
      </c>
      <c r="N252" s="619">
        <v>143</v>
      </c>
      <c r="O252" s="619">
        <v>20306</v>
      </c>
      <c r="P252" s="640">
        <v>1.1339699558831742</v>
      </c>
      <c r="Q252" s="837">
        <v>142</v>
      </c>
    </row>
    <row r="253" spans="1:17" ht="14.4" customHeight="1" x14ac:dyDescent="0.3">
      <c r="A253" s="827" t="s">
        <v>4347</v>
      </c>
      <c r="B253" s="616" t="s">
        <v>4348</v>
      </c>
      <c r="C253" s="616" t="s">
        <v>2904</v>
      </c>
      <c r="D253" s="616" t="s">
        <v>4371</v>
      </c>
      <c r="E253" s="616" t="s">
        <v>4370</v>
      </c>
      <c r="F253" s="619">
        <v>101</v>
      </c>
      <c r="G253" s="619">
        <v>7878</v>
      </c>
      <c r="H253" s="619">
        <v>1</v>
      </c>
      <c r="I253" s="619">
        <v>78</v>
      </c>
      <c r="J253" s="619">
        <v>108</v>
      </c>
      <c r="K253" s="619">
        <v>8424</v>
      </c>
      <c r="L253" s="619">
        <v>1.0693069306930694</v>
      </c>
      <c r="M253" s="619">
        <v>78</v>
      </c>
      <c r="N253" s="619">
        <v>81</v>
      </c>
      <c r="O253" s="619">
        <v>6318</v>
      </c>
      <c r="P253" s="640">
        <v>0.80198019801980203</v>
      </c>
      <c r="Q253" s="837">
        <v>78</v>
      </c>
    </row>
    <row r="254" spans="1:17" ht="14.4" customHeight="1" x14ac:dyDescent="0.3">
      <c r="A254" s="827" t="s">
        <v>4347</v>
      </c>
      <c r="B254" s="616" t="s">
        <v>4348</v>
      </c>
      <c r="C254" s="616" t="s">
        <v>2904</v>
      </c>
      <c r="D254" s="616" t="s">
        <v>4372</v>
      </c>
      <c r="E254" s="616" t="s">
        <v>4373</v>
      </c>
      <c r="F254" s="619">
        <v>127</v>
      </c>
      <c r="G254" s="619">
        <v>38700</v>
      </c>
      <c r="H254" s="619">
        <v>1</v>
      </c>
      <c r="I254" s="619">
        <v>304.7244094488189</v>
      </c>
      <c r="J254" s="619">
        <v>156</v>
      </c>
      <c r="K254" s="619">
        <v>47892</v>
      </c>
      <c r="L254" s="619">
        <v>1.2375193798449613</v>
      </c>
      <c r="M254" s="619">
        <v>307</v>
      </c>
      <c r="N254" s="619">
        <v>143</v>
      </c>
      <c r="O254" s="619">
        <v>44759</v>
      </c>
      <c r="P254" s="640">
        <v>1.15656330749354</v>
      </c>
      <c r="Q254" s="837">
        <v>313</v>
      </c>
    </row>
    <row r="255" spans="1:17" ht="14.4" customHeight="1" x14ac:dyDescent="0.3">
      <c r="A255" s="827" t="s">
        <v>4347</v>
      </c>
      <c r="B255" s="616" t="s">
        <v>4348</v>
      </c>
      <c r="C255" s="616" t="s">
        <v>2904</v>
      </c>
      <c r="D255" s="616" t="s">
        <v>4374</v>
      </c>
      <c r="E255" s="616" t="s">
        <v>4375</v>
      </c>
      <c r="F255" s="619"/>
      <c r="G255" s="619"/>
      <c r="H255" s="619"/>
      <c r="I255" s="619"/>
      <c r="J255" s="619">
        <v>1</v>
      </c>
      <c r="K255" s="619">
        <v>487</v>
      </c>
      <c r="L255" s="619"/>
      <c r="M255" s="619">
        <v>487</v>
      </c>
      <c r="N255" s="619"/>
      <c r="O255" s="619"/>
      <c r="P255" s="640"/>
      <c r="Q255" s="837"/>
    </row>
    <row r="256" spans="1:17" ht="14.4" customHeight="1" x14ac:dyDescent="0.3">
      <c r="A256" s="827" t="s">
        <v>4347</v>
      </c>
      <c r="B256" s="616" t="s">
        <v>4348</v>
      </c>
      <c r="C256" s="616" t="s">
        <v>2904</v>
      </c>
      <c r="D256" s="616" t="s">
        <v>4376</v>
      </c>
      <c r="E256" s="616" t="s">
        <v>4377</v>
      </c>
      <c r="F256" s="619">
        <v>23</v>
      </c>
      <c r="G256" s="619">
        <v>3689</v>
      </c>
      <c r="H256" s="619">
        <v>1</v>
      </c>
      <c r="I256" s="619">
        <v>160.39130434782609</v>
      </c>
      <c r="J256" s="619">
        <v>29</v>
      </c>
      <c r="K256" s="619">
        <v>4669</v>
      </c>
      <c r="L256" s="619">
        <v>1.2656546489563567</v>
      </c>
      <c r="M256" s="619">
        <v>161</v>
      </c>
      <c r="N256" s="619">
        <v>18</v>
      </c>
      <c r="O256" s="619">
        <v>2934</v>
      </c>
      <c r="P256" s="640">
        <v>0.79533748983464359</v>
      </c>
      <c r="Q256" s="837">
        <v>163</v>
      </c>
    </row>
    <row r="257" spans="1:17" ht="14.4" customHeight="1" x14ac:dyDescent="0.3">
      <c r="A257" s="827" t="s">
        <v>4347</v>
      </c>
      <c r="B257" s="616" t="s">
        <v>4348</v>
      </c>
      <c r="C257" s="616" t="s">
        <v>2904</v>
      </c>
      <c r="D257" s="616" t="s">
        <v>4378</v>
      </c>
      <c r="E257" s="616" t="s">
        <v>4350</v>
      </c>
      <c r="F257" s="619">
        <v>276</v>
      </c>
      <c r="G257" s="619">
        <v>19456</v>
      </c>
      <c r="H257" s="619">
        <v>1</v>
      </c>
      <c r="I257" s="619">
        <v>70.492753623188406</v>
      </c>
      <c r="J257" s="619">
        <v>312</v>
      </c>
      <c r="K257" s="619">
        <v>22152</v>
      </c>
      <c r="L257" s="619">
        <v>1.1385690789473684</v>
      </c>
      <c r="M257" s="619">
        <v>71</v>
      </c>
      <c r="N257" s="619">
        <v>230</v>
      </c>
      <c r="O257" s="619">
        <v>16560</v>
      </c>
      <c r="P257" s="640">
        <v>0.85115131578947367</v>
      </c>
      <c r="Q257" s="837">
        <v>72</v>
      </c>
    </row>
    <row r="258" spans="1:17" ht="14.4" customHeight="1" x14ac:dyDescent="0.3">
      <c r="A258" s="827" t="s">
        <v>4347</v>
      </c>
      <c r="B258" s="616" t="s">
        <v>4348</v>
      </c>
      <c r="C258" s="616" t="s">
        <v>2904</v>
      </c>
      <c r="D258" s="616" t="s">
        <v>4379</v>
      </c>
      <c r="E258" s="616" t="s">
        <v>4380</v>
      </c>
      <c r="F258" s="619">
        <v>1</v>
      </c>
      <c r="G258" s="619">
        <v>216</v>
      </c>
      <c r="H258" s="619">
        <v>1</v>
      </c>
      <c r="I258" s="619">
        <v>216</v>
      </c>
      <c r="J258" s="619">
        <v>3</v>
      </c>
      <c r="K258" s="619">
        <v>660</v>
      </c>
      <c r="L258" s="619">
        <v>3.0555555555555554</v>
      </c>
      <c r="M258" s="619">
        <v>220</v>
      </c>
      <c r="N258" s="619">
        <v>1</v>
      </c>
      <c r="O258" s="619">
        <v>229</v>
      </c>
      <c r="P258" s="640">
        <v>1.0601851851851851</v>
      </c>
      <c r="Q258" s="837">
        <v>229</v>
      </c>
    </row>
    <row r="259" spans="1:17" ht="14.4" customHeight="1" x14ac:dyDescent="0.3">
      <c r="A259" s="827" t="s">
        <v>4347</v>
      </c>
      <c r="B259" s="616" t="s">
        <v>4348</v>
      </c>
      <c r="C259" s="616" t="s">
        <v>2904</v>
      </c>
      <c r="D259" s="616" t="s">
        <v>4381</v>
      </c>
      <c r="E259" s="616" t="s">
        <v>4382</v>
      </c>
      <c r="F259" s="619">
        <v>7</v>
      </c>
      <c r="G259" s="619">
        <v>8331</v>
      </c>
      <c r="H259" s="619">
        <v>1</v>
      </c>
      <c r="I259" s="619">
        <v>1190.1428571428571</v>
      </c>
      <c r="J259" s="619">
        <v>8</v>
      </c>
      <c r="K259" s="619">
        <v>9560</v>
      </c>
      <c r="L259" s="619">
        <v>1.1475213059656704</v>
      </c>
      <c r="M259" s="619">
        <v>1195</v>
      </c>
      <c r="N259" s="619">
        <v>10</v>
      </c>
      <c r="O259" s="619">
        <v>12110</v>
      </c>
      <c r="P259" s="640">
        <v>1.4536070099627896</v>
      </c>
      <c r="Q259" s="837">
        <v>1211</v>
      </c>
    </row>
    <row r="260" spans="1:17" ht="14.4" customHeight="1" x14ac:dyDescent="0.3">
      <c r="A260" s="827" t="s">
        <v>4347</v>
      </c>
      <c r="B260" s="616" t="s">
        <v>4348</v>
      </c>
      <c r="C260" s="616" t="s">
        <v>2904</v>
      </c>
      <c r="D260" s="616" t="s">
        <v>4383</v>
      </c>
      <c r="E260" s="616" t="s">
        <v>4384</v>
      </c>
      <c r="F260" s="619">
        <v>6</v>
      </c>
      <c r="G260" s="619">
        <v>650</v>
      </c>
      <c r="H260" s="619">
        <v>1</v>
      </c>
      <c r="I260" s="619">
        <v>108.33333333333333</v>
      </c>
      <c r="J260" s="619">
        <v>8</v>
      </c>
      <c r="K260" s="619">
        <v>880</v>
      </c>
      <c r="L260" s="619">
        <v>1.3538461538461539</v>
      </c>
      <c r="M260" s="619">
        <v>110</v>
      </c>
      <c r="N260" s="619">
        <v>5</v>
      </c>
      <c r="O260" s="619">
        <v>570</v>
      </c>
      <c r="P260" s="640">
        <v>0.87692307692307692</v>
      </c>
      <c r="Q260" s="837">
        <v>114</v>
      </c>
    </row>
    <row r="261" spans="1:17" ht="14.4" customHeight="1" x14ac:dyDescent="0.3">
      <c r="A261" s="827" t="s">
        <v>4347</v>
      </c>
      <c r="B261" s="616" t="s">
        <v>4348</v>
      </c>
      <c r="C261" s="616" t="s">
        <v>2904</v>
      </c>
      <c r="D261" s="616" t="s">
        <v>4385</v>
      </c>
      <c r="E261" s="616" t="s">
        <v>4386</v>
      </c>
      <c r="F261" s="619"/>
      <c r="G261" s="619"/>
      <c r="H261" s="619"/>
      <c r="I261" s="619"/>
      <c r="J261" s="619">
        <v>1</v>
      </c>
      <c r="K261" s="619">
        <v>323</v>
      </c>
      <c r="L261" s="619"/>
      <c r="M261" s="619">
        <v>323</v>
      </c>
      <c r="N261" s="619"/>
      <c r="O261" s="619"/>
      <c r="P261" s="640"/>
      <c r="Q261" s="837"/>
    </row>
    <row r="262" spans="1:17" ht="14.4" customHeight="1" x14ac:dyDescent="0.3">
      <c r="A262" s="827" t="s">
        <v>4347</v>
      </c>
      <c r="B262" s="616" t="s">
        <v>4348</v>
      </c>
      <c r="C262" s="616" t="s">
        <v>2904</v>
      </c>
      <c r="D262" s="616" t="s">
        <v>4387</v>
      </c>
      <c r="E262" s="616" t="s">
        <v>4388</v>
      </c>
      <c r="F262" s="619">
        <v>1</v>
      </c>
      <c r="G262" s="619">
        <v>144</v>
      </c>
      <c r="H262" s="619">
        <v>1</v>
      </c>
      <c r="I262" s="619">
        <v>144</v>
      </c>
      <c r="J262" s="619"/>
      <c r="K262" s="619"/>
      <c r="L262" s="619"/>
      <c r="M262" s="619"/>
      <c r="N262" s="619"/>
      <c r="O262" s="619"/>
      <c r="P262" s="640"/>
      <c r="Q262" s="837"/>
    </row>
    <row r="263" spans="1:17" ht="14.4" customHeight="1" x14ac:dyDescent="0.3">
      <c r="A263" s="827" t="s">
        <v>4347</v>
      </c>
      <c r="B263" s="616" t="s">
        <v>4348</v>
      </c>
      <c r="C263" s="616" t="s">
        <v>2904</v>
      </c>
      <c r="D263" s="616" t="s">
        <v>4389</v>
      </c>
      <c r="E263" s="616" t="s">
        <v>4390</v>
      </c>
      <c r="F263" s="619">
        <v>1</v>
      </c>
      <c r="G263" s="619">
        <v>1020</v>
      </c>
      <c r="H263" s="619">
        <v>1</v>
      </c>
      <c r="I263" s="619">
        <v>1020</v>
      </c>
      <c r="J263" s="619"/>
      <c r="K263" s="619"/>
      <c r="L263" s="619"/>
      <c r="M263" s="619"/>
      <c r="N263" s="619">
        <v>1</v>
      </c>
      <c r="O263" s="619">
        <v>1064</v>
      </c>
      <c r="P263" s="640">
        <v>1.0431372549019609</v>
      </c>
      <c r="Q263" s="837">
        <v>1064</v>
      </c>
    </row>
    <row r="264" spans="1:17" ht="14.4" customHeight="1" x14ac:dyDescent="0.3">
      <c r="A264" s="827" t="s">
        <v>4347</v>
      </c>
      <c r="B264" s="616" t="s">
        <v>4348</v>
      </c>
      <c r="C264" s="616" t="s">
        <v>2904</v>
      </c>
      <c r="D264" s="616" t="s">
        <v>4391</v>
      </c>
      <c r="E264" s="616" t="s">
        <v>4392</v>
      </c>
      <c r="F264" s="619">
        <v>1</v>
      </c>
      <c r="G264" s="619">
        <v>291</v>
      </c>
      <c r="H264" s="619">
        <v>1</v>
      </c>
      <c r="I264" s="619">
        <v>291</v>
      </c>
      <c r="J264" s="619"/>
      <c r="K264" s="619"/>
      <c r="L264" s="619"/>
      <c r="M264" s="619"/>
      <c r="N264" s="619">
        <v>2</v>
      </c>
      <c r="O264" s="619">
        <v>602</v>
      </c>
      <c r="P264" s="640">
        <v>2.06872852233677</v>
      </c>
      <c r="Q264" s="837">
        <v>301</v>
      </c>
    </row>
    <row r="265" spans="1:17" ht="14.4" customHeight="1" x14ac:dyDescent="0.3">
      <c r="A265" s="827" t="s">
        <v>4393</v>
      </c>
      <c r="B265" s="616" t="s">
        <v>4394</v>
      </c>
      <c r="C265" s="616" t="s">
        <v>2904</v>
      </c>
      <c r="D265" s="616" t="s">
        <v>4395</v>
      </c>
      <c r="E265" s="616" t="s">
        <v>4396</v>
      </c>
      <c r="F265" s="619">
        <v>476</v>
      </c>
      <c r="G265" s="619">
        <v>25474</v>
      </c>
      <c r="H265" s="619">
        <v>1</v>
      </c>
      <c r="I265" s="619">
        <v>53.516806722689076</v>
      </c>
      <c r="J265" s="619">
        <v>372</v>
      </c>
      <c r="K265" s="619">
        <v>20088</v>
      </c>
      <c r="L265" s="619">
        <v>0.78856873675119732</v>
      </c>
      <c r="M265" s="619">
        <v>54</v>
      </c>
      <c r="N265" s="619">
        <v>382</v>
      </c>
      <c r="O265" s="619">
        <v>22156</v>
      </c>
      <c r="P265" s="640">
        <v>0.86974954855931541</v>
      </c>
      <c r="Q265" s="837">
        <v>58</v>
      </c>
    </row>
    <row r="266" spans="1:17" ht="14.4" customHeight="1" x14ac:dyDescent="0.3">
      <c r="A266" s="827" t="s">
        <v>4393</v>
      </c>
      <c r="B266" s="616" t="s">
        <v>4394</v>
      </c>
      <c r="C266" s="616" t="s">
        <v>2904</v>
      </c>
      <c r="D266" s="616" t="s">
        <v>4397</v>
      </c>
      <c r="E266" s="616" t="s">
        <v>4398</v>
      </c>
      <c r="F266" s="619">
        <v>743</v>
      </c>
      <c r="G266" s="619">
        <v>90315</v>
      </c>
      <c r="H266" s="619">
        <v>1</v>
      </c>
      <c r="I266" s="619">
        <v>121.55450874831763</v>
      </c>
      <c r="J266" s="619">
        <v>616</v>
      </c>
      <c r="K266" s="619">
        <v>75768</v>
      </c>
      <c r="L266" s="619">
        <v>0.83893041023085868</v>
      </c>
      <c r="M266" s="619">
        <v>123</v>
      </c>
      <c r="N266" s="619">
        <v>656</v>
      </c>
      <c r="O266" s="619">
        <v>85936</v>
      </c>
      <c r="P266" s="640">
        <v>0.95151414493716435</v>
      </c>
      <c r="Q266" s="837">
        <v>131</v>
      </c>
    </row>
    <row r="267" spans="1:17" ht="14.4" customHeight="1" x14ac:dyDescent="0.3">
      <c r="A267" s="827" t="s">
        <v>4393</v>
      </c>
      <c r="B267" s="616" t="s">
        <v>4394</v>
      </c>
      <c r="C267" s="616" t="s">
        <v>2904</v>
      </c>
      <c r="D267" s="616" t="s">
        <v>4399</v>
      </c>
      <c r="E267" s="616" t="s">
        <v>4400</v>
      </c>
      <c r="F267" s="619">
        <v>51</v>
      </c>
      <c r="G267" s="619">
        <v>8928</v>
      </c>
      <c r="H267" s="619">
        <v>1</v>
      </c>
      <c r="I267" s="619">
        <v>175.05882352941177</v>
      </c>
      <c r="J267" s="619">
        <v>27</v>
      </c>
      <c r="K267" s="619">
        <v>4779</v>
      </c>
      <c r="L267" s="619">
        <v>0.53528225806451613</v>
      </c>
      <c r="M267" s="619">
        <v>177</v>
      </c>
      <c r="N267" s="619">
        <v>41</v>
      </c>
      <c r="O267" s="619">
        <v>7749</v>
      </c>
      <c r="P267" s="640">
        <v>0.86794354838709675</v>
      </c>
      <c r="Q267" s="837">
        <v>189</v>
      </c>
    </row>
    <row r="268" spans="1:17" ht="14.4" customHeight="1" x14ac:dyDescent="0.3">
      <c r="A268" s="827" t="s">
        <v>4393</v>
      </c>
      <c r="B268" s="616" t="s">
        <v>4394</v>
      </c>
      <c r="C268" s="616" t="s">
        <v>2904</v>
      </c>
      <c r="D268" s="616" t="s">
        <v>4401</v>
      </c>
      <c r="E268" s="616" t="s">
        <v>4402</v>
      </c>
      <c r="F268" s="619">
        <v>107</v>
      </c>
      <c r="G268" s="619">
        <v>40822</v>
      </c>
      <c r="H268" s="619">
        <v>1</v>
      </c>
      <c r="I268" s="619">
        <v>381.51401869158877</v>
      </c>
      <c r="J268" s="619">
        <v>76</v>
      </c>
      <c r="K268" s="619">
        <v>29184</v>
      </c>
      <c r="L268" s="619">
        <v>0.71490862770074959</v>
      </c>
      <c r="M268" s="619">
        <v>384</v>
      </c>
      <c r="N268" s="619">
        <v>83</v>
      </c>
      <c r="O268" s="619">
        <v>33781</v>
      </c>
      <c r="P268" s="640">
        <v>0.82751947479300381</v>
      </c>
      <c r="Q268" s="837">
        <v>407</v>
      </c>
    </row>
    <row r="269" spans="1:17" ht="14.4" customHeight="1" x14ac:dyDescent="0.3">
      <c r="A269" s="827" t="s">
        <v>4393</v>
      </c>
      <c r="B269" s="616" t="s">
        <v>4394</v>
      </c>
      <c r="C269" s="616" t="s">
        <v>2904</v>
      </c>
      <c r="D269" s="616" t="s">
        <v>4403</v>
      </c>
      <c r="E269" s="616" t="s">
        <v>4404</v>
      </c>
      <c r="F269" s="619">
        <v>28</v>
      </c>
      <c r="G269" s="619">
        <v>4749</v>
      </c>
      <c r="H269" s="619">
        <v>1</v>
      </c>
      <c r="I269" s="619">
        <v>169.60714285714286</v>
      </c>
      <c r="J269" s="619">
        <v>48</v>
      </c>
      <c r="K269" s="619">
        <v>8256</v>
      </c>
      <c r="L269" s="619">
        <v>1.7384712571067593</v>
      </c>
      <c r="M269" s="619">
        <v>172</v>
      </c>
      <c r="N269" s="619">
        <v>34</v>
      </c>
      <c r="O269" s="619">
        <v>6086</v>
      </c>
      <c r="P269" s="640">
        <v>1.2815329543061698</v>
      </c>
      <c r="Q269" s="837">
        <v>179</v>
      </c>
    </row>
    <row r="270" spans="1:17" ht="14.4" customHeight="1" x14ac:dyDescent="0.3">
      <c r="A270" s="827" t="s">
        <v>4393</v>
      </c>
      <c r="B270" s="616" t="s">
        <v>4394</v>
      </c>
      <c r="C270" s="616" t="s">
        <v>2904</v>
      </c>
      <c r="D270" s="616" t="s">
        <v>4405</v>
      </c>
      <c r="E270" s="616" t="s">
        <v>4406</v>
      </c>
      <c r="F270" s="619">
        <v>46</v>
      </c>
      <c r="G270" s="619">
        <v>14684</v>
      </c>
      <c r="H270" s="619">
        <v>1</v>
      </c>
      <c r="I270" s="619">
        <v>319.21739130434781</v>
      </c>
      <c r="J270" s="619">
        <v>50</v>
      </c>
      <c r="K270" s="619">
        <v>16100</v>
      </c>
      <c r="L270" s="619">
        <v>1.0964314900572052</v>
      </c>
      <c r="M270" s="619">
        <v>322</v>
      </c>
      <c r="N270" s="619">
        <v>21</v>
      </c>
      <c r="O270" s="619">
        <v>7035</v>
      </c>
      <c r="P270" s="640">
        <v>0.47909289022064833</v>
      </c>
      <c r="Q270" s="837">
        <v>335</v>
      </c>
    </row>
    <row r="271" spans="1:17" ht="14.4" customHeight="1" x14ac:dyDescent="0.3">
      <c r="A271" s="827" t="s">
        <v>4393</v>
      </c>
      <c r="B271" s="616" t="s">
        <v>4394</v>
      </c>
      <c r="C271" s="616" t="s">
        <v>2904</v>
      </c>
      <c r="D271" s="616" t="s">
        <v>4407</v>
      </c>
      <c r="E271" s="616" t="s">
        <v>4408</v>
      </c>
      <c r="F271" s="619"/>
      <c r="G271" s="619"/>
      <c r="H271" s="619"/>
      <c r="I271" s="619"/>
      <c r="J271" s="619">
        <v>1</v>
      </c>
      <c r="K271" s="619">
        <v>439</v>
      </c>
      <c r="L271" s="619"/>
      <c r="M271" s="619">
        <v>439</v>
      </c>
      <c r="N271" s="619"/>
      <c r="O271" s="619"/>
      <c r="P271" s="640"/>
      <c r="Q271" s="837"/>
    </row>
    <row r="272" spans="1:17" ht="14.4" customHeight="1" x14ac:dyDescent="0.3">
      <c r="A272" s="827" t="s">
        <v>4393</v>
      </c>
      <c r="B272" s="616" t="s">
        <v>4394</v>
      </c>
      <c r="C272" s="616" t="s">
        <v>2904</v>
      </c>
      <c r="D272" s="616" t="s">
        <v>4409</v>
      </c>
      <c r="E272" s="616" t="s">
        <v>4410</v>
      </c>
      <c r="F272" s="619">
        <v>318</v>
      </c>
      <c r="G272" s="619">
        <v>107822</v>
      </c>
      <c r="H272" s="619">
        <v>1</v>
      </c>
      <c r="I272" s="619">
        <v>339.06289308176099</v>
      </c>
      <c r="J272" s="619">
        <v>233</v>
      </c>
      <c r="K272" s="619">
        <v>79453</v>
      </c>
      <c r="L272" s="619">
        <v>0.73689043052438274</v>
      </c>
      <c r="M272" s="619">
        <v>341</v>
      </c>
      <c r="N272" s="619">
        <v>224</v>
      </c>
      <c r="O272" s="619">
        <v>78176</v>
      </c>
      <c r="P272" s="640">
        <v>0.72504683645267198</v>
      </c>
      <c r="Q272" s="837">
        <v>349</v>
      </c>
    </row>
    <row r="273" spans="1:17" ht="14.4" customHeight="1" x14ac:dyDescent="0.3">
      <c r="A273" s="827" t="s">
        <v>4393</v>
      </c>
      <c r="B273" s="616" t="s">
        <v>4394</v>
      </c>
      <c r="C273" s="616" t="s">
        <v>2904</v>
      </c>
      <c r="D273" s="616" t="s">
        <v>4411</v>
      </c>
      <c r="E273" s="616" t="s">
        <v>4412</v>
      </c>
      <c r="F273" s="619"/>
      <c r="G273" s="619"/>
      <c r="H273" s="619"/>
      <c r="I273" s="619"/>
      <c r="J273" s="619">
        <v>1</v>
      </c>
      <c r="K273" s="619">
        <v>1598</v>
      </c>
      <c r="L273" s="619"/>
      <c r="M273" s="619">
        <v>1598</v>
      </c>
      <c r="N273" s="619"/>
      <c r="O273" s="619"/>
      <c r="P273" s="640"/>
      <c r="Q273" s="837"/>
    </row>
    <row r="274" spans="1:17" ht="14.4" customHeight="1" x14ac:dyDescent="0.3">
      <c r="A274" s="827" t="s">
        <v>4393</v>
      </c>
      <c r="B274" s="616" t="s">
        <v>4394</v>
      </c>
      <c r="C274" s="616" t="s">
        <v>2904</v>
      </c>
      <c r="D274" s="616" t="s">
        <v>4413</v>
      </c>
      <c r="E274" s="616" t="s">
        <v>4414</v>
      </c>
      <c r="F274" s="619">
        <v>51</v>
      </c>
      <c r="G274" s="619">
        <v>5537</v>
      </c>
      <c r="H274" s="619">
        <v>1</v>
      </c>
      <c r="I274" s="619">
        <v>108.56862745098039</v>
      </c>
      <c r="J274" s="619">
        <v>35</v>
      </c>
      <c r="K274" s="619">
        <v>3815</v>
      </c>
      <c r="L274" s="619">
        <v>0.68900126422250318</v>
      </c>
      <c r="M274" s="619">
        <v>109</v>
      </c>
      <c r="N274" s="619">
        <v>27</v>
      </c>
      <c r="O274" s="619">
        <v>3159</v>
      </c>
      <c r="P274" s="640">
        <v>0.57052555535488536</v>
      </c>
      <c r="Q274" s="837">
        <v>117</v>
      </c>
    </row>
    <row r="275" spans="1:17" ht="14.4" customHeight="1" x14ac:dyDescent="0.3">
      <c r="A275" s="827" t="s">
        <v>4393</v>
      </c>
      <c r="B275" s="616" t="s">
        <v>4394</v>
      </c>
      <c r="C275" s="616" t="s">
        <v>2904</v>
      </c>
      <c r="D275" s="616" t="s">
        <v>4415</v>
      </c>
      <c r="E275" s="616" t="s">
        <v>4416</v>
      </c>
      <c r="F275" s="619">
        <v>2</v>
      </c>
      <c r="G275" s="619">
        <v>746</v>
      </c>
      <c r="H275" s="619">
        <v>1</v>
      </c>
      <c r="I275" s="619">
        <v>373</v>
      </c>
      <c r="J275" s="619">
        <v>3</v>
      </c>
      <c r="K275" s="619">
        <v>1128</v>
      </c>
      <c r="L275" s="619">
        <v>1.5120643431635388</v>
      </c>
      <c r="M275" s="619">
        <v>376</v>
      </c>
      <c r="N275" s="619">
        <v>2</v>
      </c>
      <c r="O275" s="619">
        <v>774</v>
      </c>
      <c r="P275" s="640">
        <v>1.0375335120643432</v>
      </c>
      <c r="Q275" s="837">
        <v>387</v>
      </c>
    </row>
    <row r="276" spans="1:17" ht="14.4" customHeight="1" x14ac:dyDescent="0.3">
      <c r="A276" s="827" t="s">
        <v>4393</v>
      </c>
      <c r="B276" s="616" t="s">
        <v>4394</v>
      </c>
      <c r="C276" s="616" t="s">
        <v>2904</v>
      </c>
      <c r="D276" s="616" t="s">
        <v>4417</v>
      </c>
      <c r="E276" s="616" t="s">
        <v>4418</v>
      </c>
      <c r="F276" s="619">
        <v>35</v>
      </c>
      <c r="G276" s="619">
        <v>1295</v>
      </c>
      <c r="H276" s="619">
        <v>1</v>
      </c>
      <c r="I276" s="619">
        <v>37</v>
      </c>
      <c r="J276" s="619">
        <v>25</v>
      </c>
      <c r="K276" s="619">
        <v>925</v>
      </c>
      <c r="L276" s="619">
        <v>0.7142857142857143</v>
      </c>
      <c r="M276" s="619">
        <v>37</v>
      </c>
      <c r="N276" s="619">
        <v>22</v>
      </c>
      <c r="O276" s="619">
        <v>836</v>
      </c>
      <c r="P276" s="640">
        <v>0.64555984555984558</v>
      </c>
      <c r="Q276" s="837">
        <v>38</v>
      </c>
    </row>
    <row r="277" spans="1:17" ht="14.4" customHeight="1" x14ac:dyDescent="0.3">
      <c r="A277" s="827" t="s">
        <v>4393</v>
      </c>
      <c r="B277" s="616" t="s">
        <v>4394</v>
      </c>
      <c r="C277" s="616" t="s">
        <v>2904</v>
      </c>
      <c r="D277" s="616" t="s">
        <v>4419</v>
      </c>
      <c r="E277" s="616" t="s">
        <v>4420</v>
      </c>
      <c r="F277" s="619"/>
      <c r="G277" s="619"/>
      <c r="H277" s="619"/>
      <c r="I277" s="619"/>
      <c r="J277" s="619">
        <v>4</v>
      </c>
      <c r="K277" s="619">
        <v>2704</v>
      </c>
      <c r="L277" s="619"/>
      <c r="M277" s="619">
        <v>676</v>
      </c>
      <c r="N277" s="619">
        <v>3</v>
      </c>
      <c r="O277" s="619">
        <v>2112</v>
      </c>
      <c r="P277" s="640"/>
      <c r="Q277" s="837">
        <v>704</v>
      </c>
    </row>
    <row r="278" spans="1:17" ht="14.4" customHeight="1" x14ac:dyDescent="0.3">
      <c r="A278" s="827" t="s">
        <v>4393</v>
      </c>
      <c r="B278" s="616" t="s">
        <v>4394</v>
      </c>
      <c r="C278" s="616" t="s">
        <v>2904</v>
      </c>
      <c r="D278" s="616" t="s">
        <v>4421</v>
      </c>
      <c r="E278" s="616" t="s">
        <v>4422</v>
      </c>
      <c r="F278" s="619">
        <v>1</v>
      </c>
      <c r="G278" s="619">
        <v>136</v>
      </c>
      <c r="H278" s="619">
        <v>1</v>
      </c>
      <c r="I278" s="619">
        <v>136</v>
      </c>
      <c r="J278" s="619">
        <v>1</v>
      </c>
      <c r="K278" s="619">
        <v>138</v>
      </c>
      <c r="L278" s="619">
        <v>1.0147058823529411</v>
      </c>
      <c r="M278" s="619">
        <v>138</v>
      </c>
      <c r="N278" s="619"/>
      <c r="O278" s="619"/>
      <c r="P278" s="640"/>
      <c r="Q278" s="837"/>
    </row>
    <row r="279" spans="1:17" ht="14.4" customHeight="1" x14ac:dyDescent="0.3">
      <c r="A279" s="827" t="s">
        <v>4393</v>
      </c>
      <c r="B279" s="616" t="s">
        <v>4394</v>
      </c>
      <c r="C279" s="616" t="s">
        <v>2904</v>
      </c>
      <c r="D279" s="616" t="s">
        <v>4423</v>
      </c>
      <c r="E279" s="616" t="s">
        <v>4424</v>
      </c>
      <c r="F279" s="619">
        <v>366</v>
      </c>
      <c r="G279" s="619">
        <v>103434</v>
      </c>
      <c r="H279" s="619">
        <v>1</v>
      </c>
      <c r="I279" s="619">
        <v>282.60655737704917</v>
      </c>
      <c r="J279" s="619">
        <v>303</v>
      </c>
      <c r="K279" s="619">
        <v>86355</v>
      </c>
      <c r="L279" s="619">
        <v>0.83488021346945873</v>
      </c>
      <c r="M279" s="619">
        <v>285</v>
      </c>
      <c r="N279" s="619">
        <v>339</v>
      </c>
      <c r="O279" s="619">
        <v>103056</v>
      </c>
      <c r="P279" s="640">
        <v>0.99634549567840358</v>
      </c>
      <c r="Q279" s="837">
        <v>304</v>
      </c>
    </row>
    <row r="280" spans="1:17" ht="14.4" customHeight="1" x14ac:dyDescent="0.3">
      <c r="A280" s="827" t="s">
        <v>4393</v>
      </c>
      <c r="B280" s="616" t="s">
        <v>4394</v>
      </c>
      <c r="C280" s="616" t="s">
        <v>2904</v>
      </c>
      <c r="D280" s="616" t="s">
        <v>4425</v>
      </c>
      <c r="E280" s="616" t="s">
        <v>4426</v>
      </c>
      <c r="F280" s="619">
        <v>263</v>
      </c>
      <c r="G280" s="619">
        <v>120448</v>
      </c>
      <c r="H280" s="619">
        <v>1</v>
      </c>
      <c r="I280" s="619">
        <v>457.97718631178708</v>
      </c>
      <c r="J280" s="619">
        <v>184</v>
      </c>
      <c r="K280" s="619">
        <v>85008</v>
      </c>
      <c r="L280" s="619">
        <v>0.70576514346439956</v>
      </c>
      <c r="M280" s="619">
        <v>462</v>
      </c>
      <c r="N280" s="619">
        <v>205</v>
      </c>
      <c r="O280" s="619">
        <v>101270</v>
      </c>
      <c r="P280" s="640">
        <v>0.84077776301806584</v>
      </c>
      <c r="Q280" s="837">
        <v>494</v>
      </c>
    </row>
    <row r="281" spans="1:17" ht="14.4" customHeight="1" x14ac:dyDescent="0.3">
      <c r="A281" s="827" t="s">
        <v>4393</v>
      </c>
      <c r="B281" s="616" t="s">
        <v>4394</v>
      </c>
      <c r="C281" s="616" t="s">
        <v>2904</v>
      </c>
      <c r="D281" s="616" t="s">
        <v>4427</v>
      </c>
      <c r="E281" s="616" t="s">
        <v>4428</v>
      </c>
      <c r="F281" s="619">
        <v>559</v>
      </c>
      <c r="G281" s="619">
        <v>196392</v>
      </c>
      <c r="H281" s="619">
        <v>1</v>
      </c>
      <c r="I281" s="619">
        <v>351.32737030411448</v>
      </c>
      <c r="J281" s="619">
        <v>433</v>
      </c>
      <c r="K281" s="619">
        <v>154148</v>
      </c>
      <c r="L281" s="619">
        <v>0.78489958857794617</v>
      </c>
      <c r="M281" s="619">
        <v>356</v>
      </c>
      <c r="N281" s="619">
        <v>468</v>
      </c>
      <c r="O281" s="619">
        <v>173160</v>
      </c>
      <c r="P281" s="640">
        <v>0.88170597580349508</v>
      </c>
      <c r="Q281" s="837">
        <v>370</v>
      </c>
    </row>
    <row r="282" spans="1:17" ht="14.4" customHeight="1" x14ac:dyDescent="0.3">
      <c r="A282" s="827" t="s">
        <v>4393</v>
      </c>
      <c r="B282" s="616" t="s">
        <v>4394</v>
      </c>
      <c r="C282" s="616" t="s">
        <v>2904</v>
      </c>
      <c r="D282" s="616" t="s">
        <v>4429</v>
      </c>
      <c r="E282" s="616" t="s">
        <v>4430</v>
      </c>
      <c r="F282" s="619">
        <v>1</v>
      </c>
      <c r="G282" s="619">
        <v>2907</v>
      </c>
      <c r="H282" s="619">
        <v>1</v>
      </c>
      <c r="I282" s="619">
        <v>2907</v>
      </c>
      <c r="J282" s="619"/>
      <c r="K282" s="619"/>
      <c r="L282" s="619"/>
      <c r="M282" s="619"/>
      <c r="N282" s="619"/>
      <c r="O282" s="619"/>
      <c r="P282" s="640"/>
      <c r="Q282" s="837"/>
    </row>
    <row r="283" spans="1:17" ht="14.4" customHeight="1" x14ac:dyDescent="0.3">
      <c r="A283" s="827" t="s">
        <v>4393</v>
      </c>
      <c r="B283" s="616" t="s">
        <v>4394</v>
      </c>
      <c r="C283" s="616" t="s">
        <v>2904</v>
      </c>
      <c r="D283" s="616" t="s">
        <v>4431</v>
      </c>
      <c r="E283" s="616" t="s">
        <v>4432</v>
      </c>
      <c r="F283" s="619"/>
      <c r="G283" s="619"/>
      <c r="H283" s="619"/>
      <c r="I283" s="619"/>
      <c r="J283" s="619"/>
      <c r="K283" s="619"/>
      <c r="L283" s="619"/>
      <c r="M283" s="619"/>
      <c r="N283" s="619">
        <v>1</v>
      </c>
      <c r="O283" s="619">
        <v>12793</v>
      </c>
      <c r="P283" s="640"/>
      <c r="Q283" s="837">
        <v>12793</v>
      </c>
    </row>
    <row r="284" spans="1:17" ht="14.4" customHeight="1" x14ac:dyDescent="0.3">
      <c r="A284" s="827" t="s">
        <v>4393</v>
      </c>
      <c r="B284" s="616" t="s">
        <v>4394</v>
      </c>
      <c r="C284" s="616" t="s">
        <v>2904</v>
      </c>
      <c r="D284" s="616" t="s">
        <v>4433</v>
      </c>
      <c r="E284" s="616" t="s">
        <v>4434</v>
      </c>
      <c r="F284" s="619">
        <v>4</v>
      </c>
      <c r="G284" s="619">
        <v>416</v>
      </c>
      <c r="H284" s="619">
        <v>1</v>
      </c>
      <c r="I284" s="619">
        <v>104</v>
      </c>
      <c r="J284" s="619">
        <v>4</v>
      </c>
      <c r="K284" s="619">
        <v>420</v>
      </c>
      <c r="L284" s="619">
        <v>1.0096153846153846</v>
      </c>
      <c r="M284" s="619">
        <v>105</v>
      </c>
      <c r="N284" s="619"/>
      <c r="O284" s="619"/>
      <c r="P284" s="640"/>
      <c r="Q284" s="837"/>
    </row>
    <row r="285" spans="1:17" ht="14.4" customHeight="1" x14ac:dyDescent="0.3">
      <c r="A285" s="827" t="s">
        <v>4393</v>
      </c>
      <c r="B285" s="616" t="s">
        <v>4394</v>
      </c>
      <c r="C285" s="616" t="s">
        <v>2904</v>
      </c>
      <c r="D285" s="616" t="s">
        <v>4435</v>
      </c>
      <c r="E285" s="616" t="s">
        <v>4436</v>
      </c>
      <c r="F285" s="619">
        <v>27</v>
      </c>
      <c r="G285" s="619">
        <v>3126</v>
      </c>
      <c r="H285" s="619">
        <v>1</v>
      </c>
      <c r="I285" s="619">
        <v>115.77777777777777</v>
      </c>
      <c r="J285" s="619">
        <v>10</v>
      </c>
      <c r="K285" s="619">
        <v>1170</v>
      </c>
      <c r="L285" s="619">
        <v>0.37428023032629559</v>
      </c>
      <c r="M285" s="619">
        <v>117</v>
      </c>
      <c r="N285" s="619">
        <v>31</v>
      </c>
      <c r="O285" s="619">
        <v>3875</v>
      </c>
      <c r="P285" s="640">
        <v>1.2396033269353808</v>
      </c>
      <c r="Q285" s="837">
        <v>125</v>
      </c>
    </row>
    <row r="286" spans="1:17" ht="14.4" customHeight="1" x14ac:dyDescent="0.3">
      <c r="A286" s="827" t="s">
        <v>4393</v>
      </c>
      <c r="B286" s="616" t="s">
        <v>4394</v>
      </c>
      <c r="C286" s="616" t="s">
        <v>2904</v>
      </c>
      <c r="D286" s="616" t="s">
        <v>4437</v>
      </c>
      <c r="E286" s="616" t="s">
        <v>4438</v>
      </c>
      <c r="F286" s="619">
        <v>61</v>
      </c>
      <c r="G286" s="619">
        <v>28033</v>
      </c>
      <c r="H286" s="619">
        <v>1</v>
      </c>
      <c r="I286" s="619">
        <v>459.55737704918033</v>
      </c>
      <c r="J286" s="619">
        <v>41</v>
      </c>
      <c r="K286" s="619">
        <v>18983</v>
      </c>
      <c r="L286" s="619">
        <v>0.67716619698212821</v>
      </c>
      <c r="M286" s="619">
        <v>463</v>
      </c>
      <c r="N286" s="619">
        <v>30</v>
      </c>
      <c r="O286" s="619">
        <v>14850</v>
      </c>
      <c r="P286" s="640">
        <v>0.52973281489672885</v>
      </c>
      <c r="Q286" s="837">
        <v>495</v>
      </c>
    </row>
    <row r="287" spans="1:17" ht="14.4" customHeight="1" x14ac:dyDescent="0.3">
      <c r="A287" s="827" t="s">
        <v>4393</v>
      </c>
      <c r="B287" s="616" t="s">
        <v>4394</v>
      </c>
      <c r="C287" s="616" t="s">
        <v>2904</v>
      </c>
      <c r="D287" s="616" t="s">
        <v>4036</v>
      </c>
      <c r="E287" s="616" t="s">
        <v>4037</v>
      </c>
      <c r="F287" s="619"/>
      <c r="G287" s="619"/>
      <c r="H287" s="619"/>
      <c r="I287" s="619"/>
      <c r="J287" s="619">
        <v>3</v>
      </c>
      <c r="K287" s="619">
        <v>3804</v>
      </c>
      <c r="L287" s="619"/>
      <c r="M287" s="619">
        <v>1268</v>
      </c>
      <c r="N287" s="619"/>
      <c r="O287" s="619"/>
      <c r="P287" s="640"/>
      <c r="Q287" s="837"/>
    </row>
    <row r="288" spans="1:17" ht="14.4" customHeight="1" x14ac:dyDescent="0.3">
      <c r="A288" s="827" t="s">
        <v>4393</v>
      </c>
      <c r="B288" s="616" t="s">
        <v>4394</v>
      </c>
      <c r="C288" s="616" t="s">
        <v>2904</v>
      </c>
      <c r="D288" s="616" t="s">
        <v>4439</v>
      </c>
      <c r="E288" s="616" t="s">
        <v>4440</v>
      </c>
      <c r="F288" s="619">
        <v>20</v>
      </c>
      <c r="G288" s="619">
        <v>8680</v>
      </c>
      <c r="H288" s="619">
        <v>1</v>
      </c>
      <c r="I288" s="619">
        <v>434</v>
      </c>
      <c r="J288" s="619">
        <v>8</v>
      </c>
      <c r="K288" s="619">
        <v>3496</v>
      </c>
      <c r="L288" s="619">
        <v>0.40276497695852537</v>
      </c>
      <c r="M288" s="619">
        <v>437</v>
      </c>
      <c r="N288" s="619">
        <v>2</v>
      </c>
      <c r="O288" s="619">
        <v>912</v>
      </c>
      <c r="P288" s="640">
        <v>0.10506912442396313</v>
      </c>
      <c r="Q288" s="837">
        <v>456</v>
      </c>
    </row>
    <row r="289" spans="1:17" ht="14.4" customHeight="1" x14ac:dyDescent="0.3">
      <c r="A289" s="827" t="s">
        <v>4393</v>
      </c>
      <c r="B289" s="616" t="s">
        <v>4394</v>
      </c>
      <c r="C289" s="616" t="s">
        <v>2904</v>
      </c>
      <c r="D289" s="616" t="s">
        <v>4441</v>
      </c>
      <c r="E289" s="616" t="s">
        <v>4442</v>
      </c>
      <c r="F289" s="619">
        <v>44</v>
      </c>
      <c r="G289" s="619">
        <v>2360</v>
      </c>
      <c r="H289" s="619">
        <v>1</v>
      </c>
      <c r="I289" s="619">
        <v>53.636363636363633</v>
      </c>
      <c r="J289" s="619">
        <v>8</v>
      </c>
      <c r="K289" s="619">
        <v>432</v>
      </c>
      <c r="L289" s="619">
        <v>0.18305084745762712</v>
      </c>
      <c r="M289" s="619">
        <v>54</v>
      </c>
      <c r="N289" s="619">
        <v>40</v>
      </c>
      <c r="O289" s="619">
        <v>2320</v>
      </c>
      <c r="P289" s="640">
        <v>0.98305084745762716</v>
      </c>
      <c r="Q289" s="837">
        <v>58</v>
      </c>
    </row>
    <row r="290" spans="1:17" ht="14.4" customHeight="1" x14ac:dyDescent="0.3">
      <c r="A290" s="827" t="s">
        <v>4393</v>
      </c>
      <c r="B290" s="616" t="s">
        <v>4394</v>
      </c>
      <c r="C290" s="616" t="s">
        <v>2904</v>
      </c>
      <c r="D290" s="616" t="s">
        <v>4443</v>
      </c>
      <c r="E290" s="616" t="s">
        <v>4444</v>
      </c>
      <c r="F290" s="619">
        <v>1</v>
      </c>
      <c r="G290" s="619">
        <v>2164</v>
      </c>
      <c r="H290" s="619">
        <v>1</v>
      </c>
      <c r="I290" s="619">
        <v>2164</v>
      </c>
      <c r="J290" s="619"/>
      <c r="K290" s="619"/>
      <c r="L290" s="619"/>
      <c r="M290" s="619"/>
      <c r="N290" s="619">
        <v>1</v>
      </c>
      <c r="O290" s="619">
        <v>2173</v>
      </c>
      <c r="P290" s="640">
        <v>1.0041589648798521</v>
      </c>
      <c r="Q290" s="837">
        <v>2173</v>
      </c>
    </row>
    <row r="291" spans="1:17" ht="14.4" customHeight="1" x14ac:dyDescent="0.3">
      <c r="A291" s="827" t="s">
        <v>4393</v>
      </c>
      <c r="B291" s="616" t="s">
        <v>4394</v>
      </c>
      <c r="C291" s="616" t="s">
        <v>2904</v>
      </c>
      <c r="D291" s="616" t="s">
        <v>4445</v>
      </c>
      <c r="E291" s="616" t="s">
        <v>4446</v>
      </c>
      <c r="F291" s="619">
        <v>3083</v>
      </c>
      <c r="G291" s="619">
        <v>513294</v>
      </c>
      <c r="H291" s="619">
        <v>1</v>
      </c>
      <c r="I291" s="619">
        <v>166.49172883554979</v>
      </c>
      <c r="J291" s="619">
        <v>2292</v>
      </c>
      <c r="K291" s="619">
        <v>387348</v>
      </c>
      <c r="L291" s="619">
        <v>0.75463184841435904</v>
      </c>
      <c r="M291" s="619">
        <v>169</v>
      </c>
      <c r="N291" s="619">
        <v>2437</v>
      </c>
      <c r="O291" s="619">
        <v>426475</v>
      </c>
      <c r="P291" s="640">
        <v>0.83085911777655685</v>
      </c>
      <c r="Q291" s="837">
        <v>175</v>
      </c>
    </row>
    <row r="292" spans="1:17" ht="14.4" customHeight="1" x14ac:dyDescent="0.3">
      <c r="A292" s="827" t="s">
        <v>4393</v>
      </c>
      <c r="B292" s="616" t="s">
        <v>4394</v>
      </c>
      <c r="C292" s="616" t="s">
        <v>2904</v>
      </c>
      <c r="D292" s="616" t="s">
        <v>4447</v>
      </c>
      <c r="E292" s="616" t="s">
        <v>4448</v>
      </c>
      <c r="F292" s="619">
        <v>4</v>
      </c>
      <c r="G292" s="619">
        <v>320</v>
      </c>
      <c r="H292" s="619">
        <v>1</v>
      </c>
      <c r="I292" s="619">
        <v>80</v>
      </c>
      <c r="J292" s="619">
        <v>17</v>
      </c>
      <c r="K292" s="619">
        <v>1377</v>
      </c>
      <c r="L292" s="619">
        <v>4.3031249999999996</v>
      </c>
      <c r="M292" s="619">
        <v>81</v>
      </c>
      <c r="N292" s="619">
        <v>6</v>
      </c>
      <c r="O292" s="619">
        <v>510</v>
      </c>
      <c r="P292" s="640">
        <v>1.59375</v>
      </c>
      <c r="Q292" s="837">
        <v>85</v>
      </c>
    </row>
    <row r="293" spans="1:17" ht="14.4" customHeight="1" x14ac:dyDescent="0.3">
      <c r="A293" s="827" t="s">
        <v>4393</v>
      </c>
      <c r="B293" s="616" t="s">
        <v>4394</v>
      </c>
      <c r="C293" s="616" t="s">
        <v>2904</v>
      </c>
      <c r="D293" s="616" t="s">
        <v>4449</v>
      </c>
      <c r="E293" s="616" t="s">
        <v>4450</v>
      </c>
      <c r="F293" s="619">
        <v>1</v>
      </c>
      <c r="G293" s="619">
        <v>165</v>
      </c>
      <c r="H293" s="619">
        <v>1</v>
      </c>
      <c r="I293" s="619">
        <v>165</v>
      </c>
      <c r="J293" s="619">
        <v>1</v>
      </c>
      <c r="K293" s="619">
        <v>166</v>
      </c>
      <c r="L293" s="619">
        <v>1.0060606060606061</v>
      </c>
      <c r="M293" s="619">
        <v>166</v>
      </c>
      <c r="N293" s="619"/>
      <c r="O293" s="619"/>
      <c r="P293" s="640"/>
      <c r="Q293" s="837"/>
    </row>
    <row r="294" spans="1:17" ht="14.4" customHeight="1" x14ac:dyDescent="0.3">
      <c r="A294" s="827" t="s">
        <v>4393</v>
      </c>
      <c r="B294" s="616" t="s">
        <v>4394</v>
      </c>
      <c r="C294" s="616" t="s">
        <v>2904</v>
      </c>
      <c r="D294" s="616" t="s">
        <v>4451</v>
      </c>
      <c r="E294" s="616" t="s">
        <v>4452</v>
      </c>
      <c r="F294" s="619">
        <v>24</v>
      </c>
      <c r="G294" s="619">
        <v>3868</v>
      </c>
      <c r="H294" s="619">
        <v>1</v>
      </c>
      <c r="I294" s="619">
        <v>161.16666666666666</v>
      </c>
      <c r="J294" s="619">
        <v>6</v>
      </c>
      <c r="K294" s="619">
        <v>978</v>
      </c>
      <c r="L294" s="619">
        <v>0.25284384694932782</v>
      </c>
      <c r="M294" s="619">
        <v>163</v>
      </c>
      <c r="N294" s="619">
        <v>7</v>
      </c>
      <c r="O294" s="619">
        <v>1183</v>
      </c>
      <c r="P294" s="640">
        <v>0.30584281282316444</v>
      </c>
      <c r="Q294" s="837">
        <v>169</v>
      </c>
    </row>
    <row r="295" spans="1:17" ht="14.4" customHeight="1" x14ac:dyDescent="0.3">
      <c r="A295" s="827" t="s">
        <v>4393</v>
      </c>
      <c r="B295" s="616" t="s">
        <v>4394</v>
      </c>
      <c r="C295" s="616" t="s">
        <v>2904</v>
      </c>
      <c r="D295" s="616" t="s">
        <v>3942</v>
      </c>
      <c r="E295" s="616" t="s">
        <v>3943</v>
      </c>
      <c r="F295" s="619"/>
      <c r="G295" s="619"/>
      <c r="H295" s="619"/>
      <c r="I295" s="619"/>
      <c r="J295" s="619">
        <v>4</v>
      </c>
      <c r="K295" s="619">
        <v>4032</v>
      </c>
      <c r="L295" s="619"/>
      <c r="M295" s="619">
        <v>1008</v>
      </c>
      <c r="N295" s="619">
        <v>4</v>
      </c>
      <c r="O295" s="619">
        <v>4044</v>
      </c>
      <c r="P295" s="640"/>
      <c r="Q295" s="837">
        <v>1011</v>
      </c>
    </row>
    <row r="296" spans="1:17" ht="14.4" customHeight="1" x14ac:dyDescent="0.3">
      <c r="A296" s="827" t="s">
        <v>4393</v>
      </c>
      <c r="B296" s="616" t="s">
        <v>4394</v>
      </c>
      <c r="C296" s="616" t="s">
        <v>2904</v>
      </c>
      <c r="D296" s="616" t="s">
        <v>4453</v>
      </c>
      <c r="E296" s="616" t="s">
        <v>4454</v>
      </c>
      <c r="F296" s="619">
        <v>1</v>
      </c>
      <c r="G296" s="619">
        <v>169</v>
      </c>
      <c r="H296" s="619">
        <v>1</v>
      </c>
      <c r="I296" s="619">
        <v>169</v>
      </c>
      <c r="J296" s="619">
        <v>3</v>
      </c>
      <c r="K296" s="619">
        <v>510</v>
      </c>
      <c r="L296" s="619">
        <v>3.0177514792899407</v>
      </c>
      <c r="M296" s="619">
        <v>170</v>
      </c>
      <c r="N296" s="619"/>
      <c r="O296" s="619"/>
      <c r="P296" s="640"/>
      <c r="Q296" s="837"/>
    </row>
    <row r="297" spans="1:17" ht="14.4" customHeight="1" x14ac:dyDescent="0.3">
      <c r="A297" s="827" t="s">
        <v>4393</v>
      </c>
      <c r="B297" s="616" t="s">
        <v>4394</v>
      </c>
      <c r="C297" s="616" t="s">
        <v>2904</v>
      </c>
      <c r="D297" s="616" t="s">
        <v>4455</v>
      </c>
      <c r="E297" s="616" t="s">
        <v>4456</v>
      </c>
      <c r="F297" s="619"/>
      <c r="G297" s="619"/>
      <c r="H297" s="619"/>
      <c r="I297" s="619"/>
      <c r="J297" s="619">
        <v>10</v>
      </c>
      <c r="K297" s="619">
        <v>22640</v>
      </c>
      <c r="L297" s="619"/>
      <c r="M297" s="619">
        <v>2264</v>
      </c>
      <c r="N297" s="619"/>
      <c r="O297" s="619"/>
      <c r="P297" s="640"/>
      <c r="Q297" s="837"/>
    </row>
    <row r="298" spans="1:17" ht="14.4" customHeight="1" x14ac:dyDescent="0.3">
      <c r="A298" s="827" t="s">
        <v>4393</v>
      </c>
      <c r="B298" s="616" t="s">
        <v>4394</v>
      </c>
      <c r="C298" s="616" t="s">
        <v>2904</v>
      </c>
      <c r="D298" s="616" t="s">
        <v>4457</v>
      </c>
      <c r="E298" s="616" t="s">
        <v>4458</v>
      </c>
      <c r="F298" s="619">
        <v>1</v>
      </c>
      <c r="G298" s="619">
        <v>246</v>
      </c>
      <c r="H298" s="619">
        <v>1</v>
      </c>
      <c r="I298" s="619">
        <v>246</v>
      </c>
      <c r="J298" s="619">
        <v>3</v>
      </c>
      <c r="K298" s="619">
        <v>741</v>
      </c>
      <c r="L298" s="619">
        <v>3.0121951219512195</v>
      </c>
      <c r="M298" s="619">
        <v>247</v>
      </c>
      <c r="N298" s="619">
        <v>2</v>
      </c>
      <c r="O298" s="619">
        <v>526</v>
      </c>
      <c r="P298" s="640">
        <v>2.1382113821138211</v>
      </c>
      <c r="Q298" s="837">
        <v>263</v>
      </c>
    </row>
    <row r="299" spans="1:17" ht="14.4" customHeight="1" x14ac:dyDescent="0.3">
      <c r="A299" s="827" t="s">
        <v>4393</v>
      </c>
      <c r="B299" s="616" t="s">
        <v>4394</v>
      </c>
      <c r="C299" s="616" t="s">
        <v>2904</v>
      </c>
      <c r="D299" s="616" t="s">
        <v>4459</v>
      </c>
      <c r="E299" s="616" t="s">
        <v>4460</v>
      </c>
      <c r="F299" s="619">
        <v>8</v>
      </c>
      <c r="G299" s="619">
        <v>15983</v>
      </c>
      <c r="H299" s="619">
        <v>1</v>
      </c>
      <c r="I299" s="619">
        <v>1997.875</v>
      </c>
      <c r="J299" s="619">
        <v>5</v>
      </c>
      <c r="K299" s="619">
        <v>10060</v>
      </c>
      <c r="L299" s="619">
        <v>0.62941875742976916</v>
      </c>
      <c r="M299" s="619">
        <v>2012</v>
      </c>
      <c r="N299" s="619">
        <v>7</v>
      </c>
      <c r="O299" s="619">
        <v>14910</v>
      </c>
      <c r="P299" s="640">
        <v>0.93286617030595009</v>
      </c>
      <c r="Q299" s="837">
        <v>2130</v>
      </c>
    </row>
    <row r="300" spans="1:17" ht="14.4" customHeight="1" x14ac:dyDescent="0.3">
      <c r="A300" s="827" t="s">
        <v>4393</v>
      </c>
      <c r="B300" s="616" t="s">
        <v>4394</v>
      </c>
      <c r="C300" s="616" t="s">
        <v>2904</v>
      </c>
      <c r="D300" s="616" t="s">
        <v>4461</v>
      </c>
      <c r="E300" s="616" t="s">
        <v>4462</v>
      </c>
      <c r="F300" s="619">
        <v>66</v>
      </c>
      <c r="G300" s="619">
        <v>14802</v>
      </c>
      <c r="H300" s="619">
        <v>1</v>
      </c>
      <c r="I300" s="619">
        <v>224.27272727272728</v>
      </c>
      <c r="J300" s="619">
        <v>50</v>
      </c>
      <c r="K300" s="619">
        <v>11300</v>
      </c>
      <c r="L300" s="619">
        <v>0.76341034995270907</v>
      </c>
      <c r="M300" s="619">
        <v>226</v>
      </c>
      <c r="N300" s="619">
        <v>35</v>
      </c>
      <c r="O300" s="619">
        <v>8470</v>
      </c>
      <c r="P300" s="640">
        <v>0.57221997027428728</v>
      </c>
      <c r="Q300" s="837">
        <v>242</v>
      </c>
    </row>
    <row r="301" spans="1:17" ht="14.4" customHeight="1" x14ac:dyDescent="0.3">
      <c r="A301" s="827" t="s">
        <v>4393</v>
      </c>
      <c r="B301" s="616" t="s">
        <v>4394</v>
      </c>
      <c r="C301" s="616" t="s">
        <v>2904</v>
      </c>
      <c r="D301" s="616" t="s">
        <v>4463</v>
      </c>
      <c r="E301" s="616" t="s">
        <v>4464</v>
      </c>
      <c r="F301" s="619">
        <v>13</v>
      </c>
      <c r="G301" s="619">
        <v>5352</v>
      </c>
      <c r="H301" s="619">
        <v>1</v>
      </c>
      <c r="I301" s="619">
        <v>411.69230769230768</v>
      </c>
      <c r="J301" s="619">
        <v>1</v>
      </c>
      <c r="K301" s="619">
        <v>418</v>
      </c>
      <c r="L301" s="619">
        <v>7.8101644245142002E-2</v>
      </c>
      <c r="M301" s="619">
        <v>418</v>
      </c>
      <c r="N301" s="619">
        <v>5</v>
      </c>
      <c r="O301" s="619">
        <v>2115</v>
      </c>
      <c r="P301" s="640">
        <v>0.39517937219730942</v>
      </c>
      <c r="Q301" s="837">
        <v>423</v>
      </c>
    </row>
    <row r="302" spans="1:17" ht="14.4" customHeight="1" x14ac:dyDescent="0.3">
      <c r="A302" s="827" t="s">
        <v>4393</v>
      </c>
      <c r="B302" s="616" t="s">
        <v>4394</v>
      </c>
      <c r="C302" s="616" t="s">
        <v>2904</v>
      </c>
      <c r="D302" s="616" t="s">
        <v>4465</v>
      </c>
      <c r="E302" s="616" t="s">
        <v>4466</v>
      </c>
      <c r="F302" s="619">
        <v>19</v>
      </c>
      <c r="G302" s="619">
        <v>19658</v>
      </c>
      <c r="H302" s="619">
        <v>1</v>
      </c>
      <c r="I302" s="619">
        <v>1034.6315789473683</v>
      </c>
      <c r="J302" s="619">
        <v>96</v>
      </c>
      <c r="K302" s="619">
        <v>100320</v>
      </c>
      <c r="L302" s="619">
        <v>5.1032658459660185</v>
      </c>
      <c r="M302" s="619">
        <v>1045</v>
      </c>
      <c r="N302" s="619">
        <v>101</v>
      </c>
      <c r="O302" s="619">
        <v>106555</v>
      </c>
      <c r="P302" s="640">
        <v>5.4204395157187912</v>
      </c>
      <c r="Q302" s="837">
        <v>1055</v>
      </c>
    </row>
    <row r="303" spans="1:17" ht="14.4" customHeight="1" x14ac:dyDescent="0.3">
      <c r="A303" s="827" t="s">
        <v>4393</v>
      </c>
      <c r="B303" s="616" t="s">
        <v>4394</v>
      </c>
      <c r="C303" s="616" t="s">
        <v>2904</v>
      </c>
      <c r="D303" s="616" t="s">
        <v>4467</v>
      </c>
      <c r="E303" s="616" t="s">
        <v>4468</v>
      </c>
      <c r="F303" s="619">
        <v>1</v>
      </c>
      <c r="G303" s="619">
        <v>266</v>
      </c>
      <c r="H303" s="619">
        <v>1</v>
      </c>
      <c r="I303" s="619">
        <v>266</v>
      </c>
      <c r="J303" s="619"/>
      <c r="K303" s="619"/>
      <c r="L303" s="619"/>
      <c r="M303" s="619"/>
      <c r="N303" s="619">
        <v>1</v>
      </c>
      <c r="O303" s="619">
        <v>288</v>
      </c>
      <c r="P303" s="640">
        <v>1.0827067669172932</v>
      </c>
      <c r="Q303" s="837">
        <v>288</v>
      </c>
    </row>
    <row r="304" spans="1:17" ht="14.4" customHeight="1" x14ac:dyDescent="0.3">
      <c r="A304" s="827" t="s">
        <v>4469</v>
      </c>
      <c r="B304" s="616" t="s">
        <v>4470</v>
      </c>
      <c r="C304" s="616" t="s">
        <v>2904</v>
      </c>
      <c r="D304" s="616" t="s">
        <v>4471</v>
      </c>
      <c r="E304" s="616" t="s">
        <v>4472</v>
      </c>
      <c r="F304" s="619">
        <v>1024</v>
      </c>
      <c r="G304" s="619">
        <v>163367</v>
      </c>
      <c r="H304" s="619">
        <v>1</v>
      </c>
      <c r="I304" s="619">
        <v>159.5380859375</v>
      </c>
      <c r="J304" s="619">
        <v>1175</v>
      </c>
      <c r="K304" s="619">
        <v>189175</v>
      </c>
      <c r="L304" s="619">
        <v>1.1579756009475597</v>
      </c>
      <c r="M304" s="619">
        <v>161</v>
      </c>
      <c r="N304" s="619">
        <v>1192</v>
      </c>
      <c r="O304" s="619">
        <v>206216</v>
      </c>
      <c r="P304" s="640">
        <v>1.2622867531386388</v>
      </c>
      <c r="Q304" s="837">
        <v>173</v>
      </c>
    </row>
    <row r="305" spans="1:17" ht="14.4" customHeight="1" x14ac:dyDescent="0.3">
      <c r="A305" s="827" t="s">
        <v>4469</v>
      </c>
      <c r="B305" s="616" t="s">
        <v>4470</v>
      </c>
      <c r="C305" s="616" t="s">
        <v>2904</v>
      </c>
      <c r="D305" s="616" t="s">
        <v>4473</v>
      </c>
      <c r="E305" s="616" t="s">
        <v>4474</v>
      </c>
      <c r="F305" s="619">
        <v>2</v>
      </c>
      <c r="G305" s="619">
        <v>2336</v>
      </c>
      <c r="H305" s="619">
        <v>1</v>
      </c>
      <c r="I305" s="619">
        <v>1168</v>
      </c>
      <c r="J305" s="619">
        <v>3</v>
      </c>
      <c r="K305" s="619">
        <v>3507</v>
      </c>
      <c r="L305" s="619">
        <v>1.5012842465753424</v>
      </c>
      <c r="M305" s="619">
        <v>1169</v>
      </c>
      <c r="N305" s="619">
        <v>20</v>
      </c>
      <c r="O305" s="619">
        <v>23460</v>
      </c>
      <c r="P305" s="640">
        <v>10.042808219178083</v>
      </c>
      <c r="Q305" s="837">
        <v>1173</v>
      </c>
    </row>
    <row r="306" spans="1:17" ht="14.4" customHeight="1" x14ac:dyDescent="0.3">
      <c r="A306" s="827" t="s">
        <v>4469</v>
      </c>
      <c r="B306" s="616" t="s">
        <v>4470</v>
      </c>
      <c r="C306" s="616" t="s">
        <v>2904</v>
      </c>
      <c r="D306" s="616" t="s">
        <v>4475</v>
      </c>
      <c r="E306" s="616" t="s">
        <v>4476</v>
      </c>
      <c r="F306" s="619">
        <v>182</v>
      </c>
      <c r="G306" s="619">
        <v>7178</v>
      </c>
      <c r="H306" s="619">
        <v>1</v>
      </c>
      <c r="I306" s="619">
        <v>39.439560439560438</v>
      </c>
      <c r="J306" s="619">
        <v>100</v>
      </c>
      <c r="K306" s="619">
        <v>4000</v>
      </c>
      <c r="L306" s="619">
        <v>0.55725828921705212</v>
      </c>
      <c r="M306" s="619">
        <v>40</v>
      </c>
      <c r="N306" s="619">
        <v>54</v>
      </c>
      <c r="O306" s="619">
        <v>2214</v>
      </c>
      <c r="P306" s="640">
        <v>0.30844246308163836</v>
      </c>
      <c r="Q306" s="837">
        <v>41</v>
      </c>
    </row>
    <row r="307" spans="1:17" ht="14.4" customHeight="1" x14ac:dyDescent="0.3">
      <c r="A307" s="827" t="s">
        <v>4469</v>
      </c>
      <c r="B307" s="616" t="s">
        <v>4470</v>
      </c>
      <c r="C307" s="616" t="s">
        <v>2904</v>
      </c>
      <c r="D307" s="616" t="s">
        <v>4365</v>
      </c>
      <c r="E307" s="616" t="s">
        <v>4366</v>
      </c>
      <c r="F307" s="619">
        <v>19</v>
      </c>
      <c r="G307" s="619">
        <v>7269</v>
      </c>
      <c r="H307" s="619">
        <v>1</v>
      </c>
      <c r="I307" s="619">
        <v>382.57894736842104</v>
      </c>
      <c r="J307" s="619">
        <v>9</v>
      </c>
      <c r="K307" s="619">
        <v>3447</v>
      </c>
      <c r="L307" s="619">
        <v>0.47420553033429635</v>
      </c>
      <c r="M307" s="619">
        <v>383</v>
      </c>
      <c r="N307" s="619">
        <v>8</v>
      </c>
      <c r="O307" s="619">
        <v>3072</v>
      </c>
      <c r="P307" s="640">
        <v>0.42261659100288901</v>
      </c>
      <c r="Q307" s="837">
        <v>384</v>
      </c>
    </row>
    <row r="308" spans="1:17" ht="14.4" customHeight="1" x14ac:dyDescent="0.3">
      <c r="A308" s="827" t="s">
        <v>4469</v>
      </c>
      <c r="B308" s="616" t="s">
        <v>4470</v>
      </c>
      <c r="C308" s="616" t="s">
        <v>2904</v>
      </c>
      <c r="D308" s="616" t="s">
        <v>4477</v>
      </c>
      <c r="E308" s="616" t="s">
        <v>4478</v>
      </c>
      <c r="F308" s="619">
        <v>11</v>
      </c>
      <c r="G308" s="619">
        <v>407</v>
      </c>
      <c r="H308" s="619">
        <v>1</v>
      </c>
      <c r="I308" s="619">
        <v>37</v>
      </c>
      <c r="J308" s="619">
        <v>61</v>
      </c>
      <c r="K308" s="619">
        <v>2257</v>
      </c>
      <c r="L308" s="619">
        <v>5.5454545454545459</v>
      </c>
      <c r="M308" s="619">
        <v>37</v>
      </c>
      <c r="N308" s="619">
        <v>40</v>
      </c>
      <c r="O308" s="619">
        <v>1480</v>
      </c>
      <c r="P308" s="640">
        <v>3.6363636363636362</v>
      </c>
      <c r="Q308" s="837">
        <v>37</v>
      </c>
    </row>
    <row r="309" spans="1:17" ht="14.4" customHeight="1" x14ac:dyDescent="0.3">
      <c r="A309" s="827" t="s">
        <v>4469</v>
      </c>
      <c r="B309" s="616" t="s">
        <v>4470</v>
      </c>
      <c r="C309" s="616" t="s">
        <v>2904</v>
      </c>
      <c r="D309" s="616" t="s">
        <v>4479</v>
      </c>
      <c r="E309" s="616" t="s">
        <v>4480</v>
      </c>
      <c r="F309" s="619">
        <v>24</v>
      </c>
      <c r="G309" s="619">
        <v>10671</v>
      </c>
      <c r="H309" s="619">
        <v>1</v>
      </c>
      <c r="I309" s="619">
        <v>444.625</v>
      </c>
      <c r="J309" s="619">
        <v>9</v>
      </c>
      <c r="K309" s="619">
        <v>4005</v>
      </c>
      <c r="L309" s="619">
        <v>0.37531627776215915</v>
      </c>
      <c r="M309" s="619">
        <v>445</v>
      </c>
      <c r="N309" s="619">
        <v>9</v>
      </c>
      <c r="O309" s="619">
        <v>4014</v>
      </c>
      <c r="P309" s="640">
        <v>0.37615968512791681</v>
      </c>
      <c r="Q309" s="837">
        <v>446</v>
      </c>
    </row>
    <row r="310" spans="1:17" ht="14.4" customHeight="1" x14ac:dyDescent="0.3">
      <c r="A310" s="827" t="s">
        <v>4469</v>
      </c>
      <c r="B310" s="616" t="s">
        <v>4470</v>
      </c>
      <c r="C310" s="616" t="s">
        <v>2904</v>
      </c>
      <c r="D310" s="616" t="s">
        <v>4481</v>
      </c>
      <c r="E310" s="616" t="s">
        <v>4482</v>
      </c>
      <c r="F310" s="619">
        <v>6</v>
      </c>
      <c r="G310" s="619">
        <v>246</v>
      </c>
      <c r="H310" s="619">
        <v>1</v>
      </c>
      <c r="I310" s="619">
        <v>41</v>
      </c>
      <c r="J310" s="619">
        <v>1</v>
      </c>
      <c r="K310" s="619">
        <v>41</v>
      </c>
      <c r="L310" s="619">
        <v>0.16666666666666666</v>
      </c>
      <c r="M310" s="619">
        <v>41</v>
      </c>
      <c r="N310" s="619">
        <v>2</v>
      </c>
      <c r="O310" s="619">
        <v>84</v>
      </c>
      <c r="P310" s="640">
        <v>0.34146341463414637</v>
      </c>
      <c r="Q310" s="837">
        <v>42</v>
      </c>
    </row>
    <row r="311" spans="1:17" ht="14.4" customHeight="1" x14ac:dyDescent="0.3">
      <c r="A311" s="827" t="s">
        <v>4469</v>
      </c>
      <c r="B311" s="616" t="s">
        <v>4470</v>
      </c>
      <c r="C311" s="616" t="s">
        <v>2904</v>
      </c>
      <c r="D311" s="616" t="s">
        <v>4483</v>
      </c>
      <c r="E311" s="616" t="s">
        <v>4484</v>
      </c>
      <c r="F311" s="619">
        <v>18</v>
      </c>
      <c r="G311" s="619">
        <v>8829</v>
      </c>
      <c r="H311" s="619">
        <v>1</v>
      </c>
      <c r="I311" s="619">
        <v>490.5</v>
      </c>
      <c r="J311" s="619">
        <v>19</v>
      </c>
      <c r="K311" s="619">
        <v>9329</v>
      </c>
      <c r="L311" s="619">
        <v>1.0566315551025032</v>
      </c>
      <c r="M311" s="619">
        <v>491</v>
      </c>
      <c r="N311" s="619">
        <v>21</v>
      </c>
      <c r="O311" s="619">
        <v>10332</v>
      </c>
      <c r="P311" s="640">
        <v>1.1702344546381243</v>
      </c>
      <c r="Q311" s="837">
        <v>492</v>
      </c>
    </row>
    <row r="312" spans="1:17" ht="14.4" customHeight="1" x14ac:dyDescent="0.3">
      <c r="A312" s="827" t="s">
        <v>4469</v>
      </c>
      <c r="B312" s="616" t="s">
        <v>4470</v>
      </c>
      <c r="C312" s="616" t="s">
        <v>2904</v>
      </c>
      <c r="D312" s="616" t="s">
        <v>4485</v>
      </c>
      <c r="E312" s="616" t="s">
        <v>4486</v>
      </c>
      <c r="F312" s="619">
        <v>21</v>
      </c>
      <c r="G312" s="619">
        <v>651</v>
      </c>
      <c r="H312" s="619">
        <v>1</v>
      </c>
      <c r="I312" s="619">
        <v>31</v>
      </c>
      <c r="J312" s="619">
        <v>21</v>
      </c>
      <c r="K312" s="619">
        <v>651</v>
      </c>
      <c r="L312" s="619">
        <v>1</v>
      </c>
      <c r="M312" s="619">
        <v>31</v>
      </c>
      <c r="N312" s="619">
        <v>13</v>
      </c>
      <c r="O312" s="619">
        <v>403</v>
      </c>
      <c r="P312" s="640">
        <v>0.61904761904761907</v>
      </c>
      <c r="Q312" s="837">
        <v>31</v>
      </c>
    </row>
    <row r="313" spans="1:17" ht="14.4" customHeight="1" x14ac:dyDescent="0.3">
      <c r="A313" s="827" t="s">
        <v>4469</v>
      </c>
      <c r="B313" s="616" t="s">
        <v>4470</v>
      </c>
      <c r="C313" s="616" t="s">
        <v>2904</v>
      </c>
      <c r="D313" s="616" t="s">
        <v>4487</v>
      </c>
      <c r="E313" s="616" t="s">
        <v>4488</v>
      </c>
      <c r="F313" s="619">
        <v>1</v>
      </c>
      <c r="G313" s="619">
        <v>206</v>
      </c>
      <c r="H313" s="619">
        <v>1</v>
      </c>
      <c r="I313" s="619">
        <v>206</v>
      </c>
      <c r="J313" s="619">
        <v>6</v>
      </c>
      <c r="K313" s="619">
        <v>1242</v>
      </c>
      <c r="L313" s="619">
        <v>6.0291262135922334</v>
      </c>
      <c r="M313" s="619">
        <v>207</v>
      </c>
      <c r="N313" s="619">
        <v>3</v>
      </c>
      <c r="O313" s="619">
        <v>624</v>
      </c>
      <c r="P313" s="640">
        <v>3.029126213592233</v>
      </c>
      <c r="Q313" s="837">
        <v>208</v>
      </c>
    </row>
    <row r="314" spans="1:17" ht="14.4" customHeight="1" x14ac:dyDescent="0.3">
      <c r="A314" s="827" t="s">
        <v>4469</v>
      </c>
      <c r="B314" s="616" t="s">
        <v>4470</v>
      </c>
      <c r="C314" s="616" t="s">
        <v>2904</v>
      </c>
      <c r="D314" s="616" t="s">
        <v>4489</v>
      </c>
      <c r="E314" s="616" t="s">
        <v>4490</v>
      </c>
      <c r="F314" s="619"/>
      <c r="G314" s="619"/>
      <c r="H314" s="619"/>
      <c r="I314" s="619"/>
      <c r="J314" s="619">
        <v>6</v>
      </c>
      <c r="K314" s="619">
        <v>2280</v>
      </c>
      <c r="L314" s="619"/>
      <c r="M314" s="619">
        <v>380</v>
      </c>
      <c r="N314" s="619">
        <v>3</v>
      </c>
      <c r="O314" s="619">
        <v>1152</v>
      </c>
      <c r="P314" s="640"/>
      <c r="Q314" s="837">
        <v>384</v>
      </c>
    </row>
    <row r="315" spans="1:17" ht="14.4" customHeight="1" x14ac:dyDescent="0.3">
      <c r="A315" s="827" t="s">
        <v>4469</v>
      </c>
      <c r="B315" s="616" t="s">
        <v>4470</v>
      </c>
      <c r="C315" s="616" t="s">
        <v>2904</v>
      </c>
      <c r="D315" s="616" t="s">
        <v>4491</v>
      </c>
      <c r="E315" s="616" t="s">
        <v>4492</v>
      </c>
      <c r="F315" s="619"/>
      <c r="G315" s="619"/>
      <c r="H315" s="619"/>
      <c r="I315" s="619"/>
      <c r="J315" s="619">
        <v>1</v>
      </c>
      <c r="K315" s="619">
        <v>234</v>
      </c>
      <c r="L315" s="619"/>
      <c r="M315" s="619">
        <v>234</v>
      </c>
      <c r="N315" s="619"/>
      <c r="O315" s="619"/>
      <c r="P315" s="640"/>
      <c r="Q315" s="837"/>
    </row>
    <row r="316" spans="1:17" ht="14.4" customHeight="1" x14ac:dyDescent="0.3">
      <c r="A316" s="827" t="s">
        <v>4469</v>
      </c>
      <c r="B316" s="616" t="s">
        <v>4470</v>
      </c>
      <c r="C316" s="616" t="s">
        <v>2904</v>
      </c>
      <c r="D316" s="616" t="s">
        <v>4493</v>
      </c>
      <c r="E316" s="616" t="s">
        <v>4494</v>
      </c>
      <c r="F316" s="619">
        <v>677</v>
      </c>
      <c r="G316" s="619">
        <v>77241</v>
      </c>
      <c r="H316" s="619">
        <v>1</v>
      </c>
      <c r="I316" s="619">
        <v>114.0930576070901</v>
      </c>
      <c r="J316" s="619">
        <v>824</v>
      </c>
      <c r="K316" s="619">
        <v>95584</v>
      </c>
      <c r="L316" s="619">
        <v>1.237477505469893</v>
      </c>
      <c r="M316" s="619">
        <v>116</v>
      </c>
      <c r="N316" s="619">
        <v>824</v>
      </c>
      <c r="O316" s="619">
        <v>96408</v>
      </c>
      <c r="P316" s="640">
        <v>1.2481454149998059</v>
      </c>
      <c r="Q316" s="837">
        <v>117</v>
      </c>
    </row>
    <row r="317" spans="1:17" ht="14.4" customHeight="1" x14ac:dyDescent="0.3">
      <c r="A317" s="827" t="s">
        <v>4469</v>
      </c>
      <c r="B317" s="616" t="s">
        <v>4470</v>
      </c>
      <c r="C317" s="616" t="s">
        <v>2904</v>
      </c>
      <c r="D317" s="616" t="s">
        <v>4495</v>
      </c>
      <c r="E317" s="616" t="s">
        <v>4496</v>
      </c>
      <c r="F317" s="619">
        <v>421</v>
      </c>
      <c r="G317" s="619">
        <v>35594</v>
      </c>
      <c r="H317" s="619">
        <v>1</v>
      </c>
      <c r="I317" s="619">
        <v>84.546318289786228</v>
      </c>
      <c r="J317" s="619">
        <v>507</v>
      </c>
      <c r="K317" s="619">
        <v>43095</v>
      </c>
      <c r="L317" s="619">
        <v>1.2107377647918189</v>
      </c>
      <c r="M317" s="619">
        <v>85</v>
      </c>
      <c r="N317" s="619">
        <v>509</v>
      </c>
      <c r="O317" s="619">
        <v>46319</v>
      </c>
      <c r="P317" s="640">
        <v>1.3013148283418554</v>
      </c>
      <c r="Q317" s="837">
        <v>91</v>
      </c>
    </row>
    <row r="318" spans="1:17" ht="14.4" customHeight="1" x14ac:dyDescent="0.3">
      <c r="A318" s="827" t="s">
        <v>4469</v>
      </c>
      <c r="B318" s="616" t="s">
        <v>4470</v>
      </c>
      <c r="C318" s="616" t="s">
        <v>2904</v>
      </c>
      <c r="D318" s="616" t="s">
        <v>4497</v>
      </c>
      <c r="E318" s="616" t="s">
        <v>4498</v>
      </c>
      <c r="F318" s="619">
        <v>1</v>
      </c>
      <c r="G318" s="619">
        <v>97</v>
      </c>
      <c r="H318" s="619">
        <v>1</v>
      </c>
      <c r="I318" s="619">
        <v>97</v>
      </c>
      <c r="J318" s="619">
        <v>4</v>
      </c>
      <c r="K318" s="619">
        <v>392</v>
      </c>
      <c r="L318" s="619">
        <v>4.0412371134020617</v>
      </c>
      <c r="M318" s="619">
        <v>98</v>
      </c>
      <c r="N318" s="619"/>
      <c r="O318" s="619"/>
      <c r="P318" s="640"/>
      <c r="Q318" s="837"/>
    </row>
    <row r="319" spans="1:17" ht="14.4" customHeight="1" x14ac:dyDescent="0.3">
      <c r="A319" s="827" t="s">
        <v>4469</v>
      </c>
      <c r="B319" s="616" t="s">
        <v>4470</v>
      </c>
      <c r="C319" s="616" t="s">
        <v>2904</v>
      </c>
      <c r="D319" s="616" t="s">
        <v>4499</v>
      </c>
      <c r="E319" s="616" t="s">
        <v>4500</v>
      </c>
      <c r="F319" s="619">
        <v>55</v>
      </c>
      <c r="G319" s="619">
        <v>1155</v>
      </c>
      <c r="H319" s="619">
        <v>1</v>
      </c>
      <c r="I319" s="619">
        <v>21</v>
      </c>
      <c r="J319" s="619">
        <v>155</v>
      </c>
      <c r="K319" s="619">
        <v>3255</v>
      </c>
      <c r="L319" s="619">
        <v>2.8181818181818183</v>
      </c>
      <c r="M319" s="619">
        <v>21</v>
      </c>
      <c r="N319" s="619">
        <v>56</v>
      </c>
      <c r="O319" s="619">
        <v>1176</v>
      </c>
      <c r="P319" s="640">
        <v>1.0181818181818181</v>
      </c>
      <c r="Q319" s="837">
        <v>21</v>
      </c>
    </row>
    <row r="320" spans="1:17" ht="14.4" customHeight="1" x14ac:dyDescent="0.3">
      <c r="A320" s="827" t="s">
        <v>4469</v>
      </c>
      <c r="B320" s="616" t="s">
        <v>4470</v>
      </c>
      <c r="C320" s="616" t="s">
        <v>2904</v>
      </c>
      <c r="D320" s="616" t="s">
        <v>4374</v>
      </c>
      <c r="E320" s="616" t="s">
        <v>4375</v>
      </c>
      <c r="F320" s="619">
        <v>50</v>
      </c>
      <c r="G320" s="619">
        <v>24329</v>
      </c>
      <c r="H320" s="619">
        <v>1</v>
      </c>
      <c r="I320" s="619">
        <v>486.58</v>
      </c>
      <c r="J320" s="619">
        <v>88</v>
      </c>
      <c r="K320" s="619">
        <v>42856</v>
      </c>
      <c r="L320" s="619">
        <v>1.76151917464754</v>
      </c>
      <c r="M320" s="619">
        <v>487</v>
      </c>
      <c r="N320" s="619">
        <v>94</v>
      </c>
      <c r="O320" s="619">
        <v>45872</v>
      </c>
      <c r="P320" s="640">
        <v>1.885486456492252</v>
      </c>
      <c r="Q320" s="837">
        <v>488</v>
      </c>
    </row>
    <row r="321" spans="1:17" ht="14.4" customHeight="1" x14ac:dyDescent="0.3">
      <c r="A321" s="827" t="s">
        <v>4469</v>
      </c>
      <c r="B321" s="616" t="s">
        <v>4470</v>
      </c>
      <c r="C321" s="616" t="s">
        <v>2904</v>
      </c>
      <c r="D321" s="616" t="s">
        <v>4501</v>
      </c>
      <c r="E321" s="616" t="s">
        <v>4502</v>
      </c>
      <c r="F321" s="619">
        <v>98</v>
      </c>
      <c r="G321" s="619">
        <v>3973</v>
      </c>
      <c r="H321" s="619">
        <v>1</v>
      </c>
      <c r="I321" s="619">
        <v>40.54081632653061</v>
      </c>
      <c r="J321" s="619">
        <v>141</v>
      </c>
      <c r="K321" s="619">
        <v>5781</v>
      </c>
      <c r="L321" s="619">
        <v>1.4550717342058899</v>
      </c>
      <c r="M321" s="619">
        <v>41</v>
      </c>
      <c r="N321" s="619">
        <v>97</v>
      </c>
      <c r="O321" s="619">
        <v>3977</v>
      </c>
      <c r="P321" s="640">
        <v>1.0010067958721369</v>
      </c>
      <c r="Q321" s="837">
        <v>41</v>
      </c>
    </row>
    <row r="322" spans="1:17" ht="14.4" customHeight="1" x14ac:dyDescent="0.3">
      <c r="A322" s="827" t="s">
        <v>4469</v>
      </c>
      <c r="B322" s="616" t="s">
        <v>4470</v>
      </c>
      <c r="C322" s="616" t="s">
        <v>2904</v>
      </c>
      <c r="D322" s="616" t="s">
        <v>4503</v>
      </c>
      <c r="E322" s="616" t="s">
        <v>4504</v>
      </c>
      <c r="F322" s="619"/>
      <c r="G322" s="619"/>
      <c r="H322" s="619"/>
      <c r="I322" s="619"/>
      <c r="J322" s="619">
        <v>1</v>
      </c>
      <c r="K322" s="619">
        <v>2072</v>
      </c>
      <c r="L322" s="619"/>
      <c r="M322" s="619">
        <v>2072</v>
      </c>
      <c r="N322" s="619"/>
      <c r="O322" s="619"/>
      <c r="P322" s="640"/>
      <c r="Q322" s="837"/>
    </row>
    <row r="323" spans="1:17" ht="14.4" customHeight="1" x14ac:dyDescent="0.3">
      <c r="A323" s="827" t="s">
        <v>4469</v>
      </c>
      <c r="B323" s="616" t="s">
        <v>4470</v>
      </c>
      <c r="C323" s="616" t="s">
        <v>2904</v>
      </c>
      <c r="D323" s="616" t="s">
        <v>4505</v>
      </c>
      <c r="E323" s="616" t="s">
        <v>4506</v>
      </c>
      <c r="F323" s="619">
        <v>18</v>
      </c>
      <c r="G323" s="619">
        <v>10899</v>
      </c>
      <c r="H323" s="619">
        <v>1</v>
      </c>
      <c r="I323" s="619">
        <v>605.5</v>
      </c>
      <c r="J323" s="619">
        <v>20</v>
      </c>
      <c r="K323" s="619">
        <v>12160</v>
      </c>
      <c r="L323" s="619">
        <v>1.1156986879530233</v>
      </c>
      <c r="M323" s="619">
        <v>608</v>
      </c>
      <c r="N323" s="619">
        <v>18</v>
      </c>
      <c r="O323" s="619">
        <v>11052</v>
      </c>
      <c r="P323" s="640">
        <v>1.0140379851362511</v>
      </c>
      <c r="Q323" s="837">
        <v>614</v>
      </c>
    </row>
    <row r="324" spans="1:17" ht="14.4" customHeight="1" x14ac:dyDescent="0.3">
      <c r="A324" s="827" t="s">
        <v>4469</v>
      </c>
      <c r="B324" s="616" t="s">
        <v>4470</v>
      </c>
      <c r="C324" s="616" t="s">
        <v>2904</v>
      </c>
      <c r="D324" s="616" t="s">
        <v>4507</v>
      </c>
      <c r="E324" s="616" t="s">
        <v>4508</v>
      </c>
      <c r="F324" s="619"/>
      <c r="G324" s="619"/>
      <c r="H324" s="619"/>
      <c r="I324" s="619"/>
      <c r="J324" s="619">
        <v>1</v>
      </c>
      <c r="K324" s="619">
        <v>962</v>
      </c>
      <c r="L324" s="619"/>
      <c r="M324" s="619">
        <v>962</v>
      </c>
      <c r="N324" s="619"/>
      <c r="O324" s="619"/>
      <c r="P324" s="640"/>
      <c r="Q324" s="837"/>
    </row>
    <row r="325" spans="1:17" ht="14.4" customHeight="1" x14ac:dyDescent="0.3">
      <c r="A325" s="827" t="s">
        <v>4469</v>
      </c>
      <c r="B325" s="616" t="s">
        <v>4470</v>
      </c>
      <c r="C325" s="616" t="s">
        <v>2904</v>
      </c>
      <c r="D325" s="616" t="s">
        <v>4509</v>
      </c>
      <c r="E325" s="616" t="s">
        <v>4510</v>
      </c>
      <c r="F325" s="619"/>
      <c r="G325" s="619"/>
      <c r="H325" s="619"/>
      <c r="I325" s="619"/>
      <c r="J325" s="619">
        <v>1</v>
      </c>
      <c r="K325" s="619">
        <v>248</v>
      </c>
      <c r="L325" s="619"/>
      <c r="M325" s="619">
        <v>248</v>
      </c>
      <c r="N325" s="619"/>
      <c r="O325" s="619"/>
      <c r="P325" s="640"/>
      <c r="Q325" s="837"/>
    </row>
    <row r="326" spans="1:17" ht="14.4" customHeight="1" x14ac:dyDescent="0.3">
      <c r="A326" s="827" t="s">
        <v>4469</v>
      </c>
      <c r="B326" s="616" t="s">
        <v>4470</v>
      </c>
      <c r="C326" s="616" t="s">
        <v>2904</v>
      </c>
      <c r="D326" s="616" t="s">
        <v>4511</v>
      </c>
      <c r="E326" s="616" t="s">
        <v>4512</v>
      </c>
      <c r="F326" s="619"/>
      <c r="G326" s="619"/>
      <c r="H326" s="619"/>
      <c r="I326" s="619"/>
      <c r="J326" s="619">
        <v>1</v>
      </c>
      <c r="K326" s="619">
        <v>328</v>
      </c>
      <c r="L326" s="619"/>
      <c r="M326" s="619">
        <v>328</v>
      </c>
      <c r="N326" s="619">
        <v>4</v>
      </c>
      <c r="O326" s="619">
        <v>1316</v>
      </c>
      <c r="P326" s="640"/>
      <c r="Q326" s="837">
        <v>329</v>
      </c>
    </row>
    <row r="327" spans="1:17" ht="14.4" customHeight="1" x14ac:dyDescent="0.3">
      <c r="A327" s="827" t="s">
        <v>4513</v>
      </c>
      <c r="B327" s="616" t="s">
        <v>4144</v>
      </c>
      <c r="C327" s="616" t="s">
        <v>2904</v>
      </c>
      <c r="D327" s="616" t="s">
        <v>4514</v>
      </c>
      <c r="E327" s="616" t="s">
        <v>4515</v>
      </c>
      <c r="F327" s="619"/>
      <c r="G327" s="619"/>
      <c r="H327" s="619"/>
      <c r="I327" s="619"/>
      <c r="J327" s="619">
        <v>1</v>
      </c>
      <c r="K327" s="619">
        <v>1184</v>
      </c>
      <c r="L327" s="619"/>
      <c r="M327" s="619">
        <v>1184</v>
      </c>
      <c r="N327" s="619"/>
      <c r="O327" s="619"/>
      <c r="P327" s="640"/>
      <c r="Q327" s="837"/>
    </row>
    <row r="328" spans="1:17" ht="14.4" customHeight="1" x14ac:dyDescent="0.3">
      <c r="A328" s="827" t="s">
        <v>4513</v>
      </c>
      <c r="B328" s="616" t="s">
        <v>4144</v>
      </c>
      <c r="C328" s="616" t="s">
        <v>2904</v>
      </c>
      <c r="D328" s="616" t="s">
        <v>4516</v>
      </c>
      <c r="E328" s="616" t="s">
        <v>4517</v>
      </c>
      <c r="F328" s="619"/>
      <c r="G328" s="619"/>
      <c r="H328" s="619"/>
      <c r="I328" s="619"/>
      <c r="J328" s="619"/>
      <c r="K328" s="619"/>
      <c r="L328" s="619"/>
      <c r="M328" s="619"/>
      <c r="N328" s="619">
        <v>1</v>
      </c>
      <c r="O328" s="619">
        <v>842</v>
      </c>
      <c r="P328" s="640"/>
      <c r="Q328" s="837">
        <v>842</v>
      </c>
    </row>
    <row r="329" spans="1:17" ht="14.4" customHeight="1" x14ac:dyDescent="0.3">
      <c r="A329" s="827" t="s">
        <v>4513</v>
      </c>
      <c r="B329" s="616" t="s">
        <v>4144</v>
      </c>
      <c r="C329" s="616" t="s">
        <v>2904</v>
      </c>
      <c r="D329" s="616" t="s">
        <v>4004</v>
      </c>
      <c r="E329" s="616" t="s">
        <v>4005</v>
      </c>
      <c r="F329" s="619">
        <v>14</v>
      </c>
      <c r="G329" s="619">
        <v>2332</v>
      </c>
      <c r="H329" s="619">
        <v>1</v>
      </c>
      <c r="I329" s="619">
        <v>166.57142857142858</v>
      </c>
      <c r="J329" s="619">
        <v>6</v>
      </c>
      <c r="K329" s="619">
        <v>1002</v>
      </c>
      <c r="L329" s="619">
        <v>0.42967409948542024</v>
      </c>
      <c r="M329" s="619">
        <v>167</v>
      </c>
      <c r="N329" s="619">
        <v>17</v>
      </c>
      <c r="O329" s="619">
        <v>2856</v>
      </c>
      <c r="P329" s="640">
        <v>1.2246998284734134</v>
      </c>
      <c r="Q329" s="837">
        <v>168</v>
      </c>
    </row>
    <row r="330" spans="1:17" ht="14.4" customHeight="1" x14ac:dyDescent="0.3">
      <c r="A330" s="827" t="s">
        <v>4513</v>
      </c>
      <c r="B330" s="616" t="s">
        <v>4144</v>
      </c>
      <c r="C330" s="616" t="s">
        <v>2904</v>
      </c>
      <c r="D330" s="616" t="s">
        <v>4518</v>
      </c>
      <c r="E330" s="616" t="s">
        <v>4519</v>
      </c>
      <c r="F330" s="619">
        <v>14</v>
      </c>
      <c r="G330" s="619">
        <v>2416</v>
      </c>
      <c r="H330" s="619">
        <v>1</v>
      </c>
      <c r="I330" s="619">
        <v>172.57142857142858</v>
      </c>
      <c r="J330" s="619">
        <v>6</v>
      </c>
      <c r="K330" s="619">
        <v>1038</v>
      </c>
      <c r="L330" s="619">
        <v>0.42963576158940397</v>
      </c>
      <c r="M330" s="619">
        <v>173</v>
      </c>
      <c r="N330" s="619">
        <v>18</v>
      </c>
      <c r="O330" s="619">
        <v>3132</v>
      </c>
      <c r="P330" s="640">
        <v>1.2963576158940397</v>
      </c>
      <c r="Q330" s="837">
        <v>174</v>
      </c>
    </row>
    <row r="331" spans="1:17" ht="14.4" customHeight="1" x14ac:dyDescent="0.3">
      <c r="A331" s="827" t="s">
        <v>4513</v>
      </c>
      <c r="B331" s="616" t="s">
        <v>4144</v>
      </c>
      <c r="C331" s="616" t="s">
        <v>2904</v>
      </c>
      <c r="D331" s="616" t="s">
        <v>4010</v>
      </c>
      <c r="E331" s="616" t="s">
        <v>4011</v>
      </c>
      <c r="F331" s="619"/>
      <c r="G331" s="619"/>
      <c r="H331" s="619"/>
      <c r="I331" s="619"/>
      <c r="J331" s="619"/>
      <c r="K331" s="619"/>
      <c r="L331" s="619"/>
      <c r="M331" s="619"/>
      <c r="N331" s="619">
        <v>1</v>
      </c>
      <c r="O331" s="619">
        <v>352</v>
      </c>
      <c r="P331" s="640"/>
      <c r="Q331" s="837">
        <v>352</v>
      </c>
    </row>
    <row r="332" spans="1:17" ht="14.4" customHeight="1" x14ac:dyDescent="0.3">
      <c r="A332" s="827" t="s">
        <v>4513</v>
      </c>
      <c r="B332" s="616" t="s">
        <v>4144</v>
      </c>
      <c r="C332" s="616" t="s">
        <v>2904</v>
      </c>
      <c r="D332" s="616" t="s">
        <v>4520</v>
      </c>
      <c r="E332" s="616" t="s">
        <v>4521</v>
      </c>
      <c r="F332" s="619"/>
      <c r="G332" s="619"/>
      <c r="H332" s="619"/>
      <c r="I332" s="619"/>
      <c r="J332" s="619"/>
      <c r="K332" s="619"/>
      <c r="L332" s="619"/>
      <c r="M332" s="619"/>
      <c r="N332" s="619">
        <v>1</v>
      </c>
      <c r="O332" s="619">
        <v>513</v>
      </c>
      <c r="P332" s="640"/>
      <c r="Q332" s="837">
        <v>513</v>
      </c>
    </row>
    <row r="333" spans="1:17" ht="14.4" customHeight="1" x14ac:dyDescent="0.3">
      <c r="A333" s="827" t="s">
        <v>4513</v>
      </c>
      <c r="B333" s="616" t="s">
        <v>4144</v>
      </c>
      <c r="C333" s="616" t="s">
        <v>2904</v>
      </c>
      <c r="D333" s="616" t="s">
        <v>4522</v>
      </c>
      <c r="E333" s="616" t="s">
        <v>4523</v>
      </c>
      <c r="F333" s="619"/>
      <c r="G333" s="619"/>
      <c r="H333" s="619"/>
      <c r="I333" s="619"/>
      <c r="J333" s="619"/>
      <c r="K333" s="619"/>
      <c r="L333" s="619"/>
      <c r="M333" s="619"/>
      <c r="N333" s="619">
        <v>1</v>
      </c>
      <c r="O333" s="619">
        <v>423</v>
      </c>
      <c r="P333" s="640"/>
      <c r="Q333" s="837">
        <v>423</v>
      </c>
    </row>
    <row r="334" spans="1:17" ht="14.4" customHeight="1" x14ac:dyDescent="0.3">
      <c r="A334" s="827" t="s">
        <v>4513</v>
      </c>
      <c r="B334" s="616" t="s">
        <v>4144</v>
      </c>
      <c r="C334" s="616" t="s">
        <v>2904</v>
      </c>
      <c r="D334" s="616" t="s">
        <v>4524</v>
      </c>
      <c r="E334" s="616" t="s">
        <v>4525</v>
      </c>
      <c r="F334" s="619"/>
      <c r="G334" s="619"/>
      <c r="H334" s="619"/>
      <c r="I334" s="619"/>
      <c r="J334" s="619"/>
      <c r="K334" s="619"/>
      <c r="L334" s="619"/>
      <c r="M334" s="619"/>
      <c r="N334" s="619">
        <v>2</v>
      </c>
      <c r="O334" s="619">
        <v>1016</v>
      </c>
      <c r="P334" s="640"/>
      <c r="Q334" s="837">
        <v>508</v>
      </c>
    </row>
    <row r="335" spans="1:17" ht="14.4" customHeight="1" x14ac:dyDescent="0.3">
      <c r="A335" s="827" t="s">
        <v>4513</v>
      </c>
      <c r="B335" s="616" t="s">
        <v>4144</v>
      </c>
      <c r="C335" s="616" t="s">
        <v>2904</v>
      </c>
      <c r="D335" s="616" t="s">
        <v>4526</v>
      </c>
      <c r="E335" s="616" t="s">
        <v>4527</v>
      </c>
      <c r="F335" s="619">
        <v>39</v>
      </c>
      <c r="G335" s="619">
        <v>13593</v>
      </c>
      <c r="H335" s="619">
        <v>1</v>
      </c>
      <c r="I335" s="619">
        <v>348.53846153846155</v>
      </c>
      <c r="J335" s="619">
        <v>15</v>
      </c>
      <c r="K335" s="619">
        <v>5235</v>
      </c>
      <c r="L335" s="619">
        <v>0.38512469653498121</v>
      </c>
      <c r="M335" s="619">
        <v>349</v>
      </c>
      <c r="N335" s="619">
        <v>50</v>
      </c>
      <c r="O335" s="619">
        <v>17500</v>
      </c>
      <c r="P335" s="640">
        <v>1.2874273523136908</v>
      </c>
      <c r="Q335" s="837">
        <v>350</v>
      </c>
    </row>
    <row r="336" spans="1:17" ht="14.4" customHeight="1" x14ac:dyDescent="0.3">
      <c r="A336" s="827" t="s">
        <v>4513</v>
      </c>
      <c r="B336" s="616" t="s">
        <v>4144</v>
      </c>
      <c r="C336" s="616" t="s">
        <v>2904</v>
      </c>
      <c r="D336" s="616" t="s">
        <v>4038</v>
      </c>
      <c r="E336" s="616" t="s">
        <v>4039</v>
      </c>
      <c r="F336" s="619">
        <v>1</v>
      </c>
      <c r="G336" s="619">
        <v>147</v>
      </c>
      <c r="H336" s="619">
        <v>1</v>
      </c>
      <c r="I336" s="619">
        <v>147</v>
      </c>
      <c r="J336" s="619"/>
      <c r="K336" s="619"/>
      <c r="L336" s="619"/>
      <c r="M336" s="619"/>
      <c r="N336" s="619"/>
      <c r="O336" s="619"/>
      <c r="P336" s="640"/>
      <c r="Q336" s="837"/>
    </row>
    <row r="337" spans="1:17" ht="14.4" customHeight="1" x14ac:dyDescent="0.3">
      <c r="A337" s="827" t="s">
        <v>4513</v>
      </c>
      <c r="B337" s="616" t="s">
        <v>4144</v>
      </c>
      <c r="C337" s="616" t="s">
        <v>2904</v>
      </c>
      <c r="D337" s="616" t="s">
        <v>4528</v>
      </c>
      <c r="E337" s="616" t="s">
        <v>4529</v>
      </c>
      <c r="F337" s="619">
        <v>13</v>
      </c>
      <c r="G337" s="619">
        <v>502</v>
      </c>
      <c r="H337" s="619">
        <v>1</v>
      </c>
      <c r="I337" s="619">
        <v>38.615384615384613</v>
      </c>
      <c r="J337" s="619">
        <v>6</v>
      </c>
      <c r="K337" s="619">
        <v>234</v>
      </c>
      <c r="L337" s="619">
        <v>0.46613545816733065</v>
      </c>
      <c r="M337" s="619">
        <v>39</v>
      </c>
      <c r="N337" s="619">
        <v>18</v>
      </c>
      <c r="O337" s="619">
        <v>720</v>
      </c>
      <c r="P337" s="640">
        <v>1.4342629482071714</v>
      </c>
      <c r="Q337" s="837">
        <v>40</v>
      </c>
    </row>
    <row r="338" spans="1:17" ht="14.4" customHeight="1" x14ac:dyDescent="0.3">
      <c r="A338" s="827" t="s">
        <v>4513</v>
      </c>
      <c r="B338" s="616" t="s">
        <v>4144</v>
      </c>
      <c r="C338" s="616" t="s">
        <v>2904</v>
      </c>
      <c r="D338" s="616" t="s">
        <v>4530</v>
      </c>
      <c r="E338" s="616" t="s">
        <v>4531</v>
      </c>
      <c r="F338" s="619">
        <v>14</v>
      </c>
      <c r="G338" s="619">
        <v>2374</v>
      </c>
      <c r="H338" s="619">
        <v>1</v>
      </c>
      <c r="I338" s="619">
        <v>169.57142857142858</v>
      </c>
      <c r="J338" s="619">
        <v>6</v>
      </c>
      <c r="K338" s="619">
        <v>1020</v>
      </c>
      <c r="L338" s="619">
        <v>0.42965459140690815</v>
      </c>
      <c r="M338" s="619">
        <v>170</v>
      </c>
      <c r="N338" s="619">
        <v>17</v>
      </c>
      <c r="O338" s="619">
        <v>2907</v>
      </c>
      <c r="P338" s="640">
        <v>1.2245155855096883</v>
      </c>
      <c r="Q338" s="837">
        <v>171</v>
      </c>
    </row>
    <row r="339" spans="1:17" ht="14.4" customHeight="1" x14ac:dyDescent="0.3">
      <c r="A339" s="827" t="s">
        <v>4513</v>
      </c>
      <c r="B339" s="616" t="s">
        <v>4144</v>
      </c>
      <c r="C339" s="616" t="s">
        <v>2904</v>
      </c>
      <c r="D339" s="616" t="s">
        <v>4532</v>
      </c>
      <c r="E339" s="616" t="s">
        <v>4533</v>
      </c>
      <c r="F339" s="619"/>
      <c r="G339" s="619"/>
      <c r="H339" s="619"/>
      <c r="I339" s="619"/>
      <c r="J339" s="619">
        <v>1</v>
      </c>
      <c r="K339" s="619">
        <v>348</v>
      </c>
      <c r="L339" s="619"/>
      <c r="M339" s="619">
        <v>348</v>
      </c>
      <c r="N339" s="619">
        <v>1</v>
      </c>
      <c r="O339" s="619">
        <v>350</v>
      </c>
      <c r="P339" s="640"/>
      <c r="Q339" s="837">
        <v>350</v>
      </c>
    </row>
    <row r="340" spans="1:17" ht="14.4" customHeight="1" x14ac:dyDescent="0.3">
      <c r="A340" s="827" t="s">
        <v>4513</v>
      </c>
      <c r="B340" s="616" t="s">
        <v>4144</v>
      </c>
      <c r="C340" s="616" t="s">
        <v>2904</v>
      </c>
      <c r="D340" s="616" t="s">
        <v>4534</v>
      </c>
      <c r="E340" s="616" t="s">
        <v>4535</v>
      </c>
      <c r="F340" s="619">
        <v>14</v>
      </c>
      <c r="G340" s="619">
        <v>2416</v>
      </c>
      <c r="H340" s="619">
        <v>1</v>
      </c>
      <c r="I340" s="619">
        <v>172.57142857142858</v>
      </c>
      <c r="J340" s="619">
        <v>6</v>
      </c>
      <c r="K340" s="619">
        <v>1038</v>
      </c>
      <c r="L340" s="619">
        <v>0.42963576158940397</v>
      </c>
      <c r="M340" s="619">
        <v>173</v>
      </c>
      <c r="N340" s="619">
        <v>17</v>
      </c>
      <c r="O340" s="619">
        <v>2958</v>
      </c>
      <c r="P340" s="640">
        <v>1.2243377483443709</v>
      </c>
      <c r="Q340" s="837">
        <v>174</v>
      </c>
    </row>
    <row r="341" spans="1:17" ht="14.4" customHeight="1" x14ac:dyDescent="0.3">
      <c r="A341" s="827" t="s">
        <v>4513</v>
      </c>
      <c r="B341" s="616" t="s">
        <v>4144</v>
      </c>
      <c r="C341" s="616" t="s">
        <v>2904</v>
      </c>
      <c r="D341" s="616" t="s">
        <v>4536</v>
      </c>
      <c r="E341" s="616" t="s">
        <v>4537</v>
      </c>
      <c r="F341" s="619"/>
      <c r="G341" s="619"/>
      <c r="H341" s="619"/>
      <c r="I341" s="619"/>
      <c r="J341" s="619"/>
      <c r="K341" s="619"/>
      <c r="L341" s="619"/>
      <c r="M341" s="619"/>
      <c r="N341" s="619">
        <v>1</v>
      </c>
      <c r="O341" s="619">
        <v>291</v>
      </c>
      <c r="P341" s="640"/>
      <c r="Q341" s="837">
        <v>291</v>
      </c>
    </row>
    <row r="342" spans="1:17" ht="14.4" customHeight="1" x14ac:dyDescent="0.3">
      <c r="A342" s="827" t="s">
        <v>4513</v>
      </c>
      <c r="B342" s="616" t="s">
        <v>4144</v>
      </c>
      <c r="C342" s="616" t="s">
        <v>2904</v>
      </c>
      <c r="D342" s="616" t="s">
        <v>4538</v>
      </c>
      <c r="E342" s="616" t="s">
        <v>4539</v>
      </c>
      <c r="F342" s="619">
        <v>14</v>
      </c>
      <c r="G342" s="619">
        <v>2332</v>
      </c>
      <c r="H342" s="619">
        <v>1</v>
      </c>
      <c r="I342" s="619">
        <v>166.57142857142858</v>
      </c>
      <c r="J342" s="619">
        <v>6</v>
      </c>
      <c r="K342" s="619">
        <v>1002</v>
      </c>
      <c r="L342" s="619">
        <v>0.42967409948542024</v>
      </c>
      <c r="M342" s="619">
        <v>167</v>
      </c>
      <c r="N342" s="619">
        <v>18</v>
      </c>
      <c r="O342" s="619">
        <v>3024</v>
      </c>
      <c r="P342" s="640">
        <v>1.2967409948542024</v>
      </c>
      <c r="Q342" s="837">
        <v>168</v>
      </c>
    </row>
    <row r="343" spans="1:17" ht="14.4" customHeight="1" x14ac:dyDescent="0.3">
      <c r="A343" s="827" t="s">
        <v>4513</v>
      </c>
      <c r="B343" s="616" t="s">
        <v>4144</v>
      </c>
      <c r="C343" s="616" t="s">
        <v>2904</v>
      </c>
      <c r="D343" s="616" t="s">
        <v>4540</v>
      </c>
      <c r="E343" s="616" t="s">
        <v>4541</v>
      </c>
      <c r="F343" s="619"/>
      <c r="G343" s="619"/>
      <c r="H343" s="619"/>
      <c r="I343" s="619"/>
      <c r="J343" s="619"/>
      <c r="K343" s="619"/>
      <c r="L343" s="619"/>
      <c r="M343" s="619"/>
      <c r="N343" s="619">
        <v>1</v>
      </c>
      <c r="O343" s="619">
        <v>1022</v>
      </c>
      <c r="P343" s="640"/>
      <c r="Q343" s="837">
        <v>1022</v>
      </c>
    </row>
    <row r="344" spans="1:17" ht="14.4" customHeight="1" x14ac:dyDescent="0.3">
      <c r="A344" s="827" t="s">
        <v>470</v>
      </c>
      <c r="B344" s="616" t="s">
        <v>3738</v>
      </c>
      <c r="C344" s="616" t="s">
        <v>2904</v>
      </c>
      <c r="D344" s="616" t="s">
        <v>3739</v>
      </c>
      <c r="E344" s="616" t="s">
        <v>3740</v>
      </c>
      <c r="F344" s="619"/>
      <c r="G344" s="619"/>
      <c r="H344" s="619"/>
      <c r="I344" s="619"/>
      <c r="J344" s="619">
        <v>1</v>
      </c>
      <c r="K344" s="619">
        <v>259</v>
      </c>
      <c r="L344" s="619"/>
      <c r="M344" s="619">
        <v>259</v>
      </c>
      <c r="N344" s="619"/>
      <c r="O344" s="619"/>
      <c r="P344" s="640"/>
      <c r="Q344" s="837"/>
    </row>
    <row r="345" spans="1:17" ht="14.4" customHeight="1" x14ac:dyDescent="0.3">
      <c r="A345" s="827" t="s">
        <v>470</v>
      </c>
      <c r="B345" s="616" t="s">
        <v>3738</v>
      </c>
      <c r="C345" s="616" t="s">
        <v>2904</v>
      </c>
      <c r="D345" s="616" t="s">
        <v>3741</v>
      </c>
      <c r="E345" s="616" t="s">
        <v>3742</v>
      </c>
      <c r="F345" s="619"/>
      <c r="G345" s="619"/>
      <c r="H345" s="619"/>
      <c r="I345" s="619"/>
      <c r="J345" s="619"/>
      <c r="K345" s="619"/>
      <c r="L345" s="619"/>
      <c r="M345" s="619"/>
      <c r="N345" s="619">
        <v>2</v>
      </c>
      <c r="O345" s="619">
        <v>698</v>
      </c>
      <c r="P345" s="640"/>
      <c r="Q345" s="837">
        <v>349</v>
      </c>
    </row>
    <row r="346" spans="1:17" ht="14.4" customHeight="1" x14ac:dyDescent="0.3">
      <c r="A346" s="827" t="s">
        <v>470</v>
      </c>
      <c r="B346" s="616" t="s">
        <v>3738</v>
      </c>
      <c r="C346" s="616" t="s">
        <v>2904</v>
      </c>
      <c r="D346" s="616" t="s">
        <v>3743</v>
      </c>
      <c r="E346" s="616" t="s">
        <v>3744</v>
      </c>
      <c r="F346" s="619"/>
      <c r="G346" s="619"/>
      <c r="H346" s="619"/>
      <c r="I346" s="619"/>
      <c r="J346" s="619"/>
      <c r="K346" s="619"/>
      <c r="L346" s="619"/>
      <c r="M346" s="619"/>
      <c r="N346" s="619">
        <v>2</v>
      </c>
      <c r="O346" s="619">
        <v>566</v>
      </c>
      <c r="P346" s="640"/>
      <c r="Q346" s="837">
        <v>283</v>
      </c>
    </row>
    <row r="347" spans="1:17" ht="14.4" customHeight="1" x14ac:dyDescent="0.3">
      <c r="A347" s="827" t="s">
        <v>470</v>
      </c>
      <c r="B347" s="616" t="s">
        <v>3738</v>
      </c>
      <c r="C347" s="616" t="s">
        <v>2904</v>
      </c>
      <c r="D347" s="616" t="s">
        <v>3745</v>
      </c>
      <c r="E347" s="616" t="s">
        <v>3746</v>
      </c>
      <c r="F347" s="619"/>
      <c r="G347" s="619"/>
      <c r="H347" s="619"/>
      <c r="I347" s="619"/>
      <c r="J347" s="619"/>
      <c r="K347" s="619"/>
      <c r="L347" s="619"/>
      <c r="M347" s="619"/>
      <c r="N347" s="619">
        <v>2</v>
      </c>
      <c r="O347" s="619">
        <v>11194</v>
      </c>
      <c r="P347" s="640"/>
      <c r="Q347" s="837">
        <v>5597</v>
      </c>
    </row>
    <row r="348" spans="1:17" ht="14.4" customHeight="1" x14ac:dyDescent="0.3">
      <c r="A348" s="827" t="s">
        <v>4542</v>
      </c>
      <c r="B348" s="616" t="s">
        <v>4543</v>
      </c>
      <c r="C348" s="616" t="s">
        <v>2904</v>
      </c>
      <c r="D348" s="616" t="s">
        <v>4524</v>
      </c>
      <c r="E348" s="616" t="s">
        <v>4525</v>
      </c>
      <c r="F348" s="619">
        <v>9</v>
      </c>
      <c r="G348" s="619">
        <v>4485</v>
      </c>
      <c r="H348" s="619">
        <v>1</v>
      </c>
      <c r="I348" s="619">
        <v>498.33333333333331</v>
      </c>
      <c r="J348" s="619">
        <v>8</v>
      </c>
      <c r="K348" s="619">
        <v>4024</v>
      </c>
      <c r="L348" s="619">
        <v>0.89721293199554064</v>
      </c>
      <c r="M348" s="619">
        <v>503</v>
      </c>
      <c r="N348" s="619">
        <v>3</v>
      </c>
      <c r="O348" s="619">
        <v>1524</v>
      </c>
      <c r="P348" s="640">
        <v>0.33979933110367894</v>
      </c>
      <c r="Q348" s="837">
        <v>508</v>
      </c>
    </row>
    <row r="349" spans="1:17" ht="14.4" customHeight="1" x14ac:dyDescent="0.3">
      <c r="A349" s="827" t="s">
        <v>4542</v>
      </c>
      <c r="B349" s="616" t="s">
        <v>4543</v>
      </c>
      <c r="C349" s="616" t="s">
        <v>2904</v>
      </c>
      <c r="D349" s="616" t="s">
        <v>4544</v>
      </c>
      <c r="E349" s="616" t="s">
        <v>4545</v>
      </c>
      <c r="F349" s="619">
        <v>8</v>
      </c>
      <c r="G349" s="619">
        <v>50113</v>
      </c>
      <c r="H349" s="619">
        <v>1</v>
      </c>
      <c r="I349" s="619">
        <v>6264.125</v>
      </c>
      <c r="J349" s="619">
        <v>8</v>
      </c>
      <c r="K349" s="619">
        <v>50272</v>
      </c>
      <c r="L349" s="619">
        <v>1.0031728294055435</v>
      </c>
      <c r="M349" s="619">
        <v>6284</v>
      </c>
      <c r="N349" s="619">
        <v>2</v>
      </c>
      <c r="O349" s="619">
        <v>12804</v>
      </c>
      <c r="P349" s="640">
        <v>0.25550256420489692</v>
      </c>
      <c r="Q349" s="837">
        <v>6402</v>
      </c>
    </row>
    <row r="350" spans="1:17" ht="14.4" customHeight="1" x14ac:dyDescent="0.3">
      <c r="A350" s="827" t="s">
        <v>4542</v>
      </c>
      <c r="B350" s="616" t="s">
        <v>4543</v>
      </c>
      <c r="C350" s="616" t="s">
        <v>2904</v>
      </c>
      <c r="D350" s="616" t="s">
        <v>4036</v>
      </c>
      <c r="E350" s="616" t="s">
        <v>4037</v>
      </c>
      <c r="F350" s="619">
        <v>9</v>
      </c>
      <c r="G350" s="619">
        <v>11253</v>
      </c>
      <c r="H350" s="619">
        <v>1</v>
      </c>
      <c r="I350" s="619">
        <v>1250.3333333333333</v>
      </c>
      <c r="J350" s="619">
        <v>6</v>
      </c>
      <c r="K350" s="619">
        <v>7608</v>
      </c>
      <c r="L350" s="619">
        <v>0.67608637696614238</v>
      </c>
      <c r="M350" s="619">
        <v>1268</v>
      </c>
      <c r="N350" s="619">
        <v>3</v>
      </c>
      <c r="O350" s="619">
        <v>3849</v>
      </c>
      <c r="P350" s="640">
        <v>0.34204212210077312</v>
      </c>
      <c r="Q350" s="837">
        <v>1283</v>
      </c>
    </row>
    <row r="351" spans="1:17" ht="14.4" customHeight="1" x14ac:dyDescent="0.3">
      <c r="A351" s="827" t="s">
        <v>4542</v>
      </c>
      <c r="B351" s="616" t="s">
        <v>4543</v>
      </c>
      <c r="C351" s="616" t="s">
        <v>2904</v>
      </c>
      <c r="D351" s="616" t="s">
        <v>4449</v>
      </c>
      <c r="E351" s="616" t="s">
        <v>4450</v>
      </c>
      <c r="F351" s="619">
        <v>8</v>
      </c>
      <c r="G351" s="619">
        <v>1315</v>
      </c>
      <c r="H351" s="619">
        <v>1</v>
      </c>
      <c r="I351" s="619">
        <v>164.375</v>
      </c>
      <c r="J351" s="619">
        <v>5</v>
      </c>
      <c r="K351" s="619">
        <v>830</v>
      </c>
      <c r="L351" s="619">
        <v>0.63117870722433456</v>
      </c>
      <c r="M351" s="619">
        <v>166</v>
      </c>
      <c r="N351" s="619">
        <v>2</v>
      </c>
      <c r="O351" s="619">
        <v>356</v>
      </c>
      <c r="P351" s="640">
        <v>0.27072243346007607</v>
      </c>
      <c r="Q351" s="837">
        <v>178</v>
      </c>
    </row>
    <row r="352" spans="1:17" ht="14.4" customHeight="1" thickBot="1" x14ac:dyDescent="0.35">
      <c r="A352" s="825" t="s">
        <v>4542</v>
      </c>
      <c r="B352" s="833" t="s">
        <v>4543</v>
      </c>
      <c r="C352" s="833" t="s">
        <v>2904</v>
      </c>
      <c r="D352" s="833" t="s">
        <v>4453</v>
      </c>
      <c r="E352" s="833" t="s">
        <v>4454</v>
      </c>
      <c r="F352" s="838">
        <v>1</v>
      </c>
      <c r="G352" s="838">
        <v>167</v>
      </c>
      <c r="H352" s="838">
        <v>1</v>
      </c>
      <c r="I352" s="838">
        <v>167</v>
      </c>
      <c r="J352" s="838">
        <v>3</v>
      </c>
      <c r="K352" s="838">
        <v>510</v>
      </c>
      <c r="L352" s="838">
        <v>3.0538922155688621</v>
      </c>
      <c r="M352" s="838">
        <v>170</v>
      </c>
      <c r="N352" s="838"/>
      <c r="O352" s="838"/>
      <c r="P352" s="834"/>
      <c r="Q352" s="83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1770</v>
      </c>
      <c r="D3" s="182">
        <f>SUBTOTAL(9,D6:D1048576)</f>
        <v>1654</v>
      </c>
      <c r="E3" s="182">
        <f>SUBTOTAL(9,E6:E1048576)</f>
        <v>1863</v>
      </c>
      <c r="F3" s="183">
        <f>IF(OR(E3=0,C3=0),"",E3/C3)</f>
        <v>1.0525423728813559</v>
      </c>
      <c r="G3" s="431">
        <f>SUBTOTAL(9,G6:G1048576)</f>
        <v>19076.507100000003</v>
      </c>
      <c r="H3" s="432">
        <f>SUBTOTAL(9,H6:H1048576)</f>
        <v>17912.020500000002</v>
      </c>
      <c r="I3" s="432">
        <f>SUBTOTAL(9,I6:I1048576)</f>
        <v>20389.374399999997</v>
      </c>
      <c r="J3" s="183">
        <f>IF(OR(I3=0,G3=0),"",I3/G3)</f>
        <v>1.0688211575168283</v>
      </c>
      <c r="K3" s="431">
        <f>SUBTOTAL(9,K6:K1048576)</f>
        <v>3958</v>
      </c>
      <c r="L3" s="432">
        <f>SUBTOTAL(9,L6:L1048576)</f>
        <v>3687.5</v>
      </c>
      <c r="M3" s="432">
        <f>SUBTOTAL(9,M6:M1048576)</f>
        <v>4160</v>
      </c>
      <c r="N3" s="184">
        <f>IF(OR(M3=0,E3=0),"",M3/E3)</f>
        <v>2.232957595276436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40"/>
      <c r="B5" s="841"/>
      <c r="C5" s="848">
        <v>2014</v>
      </c>
      <c r="D5" s="848">
        <v>2015</v>
      </c>
      <c r="E5" s="848">
        <v>2016</v>
      </c>
      <c r="F5" s="849" t="s">
        <v>2</v>
      </c>
      <c r="G5" s="859">
        <v>2014</v>
      </c>
      <c r="H5" s="848">
        <v>2015</v>
      </c>
      <c r="I5" s="848">
        <v>2016</v>
      </c>
      <c r="J5" s="849" t="s">
        <v>2</v>
      </c>
      <c r="K5" s="859">
        <v>2014</v>
      </c>
      <c r="L5" s="848">
        <v>2015</v>
      </c>
      <c r="M5" s="848">
        <v>2016</v>
      </c>
      <c r="N5" s="860" t="s">
        <v>80</v>
      </c>
    </row>
    <row r="6" spans="1:14" ht="14.4" customHeight="1" x14ac:dyDescent="0.3">
      <c r="A6" s="842" t="s">
        <v>3599</v>
      </c>
      <c r="B6" s="845" t="s">
        <v>4547</v>
      </c>
      <c r="C6" s="850">
        <v>3</v>
      </c>
      <c r="D6" s="851">
        <v>1</v>
      </c>
      <c r="E6" s="851">
        <v>2</v>
      </c>
      <c r="F6" s="856">
        <v>0.66666666666666663</v>
      </c>
      <c r="G6" s="850">
        <v>86.308200000000014</v>
      </c>
      <c r="H6" s="851">
        <v>28.769400000000001</v>
      </c>
      <c r="I6" s="851">
        <v>57.538800000000002</v>
      </c>
      <c r="J6" s="856">
        <v>0.66666666666666663</v>
      </c>
      <c r="K6" s="850">
        <v>33</v>
      </c>
      <c r="L6" s="851">
        <v>11</v>
      </c>
      <c r="M6" s="851">
        <v>22</v>
      </c>
      <c r="N6" s="861">
        <v>11000</v>
      </c>
    </row>
    <row r="7" spans="1:14" ht="14.4" customHeight="1" x14ac:dyDescent="0.3">
      <c r="A7" s="843" t="s">
        <v>3633</v>
      </c>
      <c r="B7" s="846" t="s">
        <v>4547</v>
      </c>
      <c r="C7" s="852">
        <v>32</v>
      </c>
      <c r="D7" s="853">
        <v>40</v>
      </c>
      <c r="E7" s="853">
        <v>37</v>
      </c>
      <c r="F7" s="857">
        <v>1.15625</v>
      </c>
      <c r="G7" s="852">
        <v>805.4208000000001</v>
      </c>
      <c r="H7" s="853">
        <v>1006.776</v>
      </c>
      <c r="I7" s="853">
        <v>931.26780000000019</v>
      </c>
      <c r="J7" s="857">
        <v>1.15625</v>
      </c>
      <c r="K7" s="852">
        <v>288</v>
      </c>
      <c r="L7" s="853">
        <v>360</v>
      </c>
      <c r="M7" s="853">
        <v>333</v>
      </c>
      <c r="N7" s="862">
        <v>9000</v>
      </c>
    </row>
    <row r="8" spans="1:14" ht="14.4" customHeight="1" x14ac:dyDescent="0.3">
      <c r="A8" s="843" t="s">
        <v>3628</v>
      </c>
      <c r="B8" s="846" t="s">
        <v>4547</v>
      </c>
      <c r="C8" s="852">
        <v>97</v>
      </c>
      <c r="D8" s="853">
        <v>68</v>
      </c>
      <c r="E8" s="853">
        <v>71</v>
      </c>
      <c r="F8" s="857">
        <v>0.73195876288659789</v>
      </c>
      <c r="G8" s="852">
        <v>2092.2318</v>
      </c>
      <c r="H8" s="853">
        <v>1466.7192</v>
      </c>
      <c r="I8" s="853">
        <v>1531.4273999999998</v>
      </c>
      <c r="J8" s="857">
        <v>0.73195876288659789</v>
      </c>
      <c r="K8" s="852">
        <v>679</v>
      </c>
      <c r="L8" s="853">
        <v>476</v>
      </c>
      <c r="M8" s="853">
        <v>497</v>
      </c>
      <c r="N8" s="862">
        <v>7000</v>
      </c>
    </row>
    <row r="9" spans="1:14" ht="14.4" customHeight="1" x14ac:dyDescent="0.3">
      <c r="A9" s="843" t="s">
        <v>3601</v>
      </c>
      <c r="B9" s="846" t="s">
        <v>4547</v>
      </c>
      <c r="C9" s="852">
        <v>1339</v>
      </c>
      <c r="D9" s="853">
        <v>1311</v>
      </c>
      <c r="E9" s="853">
        <v>1565</v>
      </c>
      <c r="F9" s="857">
        <v>1.1687826736370426</v>
      </c>
      <c r="G9" s="852">
        <v>14337.074700000003</v>
      </c>
      <c r="H9" s="853">
        <v>14037.270300000002</v>
      </c>
      <c r="I9" s="853">
        <v>16760.493599999998</v>
      </c>
      <c r="J9" s="857">
        <v>1.169031615633557</v>
      </c>
      <c r="K9" s="852">
        <v>2678</v>
      </c>
      <c r="L9" s="853">
        <v>2622</v>
      </c>
      <c r="M9" s="853">
        <v>3130</v>
      </c>
      <c r="N9" s="862">
        <v>2000</v>
      </c>
    </row>
    <row r="10" spans="1:14" ht="14.4" customHeight="1" x14ac:dyDescent="0.3">
      <c r="A10" s="843" t="s">
        <v>3630</v>
      </c>
      <c r="B10" s="846" t="s">
        <v>4547</v>
      </c>
      <c r="C10" s="852">
        <v>261</v>
      </c>
      <c r="D10" s="853">
        <v>203</v>
      </c>
      <c r="E10" s="853">
        <v>168</v>
      </c>
      <c r="F10" s="857">
        <v>0.64367816091954022</v>
      </c>
      <c r="G10" s="852">
        <v>1568.1924000000004</v>
      </c>
      <c r="H10" s="853">
        <v>1219.7051999999999</v>
      </c>
      <c r="I10" s="853">
        <v>1010.0788000000002</v>
      </c>
      <c r="J10" s="857">
        <v>0.64410387398893143</v>
      </c>
      <c r="K10" s="852">
        <v>261</v>
      </c>
      <c r="L10" s="853">
        <v>203</v>
      </c>
      <c r="M10" s="853">
        <v>168</v>
      </c>
      <c r="N10" s="862">
        <v>1000</v>
      </c>
    </row>
    <row r="11" spans="1:14" ht="14.4" customHeight="1" thickBot="1" x14ac:dyDescent="0.35">
      <c r="A11" s="844" t="s">
        <v>3624</v>
      </c>
      <c r="B11" s="847" t="s">
        <v>4547</v>
      </c>
      <c r="C11" s="854">
        <v>38</v>
      </c>
      <c r="D11" s="855">
        <v>31</v>
      </c>
      <c r="E11" s="855">
        <v>20</v>
      </c>
      <c r="F11" s="858">
        <v>0.52631578947368418</v>
      </c>
      <c r="G11" s="854">
        <v>187.27919999999995</v>
      </c>
      <c r="H11" s="855">
        <v>152.78039999999993</v>
      </c>
      <c r="I11" s="855">
        <v>98.568000000000012</v>
      </c>
      <c r="J11" s="858">
        <v>0.5263157894736844</v>
      </c>
      <c r="K11" s="854">
        <v>19</v>
      </c>
      <c r="L11" s="855">
        <v>15.5</v>
      </c>
      <c r="M11" s="855">
        <v>10</v>
      </c>
      <c r="N11" s="86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3888.5191300000024</v>
      </c>
      <c r="C5" s="33">
        <v>4696.8146500000021</v>
      </c>
      <c r="D5" s="12"/>
      <c r="E5" s="214">
        <v>4656.0262000000002</v>
      </c>
      <c r="F5" s="32">
        <v>4700.1445762394096</v>
      </c>
      <c r="G5" s="213">
        <f>E5-F5</f>
        <v>-44.118376239409372</v>
      </c>
      <c r="H5" s="219">
        <f>IF(F5&lt;0.00000001,"",E5/F5)</f>
        <v>0.99061340017870081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1492.648180000001</v>
      </c>
      <c r="C6" s="35">
        <v>1859.0676400000011</v>
      </c>
      <c r="D6" s="12"/>
      <c r="E6" s="215">
        <v>1953.1812800000002</v>
      </c>
      <c r="F6" s="34">
        <v>1955.0001764963949</v>
      </c>
      <c r="G6" s="216">
        <f>E6-F6</f>
        <v>-1.8188964963947001</v>
      </c>
      <c r="H6" s="220">
        <f>IF(F6&lt;0.00000001,"",E6/F6)</f>
        <v>0.99906961824440632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15558.698230000009</v>
      </c>
      <c r="C7" s="35">
        <v>16617.263970000007</v>
      </c>
      <c r="D7" s="12"/>
      <c r="E7" s="215">
        <v>19772.492129999999</v>
      </c>
      <c r="F7" s="34">
        <v>19474.691883910149</v>
      </c>
      <c r="G7" s="216">
        <f>E7-F7</f>
        <v>297.80024608984968</v>
      </c>
      <c r="H7" s="220">
        <f>IF(F7&lt;0.00000001,"",E7/F7)</f>
        <v>1.0152916537968897</v>
      </c>
    </row>
    <row r="8" spans="1:8" ht="14.4" customHeight="1" thickBot="1" x14ac:dyDescent="0.35">
      <c r="A8" s="1" t="s">
        <v>84</v>
      </c>
      <c r="B8" s="15">
        <v>3829.6083800000024</v>
      </c>
      <c r="C8" s="37">
        <v>3855.5961399999997</v>
      </c>
      <c r="D8" s="12"/>
      <c r="E8" s="217">
        <v>4458.9885299999987</v>
      </c>
      <c r="F8" s="36">
        <v>4545.1493986229962</v>
      </c>
      <c r="G8" s="218">
        <f>E8-F8</f>
        <v>-86.160868622997441</v>
      </c>
      <c r="H8" s="221">
        <f>IF(F8&lt;0.00000001,"",E8/F8)</f>
        <v>0.9810433362984502</v>
      </c>
    </row>
    <row r="9" spans="1:8" ht="14.4" customHeight="1" thickBot="1" x14ac:dyDescent="0.35">
      <c r="A9" s="2" t="s">
        <v>85</v>
      </c>
      <c r="B9" s="3">
        <v>24769.473920000015</v>
      </c>
      <c r="C9" s="39">
        <v>27028.74240000001</v>
      </c>
      <c r="D9" s="12"/>
      <c r="E9" s="3">
        <v>30840.688139999998</v>
      </c>
      <c r="F9" s="38">
        <v>30674.98603526895</v>
      </c>
      <c r="G9" s="38">
        <f>E9-F9</f>
        <v>165.70210473104817</v>
      </c>
      <c r="H9" s="222">
        <f>IF(F9&lt;0.00000001,"",E9/F9)</f>
        <v>1.0054018640641118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11869.590000000002</v>
      </c>
      <c r="C12" s="37">
        <f>IF(ISERROR(VLOOKUP("Celkem",CaseMix!A:D,3,0)),0,VLOOKUP("Celkem",CaseMix!A:D,3,0)*30)</f>
        <v>6303.63</v>
      </c>
      <c r="D12" s="12"/>
      <c r="E12" s="217">
        <f>IF(ISERROR(VLOOKUP("Celkem",CaseMix!A:D,4,0)),0,VLOOKUP("Celkem",CaseMix!A:D,4,0)*30)</f>
        <v>8346.7799999999988</v>
      </c>
      <c r="F12" s="36">
        <f>B12</f>
        <v>11869.590000000002</v>
      </c>
      <c r="G12" s="218">
        <f>E12-F12</f>
        <v>-3522.8100000000031</v>
      </c>
      <c r="H12" s="221">
        <f>IF(F12&lt;0.00000001,"",E12/F12)</f>
        <v>0.70320710319396018</v>
      </c>
    </row>
    <row r="13" spans="1:8" ht="14.4" customHeight="1" thickBot="1" x14ac:dyDescent="0.35">
      <c r="A13" s="4" t="s">
        <v>88</v>
      </c>
      <c r="B13" s="9">
        <f>SUM(B11:B12)</f>
        <v>11869.590000000002</v>
      </c>
      <c r="C13" s="41">
        <f>SUM(C11:C12)</f>
        <v>6303.63</v>
      </c>
      <c r="D13" s="12"/>
      <c r="E13" s="9">
        <f>SUM(E11:E12)</f>
        <v>8346.7799999999988</v>
      </c>
      <c r="F13" s="40">
        <f>SUM(F11:F12)</f>
        <v>11869.590000000002</v>
      </c>
      <c r="G13" s="40">
        <f>E13-F13</f>
        <v>-3522.8100000000031</v>
      </c>
      <c r="H13" s="223">
        <f>IF(F13&lt;0.00000001,"",E13/F13)</f>
        <v>0.70320710319396018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0.47920234552967023</v>
      </c>
      <c r="C15" s="43">
        <f>IF(C9=0,"",C13/C9)</f>
        <v>0.23321950783770087</v>
      </c>
      <c r="D15" s="12"/>
      <c r="E15" s="10">
        <f>IF(E9=0,"",E13/E9)</f>
        <v>0.27064182102909456</v>
      </c>
      <c r="F15" s="42">
        <f>IF(F9=0,"",F13/F9)</f>
        <v>0.38694687542327783</v>
      </c>
      <c r="G15" s="42">
        <f>IF(ISERROR(F15-E15),"",E15-F15)</f>
        <v>-0.11630505439418326</v>
      </c>
      <c r="H15" s="224">
        <f>IF(ISERROR(F15-E15),"",IF(F15&lt;0.00000001,"",E15/F15))</f>
        <v>0.69942888344308718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0.27064182102909462</v>
      </c>
      <c r="H4" s="312">
        <f t="shared" si="0"/>
        <v>0</v>
      </c>
      <c r="I4" s="312">
        <f t="shared" si="0"/>
        <v>0</v>
      </c>
      <c r="J4" s="312">
        <f t="shared" si="0"/>
        <v>0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4877.3597300000001</v>
      </c>
      <c r="H5" s="312">
        <f>IF(ISERROR(VLOOKUP($A5,'Man Tab'!$A:$Q,COLUMN()+2,0)),0,VLOOKUP($A5,'Man Tab'!$A:$Q,COLUMN()+2,0))</f>
        <v>0</v>
      </c>
      <c r="I5" s="312">
        <f>IF(ISERROR(VLOOKUP($A5,'Man Tab'!$A:$Q,COLUMN()+2,0)),0,VLOOKUP($A5,'Man Tab'!$A:$Q,COLUMN()+2,0))</f>
        <v>0</v>
      </c>
      <c r="J5" s="312">
        <f>IF(ISERROR(VLOOKUP($A5,'Man Tab'!$A:$Q,COLUMN()+2,0)),0,VLOOKUP($A5,'Man Tab'!$A:$Q,COLUMN()+2,0))</f>
        <v>0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30840.688139999998</v>
      </c>
      <c r="H6" s="314">
        <f t="shared" si="1"/>
        <v>30840.688139999998</v>
      </c>
      <c r="I6" s="314">
        <f t="shared" si="1"/>
        <v>30840.688139999998</v>
      </c>
      <c r="J6" s="314">
        <f t="shared" si="1"/>
        <v>30840.688139999998</v>
      </c>
      <c r="K6" s="314">
        <f t="shared" si="1"/>
        <v>30840.688139999998</v>
      </c>
      <c r="L6" s="314">
        <f t="shared" si="1"/>
        <v>30840.688139999998</v>
      </c>
      <c r="M6" s="314">
        <f t="shared" si="1"/>
        <v>30840.688139999998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>
        <v>278.226</v>
      </c>
      <c r="H7" s="313"/>
      <c r="I7" s="313"/>
      <c r="J7" s="313"/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8346.7800000000007</v>
      </c>
      <c r="H8" s="314">
        <f t="shared" si="2"/>
        <v>0</v>
      </c>
      <c r="I8" s="314">
        <f t="shared" si="2"/>
        <v>0</v>
      </c>
      <c r="J8" s="314">
        <f t="shared" si="2"/>
        <v>0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6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0.38694687542327783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0.38694687542327783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9400.2908950684196</v>
      </c>
      <c r="C7" s="56">
        <v>783.35757458903504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985.62672999999995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4656.0262000000002</v>
      </c>
      <c r="Q7" s="174">
        <v>0.99061321654199996</v>
      </c>
    </row>
    <row r="8" spans="1:17" ht="14.4" customHeight="1" x14ac:dyDescent="0.3">
      <c r="A8" s="19" t="s">
        <v>23</v>
      </c>
      <c r="B8" s="55">
        <v>4662.6971349510504</v>
      </c>
      <c r="C8" s="56">
        <v>388.55809457925398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1929.2719999999999</v>
      </c>
      <c r="Q8" s="174">
        <v>0.827534769753</v>
      </c>
    </row>
    <row r="9" spans="1:17" ht="14.4" customHeight="1" x14ac:dyDescent="0.3">
      <c r="A9" s="19" t="s">
        <v>24</v>
      </c>
      <c r="B9" s="55">
        <v>3910.0010778136798</v>
      </c>
      <c r="C9" s="56">
        <v>325.83342315113998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396.91764000000001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1953.18128</v>
      </c>
      <c r="Q9" s="174">
        <v>0.99906943303999995</v>
      </c>
    </row>
    <row r="10" spans="1:17" ht="14.4" customHeight="1" x14ac:dyDescent="0.3">
      <c r="A10" s="19" t="s">
        <v>25</v>
      </c>
      <c r="B10" s="55">
        <v>65.409003685401998</v>
      </c>
      <c r="C10" s="56">
        <v>5.4507503071160004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8.36754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33.348619999999997</v>
      </c>
      <c r="Q10" s="174">
        <v>1.0196950915309999</v>
      </c>
    </row>
    <row r="11" spans="1:17" ht="14.4" customHeight="1" x14ac:dyDescent="0.3">
      <c r="A11" s="19" t="s">
        <v>26</v>
      </c>
      <c r="B11" s="55">
        <v>378.48197399071103</v>
      </c>
      <c r="C11" s="56">
        <v>31.540164499225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29.049479999999999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208.05063000000001</v>
      </c>
      <c r="Q11" s="174">
        <v>1.0993951854890001</v>
      </c>
    </row>
    <row r="12" spans="1:17" ht="14.4" customHeight="1" x14ac:dyDescent="0.3">
      <c r="A12" s="19" t="s">
        <v>27</v>
      </c>
      <c r="B12" s="55">
        <v>111.108289202314</v>
      </c>
      <c r="C12" s="56">
        <v>9.2590241001920006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22.8703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133.75140999999999</v>
      </c>
      <c r="Q12" s="174">
        <v>2.4075865259059999</v>
      </c>
    </row>
    <row r="13" spans="1:17" ht="14.4" customHeight="1" x14ac:dyDescent="0.3">
      <c r="A13" s="19" t="s">
        <v>28</v>
      </c>
      <c r="B13" s="55">
        <v>136.35006305711801</v>
      </c>
      <c r="C13" s="56">
        <v>11.362505254759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15.95227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81.02037</v>
      </c>
      <c r="Q13" s="174">
        <v>1.188417052158</v>
      </c>
    </row>
    <row r="14" spans="1:17" ht="14.4" customHeight="1" x14ac:dyDescent="0.3">
      <c r="A14" s="19" t="s">
        <v>29</v>
      </c>
      <c r="B14" s="55">
        <v>304.68569928275798</v>
      </c>
      <c r="C14" s="56">
        <v>25.390474940229002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16.414999999999999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161.624</v>
      </c>
      <c r="Q14" s="174">
        <v>1.0609227829229999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578.10714732490305</v>
      </c>
      <c r="C17" s="56">
        <v>48.175595610408003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35.579569999999997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228.05582999999999</v>
      </c>
      <c r="Q17" s="174">
        <v>0.78897426214199995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22.039000000000001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104.512</v>
      </c>
      <c r="Q18" s="174" t="s">
        <v>281</v>
      </c>
    </row>
    <row r="19" spans="1:17" ht="14.4" customHeight="1" x14ac:dyDescent="0.3">
      <c r="A19" s="19" t="s">
        <v>34</v>
      </c>
      <c r="B19" s="55">
        <v>968.82118180883106</v>
      </c>
      <c r="C19" s="56">
        <v>80.735098484068999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57.229120000000002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452.80207999999999</v>
      </c>
      <c r="Q19" s="174">
        <v>0.93474851397100001</v>
      </c>
    </row>
    <row r="20" spans="1:17" ht="14.4" customHeight="1" x14ac:dyDescent="0.3">
      <c r="A20" s="19" t="s">
        <v>35</v>
      </c>
      <c r="B20" s="55">
        <v>38949.390988107902</v>
      </c>
      <c r="C20" s="56">
        <v>3245.78258234233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3081.6882300000002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19772.492129999999</v>
      </c>
      <c r="Q20" s="174">
        <v>1.0152914655859999</v>
      </c>
    </row>
    <row r="21" spans="1:17" ht="14.4" customHeight="1" x14ac:dyDescent="0.3">
      <c r="A21" s="20" t="s">
        <v>36</v>
      </c>
      <c r="B21" s="55">
        <v>1830.00456518434</v>
      </c>
      <c r="C21" s="56">
        <v>152.50038043202801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147.434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939.37699999999995</v>
      </c>
      <c r="Q21" s="174">
        <v>1.026638968963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48.789920000000002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53.35792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281</v>
      </c>
    </row>
    <row r="24" spans="1:17" ht="14.4" customHeight="1" x14ac:dyDescent="0.3">
      <c r="A24" s="20" t="s">
        <v>39</v>
      </c>
      <c r="B24" s="55">
        <v>48.399706678078999</v>
      </c>
      <c r="C24" s="56">
        <v>4.0333088898389997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9.4009299999980005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133.816669999998</v>
      </c>
      <c r="Q24" s="174"/>
    </row>
    <row r="25" spans="1:17" ht="14.4" customHeight="1" x14ac:dyDescent="0.3">
      <c r="A25" s="21" t="s">
        <v>40</v>
      </c>
      <c r="B25" s="58">
        <v>61343.747726155503</v>
      </c>
      <c r="C25" s="59">
        <v>5111.9789771796304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4877.3597300000001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30840.688139999998</v>
      </c>
      <c r="Q25" s="175">
        <v>1.0055038788190001</v>
      </c>
    </row>
    <row r="26" spans="1:17" ht="14.4" customHeight="1" x14ac:dyDescent="0.3">
      <c r="A26" s="19" t="s">
        <v>41</v>
      </c>
      <c r="B26" s="55">
        <v>5596.1918684564898</v>
      </c>
      <c r="C26" s="56">
        <v>466.349322371374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575.81592999999998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3411.3648800000001</v>
      </c>
      <c r="Q26" s="174">
        <v>1.219173666731</v>
      </c>
    </row>
    <row r="27" spans="1:17" ht="14.4" customHeight="1" x14ac:dyDescent="0.3">
      <c r="A27" s="22" t="s">
        <v>42</v>
      </c>
      <c r="B27" s="58">
        <v>66939.939594612006</v>
      </c>
      <c r="C27" s="59">
        <v>5578.3282995509999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5453.1756599999999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34252.053019999999</v>
      </c>
      <c r="Q27" s="175">
        <v>1.0233667143239999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0.48287999999999998</v>
      </c>
      <c r="Q28" s="174">
        <v>1.2643638521999999E-2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61343.747726155503</v>
      </c>
      <c r="G6" s="569">
        <v>30671.873863077799</v>
      </c>
      <c r="H6" s="571">
        <v>4877.3597300000001</v>
      </c>
      <c r="I6" s="568">
        <v>30840.688139999998</v>
      </c>
      <c r="J6" s="569">
        <v>168.81427692224301</v>
      </c>
      <c r="K6" s="572">
        <v>0.50275193940899998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18969.024137051401</v>
      </c>
      <c r="G7" s="569">
        <v>9484.5120685257207</v>
      </c>
      <c r="H7" s="571">
        <v>1475.1998900000001</v>
      </c>
      <c r="I7" s="568">
        <v>9156.2791799999995</v>
      </c>
      <c r="J7" s="569">
        <v>-328.23288852572102</v>
      </c>
      <c r="K7" s="572">
        <v>0.48269637456499997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18664.3384377687</v>
      </c>
      <c r="G8" s="569">
        <v>9332.1692188843408</v>
      </c>
      <c r="H8" s="571">
        <v>1458.7848899999999</v>
      </c>
      <c r="I8" s="568">
        <v>8994.6551799999997</v>
      </c>
      <c r="J8" s="569">
        <v>-337.51403888434299</v>
      </c>
      <c r="K8" s="572">
        <v>0.481916635298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9.3000000000000005E-4</v>
      </c>
      <c r="I9" s="573">
        <v>4.6699999999999997E-3</v>
      </c>
      <c r="J9" s="574">
        <v>4.6699999999999997E-3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9.3000000000000005E-4</v>
      </c>
      <c r="I10" s="568">
        <v>4.6699999999999997E-3</v>
      </c>
      <c r="J10" s="569">
        <v>4.6699999999999997E-3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9400.2908950684196</v>
      </c>
      <c r="G11" s="574">
        <v>4700.1454475342098</v>
      </c>
      <c r="H11" s="576">
        <v>985.62672999999995</v>
      </c>
      <c r="I11" s="573">
        <v>4656.0262000000002</v>
      </c>
      <c r="J11" s="574">
        <v>-44.119247534209002</v>
      </c>
      <c r="K11" s="581">
        <v>0.49530660827099998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3999.8949012004</v>
      </c>
      <c r="G12" s="569">
        <v>1999.9474506002</v>
      </c>
      <c r="H12" s="571">
        <v>323.42982000000001</v>
      </c>
      <c r="I12" s="568">
        <v>1926.3191899999999</v>
      </c>
      <c r="J12" s="569">
        <v>-73.628260600199994</v>
      </c>
      <c r="K12" s="572">
        <v>0.481592451197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1613.0004308498101</v>
      </c>
      <c r="G13" s="569">
        <v>806.50021542490697</v>
      </c>
      <c r="H13" s="571">
        <v>151.97540000000001</v>
      </c>
      <c r="I13" s="568">
        <v>766.59348</v>
      </c>
      <c r="J13" s="569">
        <v>-39.906735424906998</v>
      </c>
      <c r="K13" s="572">
        <v>0.475259315086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344.00000000000102</v>
      </c>
      <c r="G14" s="569">
        <v>172</v>
      </c>
      <c r="H14" s="571">
        <v>14.89645</v>
      </c>
      <c r="I14" s="568">
        <v>108.07876</v>
      </c>
      <c r="J14" s="569">
        <v>-63.921239999999997</v>
      </c>
      <c r="K14" s="572">
        <v>0.31418244185999999</v>
      </c>
    </row>
    <row r="15" spans="1:11" ht="14.4" customHeight="1" thickBot="1" x14ac:dyDescent="0.35">
      <c r="A15" s="590" t="s">
        <v>292</v>
      </c>
      <c r="B15" s="568">
        <v>460.084812392353</v>
      </c>
      <c r="C15" s="568">
        <v>1072.3163</v>
      </c>
      <c r="D15" s="569">
        <v>612.23148760764695</v>
      </c>
      <c r="E15" s="570">
        <v>2.3306926703880002</v>
      </c>
      <c r="F15" s="568">
        <v>744.00020508781995</v>
      </c>
      <c r="G15" s="569">
        <v>372.00010254390997</v>
      </c>
      <c r="H15" s="571">
        <v>123.71393999999999</v>
      </c>
      <c r="I15" s="568">
        <v>539.04079000000002</v>
      </c>
      <c r="J15" s="569">
        <v>167.04068745609001</v>
      </c>
      <c r="K15" s="572">
        <v>0.72451699114199997</v>
      </c>
    </row>
    <row r="16" spans="1:11" ht="14.4" customHeight="1" thickBot="1" x14ac:dyDescent="0.35">
      <c r="A16" s="590" t="s">
        <v>293</v>
      </c>
      <c r="B16" s="568">
        <v>64.999997952656997</v>
      </c>
      <c r="C16" s="568">
        <v>383.87331999999998</v>
      </c>
      <c r="D16" s="569">
        <v>318.87332204734201</v>
      </c>
      <c r="E16" s="570">
        <v>5.9057435706310004</v>
      </c>
      <c r="F16" s="568">
        <v>350.00009647948502</v>
      </c>
      <c r="G16" s="569">
        <v>175.000048239742</v>
      </c>
      <c r="H16" s="571">
        <v>0</v>
      </c>
      <c r="I16" s="568">
        <v>21.263470000000002</v>
      </c>
      <c r="J16" s="569">
        <v>-153.73657823974199</v>
      </c>
      <c r="K16" s="572">
        <v>6.0752754680999999E-2</v>
      </c>
    </row>
    <row r="17" spans="1:11" ht="14.4" customHeight="1" thickBot="1" x14ac:dyDescent="0.35">
      <c r="A17" s="590" t="s">
        <v>294</v>
      </c>
      <c r="B17" s="568">
        <v>1242.1399438272001</v>
      </c>
      <c r="C17" s="568">
        <v>1147.7063900000001</v>
      </c>
      <c r="D17" s="569">
        <v>-94.433553827200996</v>
      </c>
      <c r="E17" s="570">
        <v>0.92397510900699997</v>
      </c>
      <c r="F17" s="568">
        <v>1293.2327597009401</v>
      </c>
      <c r="G17" s="569">
        <v>646.61637985046798</v>
      </c>
      <c r="H17" s="571">
        <v>93.396000000000001</v>
      </c>
      <c r="I17" s="568">
        <v>586.48883000000001</v>
      </c>
      <c r="J17" s="569">
        <v>-60.127549850466998</v>
      </c>
      <c r="K17" s="572">
        <v>0.45350601088600001</v>
      </c>
    </row>
    <row r="18" spans="1:11" ht="14.4" customHeight="1" thickBot="1" x14ac:dyDescent="0.35">
      <c r="A18" s="590" t="s">
        <v>295</v>
      </c>
      <c r="B18" s="568">
        <v>936.61017227702405</v>
      </c>
      <c r="C18" s="568">
        <v>505.80714999999998</v>
      </c>
      <c r="D18" s="569">
        <v>-430.80302227702401</v>
      </c>
      <c r="E18" s="570">
        <v>0.54004020559599997</v>
      </c>
      <c r="F18" s="568">
        <v>909.16246122857899</v>
      </c>
      <c r="G18" s="569">
        <v>454.58123061428898</v>
      </c>
      <c r="H18" s="571">
        <v>269.01211999999998</v>
      </c>
      <c r="I18" s="568">
        <v>637.56940999999995</v>
      </c>
      <c r="J18" s="569">
        <v>182.98817938571099</v>
      </c>
      <c r="K18" s="572">
        <v>0.70127115580400001</v>
      </c>
    </row>
    <row r="19" spans="1:11" ht="14.4" customHeight="1" thickBot="1" x14ac:dyDescent="0.35">
      <c r="A19" s="590" t="s">
        <v>296</v>
      </c>
      <c r="B19" s="568">
        <v>150.550183377812</v>
      </c>
      <c r="C19" s="568">
        <v>149.5564</v>
      </c>
      <c r="D19" s="569">
        <v>-0.99378337781100001</v>
      </c>
      <c r="E19" s="570">
        <v>0.99339898925699999</v>
      </c>
      <c r="F19" s="568">
        <v>147.00004052138399</v>
      </c>
      <c r="G19" s="569">
        <v>73.500020260691997</v>
      </c>
      <c r="H19" s="571">
        <v>9.2029999999999994</v>
      </c>
      <c r="I19" s="568">
        <v>70.672269999999997</v>
      </c>
      <c r="J19" s="569">
        <v>-2.827750260692</v>
      </c>
      <c r="K19" s="572">
        <v>0.48076360897100001</v>
      </c>
    </row>
    <row r="20" spans="1:11" ht="14.4" customHeight="1" thickBot="1" x14ac:dyDescent="0.35">
      <c r="A20" s="589" t="s">
        <v>297</v>
      </c>
      <c r="B20" s="573">
        <v>3631.6084091063499</v>
      </c>
      <c r="C20" s="573">
        <v>4393.1890000000003</v>
      </c>
      <c r="D20" s="574">
        <v>761.58059089365395</v>
      </c>
      <c r="E20" s="580">
        <v>1.2097088961969999</v>
      </c>
      <c r="F20" s="573">
        <v>4662.6971349510504</v>
      </c>
      <c r="G20" s="574">
        <v>2331.3485674755202</v>
      </c>
      <c r="H20" s="576">
        <v>0</v>
      </c>
      <c r="I20" s="573">
        <v>1929.2719999999999</v>
      </c>
      <c r="J20" s="574">
        <v>-402.07656747552301</v>
      </c>
      <c r="K20" s="581">
        <v>0.41376738487600001</v>
      </c>
    </row>
    <row r="21" spans="1:11" ht="14.4" customHeight="1" thickBot="1" x14ac:dyDescent="0.35">
      <c r="A21" s="590" t="s">
        <v>298</v>
      </c>
      <c r="B21" s="568">
        <v>3224.6084219258601</v>
      </c>
      <c r="C21" s="568">
        <v>3866.2629999999999</v>
      </c>
      <c r="D21" s="569">
        <v>641.65457807414305</v>
      </c>
      <c r="E21" s="570">
        <v>1.198986820759</v>
      </c>
      <c r="F21" s="568">
        <v>4101.8493799370699</v>
      </c>
      <c r="G21" s="569">
        <v>2050.9246899685299</v>
      </c>
      <c r="H21" s="571">
        <v>0</v>
      </c>
      <c r="I21" s="568">
        <v>1689.9680000000001</v>
      </c>
      <c r="J21" s="569">
        <v>-360.95668996853402</v>
      </c>
      <c r="K21" s="572">
        <v>0.41200147627700001</v>
      </c>
    </row>
    <row r="22" spans="1:11" ht="14.4" customHeight="1" thickBot="1" x14ac:dyDescent="0.35">
      <c r="A22" s="590" t="s">
        <v>299</v>
      </c>
      <c r="B22" s="568">
        <v>406.99998718048801</v>
      </c>
      <c r="C22" s="568">
        <v>526.92600000000004</v>
      </c>
      <c r="D22" s="569">
        <v>119.926012819512</v>
      </c>
      <c r="E22" s="570">
        <v>1.294658517437</v>
      </c>
      <c r="F22" s="568">
        <v>560.84775501397905</v>
      </c>
      <c r="G22" s="569">
        <v>280.42387750698902</v>
      </c>
      <c r="H22" s="571">
        <v>0</v>
      </c>
      <c r="I22" s="568">
        <v>239.304</v>
      </c>
      <c r="J22" s="569">
        <v>-41.119877506988999</v>
      </c>
      <c r="K22" s="572">
        <v>0.42668263866700001</v>
      </c>
    </row>
    <row r="23" spans="1:11" ht="14.4" customHeight="1" thickBot="1" x14ac:dyDescent="0.35">
      <c r="A23" s="589" t="s">
        <v>300</v>
      </c>
      <c r="B23" s="573">
        <v>3909.3694227553401</v>
      </c>
      <c r="C23" s="573">
        <v>3984.1931199999999</v>
      </c>
      <c r="D23" s="574">
        <v>74.823697244659996</v>
      </c>
      <c r="E23" s="580">
        <v>1.019139582155</v>
      </c>
      <c r="F23" s="573">
        <v>3910.0010778136798</v>
      </c>
      <c r="G23" s="574">
        <v>1955.0005389068399</v>
      </c>
      <c r="H23" s="576">
        <v>396.91764000000001</v>
      </c>
      <c r="I23" s="573">
        <v>1953.18128</v>
      </c>
      <c r="J23" s="574">
        <v>-1.819258906837</v>
      </c>
      <c r="K23" s="581">
        <v>0.49953471651999998</v>
      </c>
    </row>
    <row r="24" spans="1:11" ht="14.4" customHeight="1" thickBot="1" x14ac:dyDescent="0.35">
      <c r="A24" s="590" t="s">
        <v>301</v>
      </c>
      <c r="B24" s="568">
        <v>629.99998658203197</v>
      </c>
      <c r="C24" s="568">
        <v>551.10703999999998</v>
      </c>
      <c r="D24" s="569">
        <v>-78.892946582031996</v>
      </c>
      <c r="E24" s="570">
        <v>0.874773097996</v>
      </c>
      <c r="F24" s="568">
        <v>600.00016539340299</v>
      </c>
      <c r="G24" s="569">
        <v>300.00008269670099</v>
      </c>
      <c r="H24" s="571">
        <v>41.251600000000003</v>
      </c>
      <c r="I24" s="568">
        <v>203.43225000000001</v>
      </c>
      <c r="J24" s="569">
        <v>-96.567832696701004</v>
      </c>
      <c r="K24" s="572">
        <v>0.33905365653699998</v>
      </c>
    </row>
    <row r="25" spans="1:11" ht="14.4" customHeight="1" thickBot="1" x14ac:dyDescent="0.35">
      <c r="A25" s="590" t="s">
        <v>302</v>
      </c>
      <c r="B25" s="568">
        <v>0.36951998836099997</v>
      </c>
      <c r="C25" s="568">
        <v>1.1046899999999999</v>
      </c>
      <c r="D25" s="569">
        <v>0.735170011638</v>
      </c>
      <c r="E25" s="570">
        <v>2.9895270480480001</v>
      </c>
      <c r="F25" s="568">
        <v>1.0000002756549999</v>
      </c>
      <c r="G25" s="569">
        <v>0.50000013782700004</v>
      </c>
      <c r="H25" s="571">
        <v>0</v>
      </c>
      <c r="I25" s="568">
        <v>0</v>
      </c>
      <c r="J25" s="569">
        <v>-0.50000013782700004</v>
      </c>
      <c r="K25" s="572">
        <v>0</v>
      </c>
    </row>
    <row r="26" spans="1:11" ht="14.4" customHeight="1" thickBot="1" x14ac:dyDescent="0.35">
      <c r="A26" s="590" t="s">
        <v>303</v>
      </c>
      <c r="B26" s="568">
        <v>382.999987936428</v>
      </c>
      <c r="C26" s="568">
        <v>372.94108</v>
      </c>
      <c r="D26" s="569">
        <v>-10.058907936428</v>
      </c>
      <c r="E26" s="570">
        <v>0.97373653197499999</v>
      </c>
      <c r="F26" s="568">
        <v>380.00010474915501</v>
      </c>
      <c r="G26" s="569">
        <v>190.00005237457799</v>
      </c>
      <c r="H26" s="571">
        <v>51.17266</v>
      </c>
      <c r="I26" s="568">
        <v>230.9571</v>
      </c>
      <c r="J26" s="569">
        <v>40.957047625422</v>
      </c>
      <c r="K26" s="572">
        <v>0.60778167456599996</v>
      </c>
    </row>
    <row r="27" spans="1:11" ht="14.4" customHeight="1" thickBot="1" x14ac:dyDescent="0.35">
      <c r="A27" s="590" t="s">
        <v>304</v>
      </c>
      <c r="B27" s="568">
        <v>2381.9999434933502</v>
      </c>
      <c r="C27" s="568">
        <v>2281.1239399999999</v>
      </c>
      <c r="D27" s="569">
        <v>-100.876003493346</v>
      </c>
      <c r="E27" s="570">
        <v>0.95765071121400003</v>
      </c>
      <c r="F27" s="568">
        <v>2253.0006210522301</v>
      </c>
      <c r="G27" s="569">
        <v>1126.5003105261101</v>
      </c>
      <c r="H27" s="571">
        <v>235.90657999999999</v>
      </c>
      <c r="I27" s="568">
        <v>1134.3902599999999</v>
      </c>
      <c r="J27" s="569">
        <v>7.8899494738860003</v>
      </c>
      <c r="K27" s="572">
        <v>0.50350197394499996</v>
      </c>
    </row>
    <row r="28" spans="1:11" ht="14.4" customHeight="1" thickBot="1" x14ac:dyDescent="0.35">
      <c r="A28" s="590" t="s">
        <v>305</v>
      </c>
      <c r="B28" s="568">
        <v>87.999997228213005</v>
      </c>
      <c r="C28" s="568">
        <v>111.18277999999999</v>
      </c>
      <c r="D28" s="569">
        <v>23.182782771786002</v>
      </c>
      <c r="E28" s="570">
        <v>1.2634407216129999</v>
      </c>
      <c r="F28" s="568">
        <v>90.00002480901</v>
      </c>
      <c r="G28" s="569">
        <v>45.000012404505</v>
      </c>
      <c r="H28" s="571">
        <v>9.2100000000000009</v>
      </c>
      <c r="I28" s="568">
        <v>74.38682</v>
      </c>
      <c r="J28" s="569">
        <v>29.386807595493998</v>
      </c>
      <c r="K28" s="572">
        <v>0.82651999438699997</v>
      </c>
    </row>
    <row r="29" spans="1:11" ht="14.4" customHeight="1" thickBot="1" x14ac:dyDescent="0.35">
      <c r="A29" s="590" t="s">
        <v>306</v>
      </c>
      <c r="B29" s="568">
        <v>19.999999370047998</v>
      </c>
      <c r="C29" s="568">
        <v>26.712510000000002</v>
      </c>
      <c r="D29" s="569">
        <v>6.7125106299509998</v>
      </c>
      <c r="E29" s="570">
        <v>1.3356255420680001</v>
      </c>
      <c r="F29" s="568">
        <v>20.000005513112999</v>
      </c>
      <c r="G29" s="569">
        <v>10.000002756556</v>
      </c>
      <c r="H29" s="571">
        <v>0</v>
      </c>
      <c r="I29" s="568">
        <v>7.0171200000000002</v>
      </c>
      <c r="J29" s="569">
        <v>-2.9828827565560001</v>
      </c>
      <c r="K29" s="572">
        <v>0.35085590328400001</v>
      </c>
    </row>
    <row r="30" spans="1:11" ht="14.4" customHeight="1" thickBot="1" x14ac:dyDescent="0.35">
      <c r="A30" s="590" t="s">
        <v>307</v>
      </c>
      <c r="B30" s="568">
        <v>23.999999244057999</v>
      </c>
      <c r="C30" s="568">
        <v>26.344360000000002</v>
      </c>
      <c r="D30" s="569">
        <v>2.344360755941</v>
      </c>
      <c r="E30" s="570">
        <v>1.09768170124</v>
      </c>
      <c r="F30" s="568">
        <v>25.000006891390999</v>
      </c>
      <c r="G30" s="569">
        <v>12.500003445695</v>
      </c>
      <c r="H30" s="571">
        <v>2.3199999999999998</v>
      </c>
      <c r="I30" s="568">
        <v>15.35995</v>
      </c>
      <c r="J30" s="569">
        <v>2.8599465543039999</v>
      </c>
      <c r="K30" s="572">
        <v>0.61439783063700004</v>
      </c>
    </row>
    <row r="31" spans="1:11" ht="14.4" customHeight="1" thickBot="1" x14ac:dyDescent="0.35">
      <c r="A31" s="590" t="s">
        <v>308</v>
      </c>
      <c r="B31" s="568">
        <v>179.99999433043601</v>
      </c>
      <c r="C31" s="568">
        <v>203.56461999999999</v>
      </c>
      <c r="D31" s="569">
        <v>23.564625669563</v>
      </c>
      <c r="E31" s="570">
        <v>1.1309145911759999</v>
      </c>
      <c r="F31" s="568">
        <v>180.000049618021</v>
      </c>
      <c r="G31" s="569">
        <v>90.00002480901</v>
      </c>
      <c r="H31" s="571">
        <v>16.309999999999999</v>
      </c>
      <c r="I31" s="568">
        <v>104.21876</v>
      </c>
      <c r="J31" s="569">
        <v>14.218735190988999</v>
      </c>
      <c r="K31" s="572">
        <v>0.57899295150800001</v>
      </c>
    </row>
    <row r="32" spans="1:11" ht="14.4" customHeight="1" thickBot="1" x14ac:dyDescent="0.35">
      <c r="A32" s="590" t="s">
        <v>309</v>
      </c>
      <c r="B32" s="568">
        <v>198.99999467690901</v>
      </c>
      <c r="C32" s="568">
        <v>229.80734000000001</v>
      </c>
      <c r="D32" s="569">
        <v>30.807345323090001</v>
      </c>
      <c r="E32" s="570">
        <v>1.1548107846589999</v>
      </c>
      <c r="F32" s="568">
        <v>200.00005513113399</v>
      </c>
      <c r="G32" s="569">
        <v>100.000027565567</v>
      </c>
      <c r="H32" s="571">
        <v>31.045580000000001</v>
      </c>
      <c r="I32" s="568">
        <v>77.376000000000005</v>
      </c>
      <c r="J32" s="569">
        <v>-22.624027565567001</v>
      </c>
      <c r="K32" s="572">
        <v>0.38687989335400003</v>
      </c>
    </row>
    <row r="33" spans="1:11" ht="14.4" customHeight="1" thickBot="1" x14ac:dyDescent="0.35">
      <c r="A33" s="590" t="s">
        <v>310</v>
      </c>
      <c r="B33" s="568">
        <v>0</v>
      </c>
      <c r="C33" s="568">
        <v>177.44334000000001</v>
      </c>
      <c r="D33" s="569">
        <v>177.44334000000001</v>
      </c>
      <c r="E33" s="578" t="s">
        <v>311</v>
      </c>
      <c r="F33" s="568">
        <v>157.00004327793999</v>
      </c>
      <c r="G33" s="569">
        <v>78.500021638969997</v>
      </c>
      <c r="H33" s="571">
        <v>9.4352199999999993</v>
      </c>
      <c r="I33" s="568">
        <v>104.03949</v>
      </c>
      <c r="J33" s="569">
        <v>25.539468361029002</v>
      </c>
      <c r="K33" s="572">
        <v>0.66267172815800002</v>
      </c>
    </row>
    <row r="34" spans="1:11" ht="14.4" customHeight="1" thickBot="1" x14ac:dyDescent="0.35">
      <c r="A34" s="590" t="s">
        <v>312</v>
      </c>
      <c r="B34" s="568">
        <v>2.9999999055069999</v>
      </c>
      <c r="C34" s="568">
        <v>2.8614199999999999</v>
      </c>
      <c r="D34" s="569">
        <v>-0.138579905507</v>
      </c>
      <c r="E34" s="570">
        <v>0.95380669670899998</v>
      </c>
      <c r="F34" s="568">
        <v>4.0000011026219999</v>
      </c>
      <c r="G34" s="569">
        <v>2.000000551311</v>
      </c>
      <c r="H34" s="571">
        <v>0.26600000000000001</v>
      </c>
      <c r="I34" s="568">
        <v>2.00353</v>
      </c>
      <c r="J34" s="569">
        <v>3.529448688E-3</v>
      </c>
      <c r="K34" s="572">
        <v>0.50088236192799995</v>
      </c>
    </row>
    <row r="35" spans="1:11" ht="14.4" customHeight="1" thickBot="1" x14ac:dyDescent="0.35">
      <c r="A35" s="589" t="s">
        <v>313</v>
      </c>
      <c r="B35" s="573">
        <v>58</v>
      </c>
      <c r="C35" s="573">
        <v>66.878950000000003</v>
      </c>
      <c r="D35" s="574">
        <v>8.8789499999999997</v>
      </c>
      <c r="E35" s="580">
        <v>1.153085344827</v>
      </c>
      <c r="F35" s="573">
        <v>65.409003685401998</v>
      </c>
      <c r="G35" s="574">
        <v>32.704501842700999</v>
      </c>
      <c r="H35" s="576">
        <v>8.36754</v>
      </c>
      <c r="I35" s="573">
        <v>33.348619999999997</v>
      </c>
      <c r="J35" s="574">
        <v>0.64411815729800004</v>
      </c>
      <c r="K35" s="581">
        <v>0.50984754576500002</v>
      </c>
    </row>
    <row r="36" spans="1:11" ht="14.4" customHeight="1" thickBot="1" x14ac:dyDescent="0.35">
      <c r="A36" s="590" t="s">
        <v>314</v>
      </c>
      <c r="B36" s="568">
        <v>38</v>
      </c>
      <c r="C36" s="568">
        <v>43.419110000000003</v>
      </c>
      <c r="D36" s="569">
        <v>5.4191099999999999</v>
      </c>
      <c r="E36" s="570">
        <v>1.1426081578939999</v>
      </c>
      <c r="F36" s="568">
        <v>48.967506222396999</v>
      </c>
      <c r="G36" s="569">
        <v>24.483753111199</v>
      </c>
      <c r="H36" s="571">
        <v>6.0021899999999997</v>
      </c>
      <c r="I36" s="568">
        <v>20.66994</v>
      </c>
      <c r="J36" s="569">
        <v>-3.8138131111979998</v>
      </c>
      <c r="K36" s="572">
        <v>0.42211543112099997</v>
      </c>
    </row>
    <row r="37" spans="1:11" ht="14.4" customHeight="1" thickBot="1" x14ac:dyDescent="0.35">
      <c r="A37" s="590" t="s">
        <v>315</v>
      </c>
      <c r="B37" s="568">
        <v>20</v>
      </c>
      <c r="C37" s="568">
        <v>23.45984</v>
      </c>
      <c r="D37" s="569">
        <v>3.4598399999999998</v>
      </c>
      <c r="E37" s="570">
        <v>1.172992</v>
      </c>
      <c r="F37" s="568">
        <v>16.441497463004001</v>
      </c>
      <c r="G37" s="569">
        <v>8.2207487315020007</v>
      </c>
      <c r="H37" s="571">
        <v>2.3653499999999998</v>
      </c>
      <c r="I37" s="568">
        <v>12.67868</v>
      </c>
      <c r="J37" s="569">
        <v>4.4579312684970001</v>
      </c>
      <c r="K37" s="572">
        <v>0.77113900534400004</v>
      </c>
    </row>
    <row r="38" spans="1:11" ht="14.4" customHeight="1" thickBot="1" x14ac:dyDescent="0.35">
      <c r="A38" s="589" t="s">
        <v>316</v>
      </c>
      <c r="B38" s="573">
        <v>341.42880225296801</v>
      </c>
      <c r="C38" s="573">
        <v>378.39614999999998</v>
      </c>
      <c r="D38" s="574">
        <v>36.967347747030999</v>
      </c>
      <c r="E38" s="580">
        <v>1.108272493424</v>
      </c>
      <c r="F38" s="573">
        <v>378.48197399071103</v>
      </c>
      <c r="G38" s="574">
        <v>189.240986995355</v>
      </c>
      <c r="H38" s="576">
        <v>29.049479999999999</v>
      </c>
      <c r="I38" s="573">
        <v>208.05063000000001</v>
      </c>
      <c r="J38" s="574">
        <v>18.809643004643998</v>
      </c>
      <c r="K38" s="581">
        <v>0.54969759274399999</v>
      </c>
    </row>
    <row r="39" spans="1:11" ht="14.4" customHeight="1" thickBot="1" x14ac:dyDescent="0.35">
      <c r="A39" s="590" t="s">
        <v>317</v>
      </c>
      <c r="B39" s="568">
        <v>0</v>
      </c>
      <c r="C39" s="568">
        <v>36.107030000000002</v>
      </c>
      <c r="D39" s="569">
        <v>36.107030000000002</v>
      </c>
      <c r="E39" s="578" t="s">
        <v>311</v>
      </c>
      <c r="F39" s="568">
        <v>19.697509842173002</v>
      </c>
      <c r="G39" s="569">
        <v>9.8487549210859999</v>
      </c>
      <c r="H39" s="571">
        <v>-7.1054273576010003E-15</v>
      </c>
      <c r="I39" s="568">
        <v>5.5739999999989998</v>
      </c>
      <c r="J39" s="569">
        <v>-4.2747549210860001</v>
      </c>
      <c r="K39" s="572">
        <v>0.28297993221700002</v>
      </c>
    </row>
    <row r="40" spans="1:11" ht="14.4" customHeight="1" thickBot="1" x14ac:dyDescent="0.35">
      <c r="A40" s="590" t="s">
        <v>318</v>
      </c>
      <c r="B40" s="568">
        <v>2.9999999055069999</v>
      </c>
      <c r="C40" s="568">
        <v>7.3582700000000001</v>
      </c>
      <c r="D40" s="569">
        <v>4.3582700944920001</v>
      </c>
      <c r="E40" s="570">
        <v>2.4527567439219999</v>
      </c>
      <c r="F40" s="568">
        <v>8.3343564054199994</v>
      </c>
      <c r="G40" s="569">
        <v>4.1671782027099997</v>
      </c>
      <c r="H40" s="571">
        <v>0.64185000000000003</v>
      </c>
      <c r="I40" s="568">
        <v>2.5665499999999999</v>
      </c>
      <c r="J40" s="569">
        <v>-1.6006282027100001</v>
      </c>
      <c r="K40" s="572">
        <v>0.30794819361499998</v>
      </c>
    </row>
    <row r="41" spans="1:11" ht="14.4" customHeight="1" thickBot="1" x14ac:dyDescent="0.35">
      <c r="A41" s="590" t="s">
        <v>319</v>
      </c>
      <c r="B41" s="568">
        <v>225.207701234583</v>
      </c>
      <c r="C41" s="568">
        <v>194.79614000000001</v>
      </c>
      <c r="D41" s="569">
        <v>-30.411561234581999</v>
      </c>
      <c r="E41" s="570">
        <v>0.86496216129400005</v>
      </c>
      <c r="F41" s="568">
        <v>191.80022265493901</v>
      </c>
      <c r="G41" s="569">
        <v>95.900111327469006</v>
      </c>
      <c r="H41" s="571">
        <v>21.95654</v>
      </c>
      <c r="I41" s="568">
        <v>117.38858</v>
      </c>
      <c r="J41" s="569">
        <v>21.488468672530001</v>
      </c>
      <c r="K41" s="572">
        <v>0.61203568157999999</v>
      </c>
    </row>
    <row r="42" spans="1:11" ht="14.4" customHeight="1" thickBot="1" x14ac:dyDescent="0.35">
      <c r="A42" s="590" t="s">
        <v>320</v>
      </c>
      <c r="B42" s="568">
        <v>35.999998866086997</v>
      </c>
      <c r="C42" s="568">
        <v>46.259569999999997</v>
      </c>
      <c r="D42" s="569">
        <v>10.259571133912001</v>
      </c>
      <c r="E42" s="570">
        <v>1.2849880960290001</v>
      </c>
      <c r="F42" s="568">
        <v>55.601346663984998</v>
      </c>
      <c r="G42" s="569">
        <v>27.800673331992002</v>
      </c>
      <c r="H42" s="571">
        <v>1.6948300000000001</v>
      </c>
      <c r="I42" s="568">
        <v>23.68534</v>
      </c>
      <c r="J42" s="569">
        <v>-4.1153333319919998</v>
      </c>
      <c r="K42" s="572">
        <v>0.42598500613899998</v>
      </c>
    </row>
    <row r="43" spans="1:11" ht="14.4" customHeight="1" thickBot="1" x14ac:dyDescent="0.35">
      <c r="A43" s="590" t="s">
        <v>321</v>
      </c>
      <c r="B43" s="568">
        <v>2.9999999055069999</v>
      </c>
      <c r="C43" s="568">
        <v>6.5576100000000004</v>
      </c>
      <c r="D43" s="569">
        <v>3.5576100944919999</v>
      </c>
      <c r="E43" s="570">
        <v>2.1858700688489998</v>
      </c>
      <c r="F43" s="568">
        <v>7.2183610924719996</v>
      </c>
      <c r="G43" s="569">
        <v>3.6091805462359998</v>
      </c>
      <c r="H43" s="571">
        <v>0</v>
      </c>
      <c r="I43" s="568">
        <v>10.72541</v>
      </c>
      <c r="J43" s="569">
        <v>7.1162294537630002</v>
      </c>
      <c r="K43" s="572">
        <v>1.485851131939</v>
      </c>
    </row>
    <row r="44" spans="1:11" ht="14.4" customHeight="1" thickBot="1" x14ac:dyDescent="0.35">
      <c r="A44" s="590" t="s">
        <v>322</v>
      </c>
      <c r="B44" s="568">
        <v>24.974210888194001</v>
      </c>
      <c r="C44" s="568">
        <v>20.735659999999999</v>
      </c>
      <c r="D44" s="569">
        <v>-4.2385508881940002</v>
      </c>
      <c r="E44" s="570">
        <v>0.830282890331</v>
      </c>
      <c r="F44" s="568">
        <v>19.466276081815</v>
      </c>
      <c r="G44" s="569">
        <v>9.7331380409070007</v>
      </c>
      <c r="H44" s="571">
        <v>0</v>
      </c>
      <c r="I44" s="568">
        <v>8.3102400000000003</v>
      </c>
      <c r="J44" s="569">
        <v>-1.422898040907</v>
      </c>
      <c r="K44" s="572">
        <v>0.42690445594499998</v>
      </c>
    </row>
    <row r="45" spans="1:11" ht="14.4" customHeight="1" thickBot="1" x14ac:dyDescent="0.35">
      <c r="A45" s="590" t="s">
        <v>323</v>
      </c>
      <c r="B45" s="568">
        <v>7.2468927759869999</v>
      </c>
      <c r="C45" s="568">
        <v>10.952400000000001</v>
      </c>
      <c r="D45" s="569">
        <v>3.7055072240119999</v>
      </c>
      <c r="E45" s="570">
        <v>1.511323589096</v>
      </c>
      <c r="F45" s="568">
        <v>13.300510263404</v>
      </c>
      <c r="G45" s="569">
        <v>6.650255131702</v>
      </c>
      <c r="H45" s="571">
        <v>0</v>
      </c>
      <c r="I45" s="568">
        <v>3.54976</v>
      </c>
      <c r="J45" s="569">
        <v>-3.100495131702</v>
      </c>
      <c r="K45" s="572">
        <v>0.26688900874400001</v>
      </c>
    </row>
    <row r="46" spans="1:11" ht="14.4" customHeight="1" thickBot="1" x14ac:dyDescent="0.35">
      <c r="A46" s="590" t="s">
        <v>324</v>
      </c>
      <c r="B46" s="568">
        <v>0</v>
      </c>
      <c r="C46" s="568">
        <v>2.8435000000000001</v>
      </c>
      <c r="D46" s="569">
        <v>2.8435000000000001</v>
      </c>
      <c r="E46" s="578" t="s">
        <v>311</v>
      </c>
      <c r="F46" s="568">
        <v>0</v>
      </c>
      <c r="G46" s="569">
        <v>0</v>
      </c>
      <c r="H46" s="571">
        <v>0</v>
      </c>
      <c r="I46" s="568">
        <v>0</v>
      </c>
      <c r="J46" s="569">
        <v>0</v>
      </c>
      <c r="K46" s="579" t="s">
        <v>281</v>
      </c>
    </row>
    <row r="47" spans="1:11" ht="14.4" customHeight="1" thickBot="1" x14ac:dyDescent="0.35">
      <c r="A47" s="590" t="s">
        <v>325</v>
      </c>
      <c r="B47" s="568">
        <v>41.999998677100997</v>
      </c>
      <c r="C47" s="568">
        <v>52.785969999999999</v>
      </c>
      <c r="D47" s="569">
        <v>10.785971322898</v>
      </c>
      <c r="E47" s="570">
        <v>1.25680884911</v>
      </c>
      <c r="F47" s="568">
        <v>63.063390986499002</v>
      </c>
      <c r="G47" s="569">
        <v>31.531695493249</v>
      </c>
      <c r="H47" s="571">
        <v>4.7562600000000002</v>
      </c>
      <c r="I47" s="568">
        <v>36.250749999999996</v>
      </c>
      <c r="J47" s="569">
        <v>4.71905450675</v>
      </c>
      <c r="K47" s="572">
        <v>0.57483033235100001</v>
      </c>
    </row>
    <row r="48" spans="1:11" ht="14.4" customHeight="1" thickBot="1" x14ac:dyDescent="0.35">
      <c r="A48" s="589" t="s">
        <v>326</v>
      </c>
      <c r="B48" s="573">
        <v>203.27993434081901</v>
      </c>
      <c r="C48" s="573">
        <v>97.496250000000003</v>
      </c>
      <c r="D48" s="574">
        <v>-105.78368434081899</v>
      </c>
      <c r="E48" s="580">
        <v>0.47961570981399998</v>
      </c>
      <c r="F48" s="573">
        <v>111.108289202314</v>
      </c>
      <c r="G48" s="574">
        <v>55.554144601155997</v>
      </c>
      <c r="H48" s="576">
        <v>22.8703</v>
      </c>
      <c r="I48" s="573">
        <v>133.75140999999999</v>
      </c>
      <c r="J48" s="574">
        <v>78.197265398843001</v>
      </c>
      <c r="K48" s="581">
        <v>1.2037932629529999</v>
      </c>
    </row>
    <row r="49" spans="1:11" ht="14.4" customHeight="1" thickBot="1" x14ac:dyDescent="0.35">
      <c r="A49" s="590" t="s">
        <v>327</v>
      </c>
      <c r="B49" s="568">
        <v>0</v>
      </c>
      <c r="C49" s="568">
        <v>0</v>
      </c>
      <c r="D49" s="569">
        <v>0</v>
      </c>
      <c r="E49" s="570">
        <v>1</v>
      </c>
      <c r="F49" s="568">
        <v>0</v>
      </c>
      <c r="G49" s="569">
        <v>0</v>
      </c>
      <c r="H49" s="571">
        <v>18.774000000000001</v>
      </c>
      <c r="I49" s="568">
        <v>18.774000000000001</v>
      </c>
      <c r="J49" s="569">
        <v>18.774000000000001</v>
      </c>
      <c r="K49" s="579" t="s">
        <v>311</v>
      </c>
    </row>
    <row r="50" spans="1:11" ht="14.4" customHeight="1" thickBot="1" x14ac:dyDescent="0.35">
      <c r="A50" s="590" t="s">
        <v>328</v>
      </c>
      <c r="B50" s="568">
        <v>202.27993437231601</v>
      </c>
      <c r="C50" s="568">
        <v>88.399559999999994</v>
      </c>
      <c r="D50" s="569">
        <v>-113.880374372316</v>
      </c>
      <c r="E50" s="570">
        <v>0.43701596144100002</v>
      </c>
      <c r="F50" s="568">
        <v>105.258750756815</v>
      </c>
      <c r="G50" s="569">
        <v>52.629375378406998</v>
      </c>
      <c r="H50" s="571">
        <v>3.9232999999999998</v>
      </c>
      <c r="I50" s="568">
        <v>113.95227</v>
      </c>
      <c r="J50" s="569">
        <v>61.322894621591999</v>
      </c>
      <c r="K50" s="572">
        <v>1.0825918907509999</v>
      </c>
    </row>
    <row r="51" spans="1:11" ht="14.4" customHeight="1" thickBot="1" x14ac:dyDescent="0.35">
      <c r="A51" s="590" t="s">
        <v>329</v>
      </c>
      <c r="B51" s="568">
        <v>0</v>
      </c>
      <c r="C51" s="568">
        <v>2.8010000000000002</v>
      </c>
      <c r="D51" s="569">
        <v>2.8010000000000002</v>
      </c>
      <c r="E51" s="578" t="s">
        <v>281</v>
      </c>
      <c r="F51" s="568">
        <v>0</v>
      </c>
      <c r="G51" s="569">
        <v>0</v>
      </c>
      <c r="H51" s="571">
        <v>0</v>
      </c>
      <c r="I51" s="568">
        <v>0</v>
      </c>
      <c r="J51" s="569">
        <v>0</v>
      </c>
      <c r="K51" s="579" t="s">
        <v>281</v>
      </c>
    </row>
    <row r="52" spans="1:11" ht="14.4" customHeight="1" thickBot="1" x14ac:dyDescent="0.35">
      <c r="A52" s="590" t="s">
        <v>330</v>
      </c>
      <c r="B52" s="568">
        <v>0.99999996850200001</v>
      </c>
      <c r="C52" s="568">
        <v>6.2956899999999996</v>
      </c>
      <c r="D52" s="569">
        <v>5.2956900314970001</v>
      </c>
      <c r="E52" s="570">
        <v>6.2956901982979998</v>
      </c>
      <c r="F52" s="568">
        <v>5.8495384454980002</v>
      </c>
      <c r="G52" s="569">
        <v>2.9247692227490001</v>
      </c>
      <c r="H52" s="571">
        <v>0.17299999999999999</v>
      </c>
      <c r="I52" s="568">
        <v>1.0251399999999999</v>
      </c>
      <c r="J52" s="569">
        <v>-1.8996292227489999</v>
      </c>
      <c r="K52" s="572">
        <v>0.17525143386100001</v>
      </c>
    </row>
    <row r="53" spans="1:11" ht="14.4" customHeight="1" thickBot="1" x14ac:dyDescent="0.35">
      <c r="A53" s="589" t="s">
        <v>331</v>
      </c>
      <c r="B53" s="573">
        <v>127.99999596831</v>
      </c>
      <c r="C53" s="573">
        <v>131.72001</v>
      </c>
      <c r="D53" s="574">
        <v>3.7200140316889998</v>
      </c>
      <c r="E53" s="580">
        <v>1.029062610537</v>
      </c>
      <c r="F53" s="573">
        <v>136.35006305711801</v>
      </c>
      <c r="G53" s="574">
        <v>68.175031528559003</v>
      </c>
      <c r="H53" s="576">
        <v>15.95227</v>
      </c>
      <c r="I53" s="573">
        <v>81.02037</v>
      </c>
      <c r="J53" s="574">
        <v>12.84533847144</v>
      </c>
      <c r="K53" s="581">
        <v>0.59420852607899999</v>
      </c>
    </row>
    <row r="54" spans="1:11" ht="14.4" customHeight="1" thickBot="1" x14ac:dyDescent="0.35">
      <c r="A54" s="590" t="s">
        <v>332</v>
      </c>
      <c r="B54" s="568">
        <v>11.999999622028</v>
      </c>
      <c r="C54" s="568">
        <v>2.3110400000000002</v>
      </c>
      <c r="D54" s="569">
        <v>-9.6889596220279994</v>
      </c>
      <c r="E54" s="570">
        <v>0.192586672732</v>
      </c>
      <c r="F54" s="568">
        <v>0.46719565986099998</v>
      </c>
      <c r="G54" s="569">
        <v>0.23359782993</v>
      </c>
      <c r="H54" s="571">
        <v>2.2805300000000002</v>
      </c>
      <c r="I54" s="568">
        <v>5.9001000000000001</v>
      </c>
      <c r="J54" s="569">
        <v>5.6665021700690001</v>
      </c>
      <c r="K54" s="572">
        <v>0</v>
      </c>
    </row>
    <row r="55" spans="1:11" ht="14.4" customHeight="1" thickBot="1" x14ac:dyDescent="0.35">
      <c r="A55" s="590" t="s">
        <v>333</v>
      </c>
      <c r="B55" s="568">
        <v>4.9999998425119996</v>
      </c>
      <c r="C55" s="568">
        <v>4.0519999999999996</v>
      </c>
      <c r="D55" s="569">
        <v>-0.94799984251199998</v>
      </c>
      <c r="E55" s="570">
        <v>0.81040002552500001</v>
      </c>
      <c r="F55" s="568">
        <v>4.5402111063200001</v>
      </c>
      <c r="G55" s="569">
        <v>2.2701055531600001</v>
      </c>
      <c r="H55" s="571">
        <v>0.68969999999999998</v>
      </c>
      <c r="I55" s="568">
        <v>2.1090300000000002</v>
      </c>
      <c r="J55" s="569">
        <v>-0.16107555316</v>
      </c>
      <c r="K55" s="572">
        <v>0.464522452945</v>
      </c>
    </row>
    <row r="56" spans="1:11" ht="14.4" customHeight="1" thickBot="1" x14ac:dyDescent="0.35">
      <c r="A56" s="590" t="s">
        <v>334</v>
      </c>
      <c r="B56" s="568">
        <v>1.999999937004</v>
      </c>
      <c r="C56" s="568">
        <v>8.1026500000000006</v>
      </c>
      <c r="D56" s="569">
        <v>6.102650062995</v>
      </c>
      <c r="E56" s="570">
        <v>4.0513251276059998</v>
      </c>
      <c r="F56" s="568">
        <v>0</v>
      </c>
      <c r="G56" s="569">
        <v>0</v>
      </c>
      <c r="H56" s="571">
        <v>0</v>
      </c>
      <c r="I56" s="568">
        <v>0</v>
      </c>
      <c r="J56" s="569">
        <v>0</v>
      </c>
      <c r="K56" s="579" t="s">
        <v>281</v>
      </c>
    </row>
    <row r="57" spans="1:11" ht="14.4" customHeight="1" thickBot="1" x14ac:dyDescent="0.35">
      <c r="A57" s="590" t="s">
        <v>335</v>
      </c>
      <c r="B57" s="568">
        <v>6.9999997795160001</v>
      </c>
      <c r="C57" s="568">
        <v>10.30687</v>
      </c>
      <c r="D57" s="569">
        <v>3.3068702204829998</v>
      </c>
      <c r="E57" s="570">
        <v>1.472410046377</v>
      </c>
      <c r="F57" s="568">
        <v>17.319919344508001</v>
      </c>
      <c r="G57" s="569">
        <v>8.6599596722540007</v>
      </c>
      <c r="H57" s="571">
        <v>3.1082900000000002</v>
      </c>
      <c r="I57" s="568">
        <v>11.655379999999999</v>
      </c>
      <c r="J57" s="569">
        <v>2.9954203277450002</v>
      </c>
      <c r="K57" s="572">
        <v>0.67294655177999996</v>
      </c>
    </row>
    <row r="58" spans="1:11" ht="14.4" customHeight="1" thickBot="1" x14ac:dyDescent="0.35">
      <c r="A58" s="590" t="s">
        <v>336</v>
      </c>
      <c r="B58" s="568">
        <v>1.999999937004</v>
      </c>
      <c r="C58" s="568">
        <v>2.0095299999999998</v>
      </c>
      <c r="D58" s="569">
        <v>9.5300629949999997E-3</v>
      </c>
      <c r="E58" s="570">
        <v>1.004765031647</v>
      </c>
      <c r="F58" s="568">
        <v>4.070064492897</v>
      </c>
      <c r="G58" s="569">
        <v>2.035032246448</v>
      </c>
      <c r="H58" s="571">
        <v>0</v>
      </c>
      <c r="I58" s="568">
        <v>4.3535599999999999</v>
      </c>
      <c r="J58" s="569">
        <v>2.3185277535509998</v>
      </c>
      <c r="K58" s="572">
        <v>1.069653812021</v>
      </c>
    </row>
    <row r="59" spans="1:11" ht="14.4" customHeight="1" thickBot="1" x14ac:dyDescent="0.35">
      <c r="A59" s="590" t="s">
        <v>337</v>
      </c>
      <c r="B59" s="568">
        <v>99.999996850241999</v>
      </c>
      <c r="C59" s="568">
        <v>104.93792000000001</v>
      </c>
      <c r="D59" s="569">
        <v>4.9379231497570002</v>
      </c>
      <c r="E59" s="570">
        <v>1.049379233052</v>
      </c>
      <c r="F59" s="568">
        <v>109.95267245353099</v>
      </c>
      <c r="G59" s="569">
        <v>54.976336226765</v>
      </c>
      <c r="H59" s="571">
        <v>9.8737499999999994</v>
      </c>
      <c r="I59" s="568">
        <v>57.002299999999998</v>
      </c>
      <c r="J59" s="569">
        <v>2.0259637732339999</v>
      </c>
      <c r="K59" s="572">
        <v>0.51842578018300001</v>
      </c>
    </row>
    <row r="60" spans="1:11" ht="14.4" customHeight="1" thickBot="1" x14ac:dyDescent="0.35">
      <c r="A60" s="588" t="s">
        <v>29</v>
      </c>
      <c r="B60" s="568">
        <v>299.16703433417598</v>
      </c>
      <c r="C60" s="568">
        <v>309.17200000000003</v>
      </c>
      <c r="D60" s="569">
        <v>10.004965665823001</v>
      </c>
      <c r="E60" s="570">
        <v>1.0334427410689999</v>
      </c>
      <c r="F60" s="568">
        <v>304.68569928275798</v>
      </c>
      <c r="G60" s="569">
        <v>152.34284964137899</v>
      </c>
      <c r="H60" s="571">
        <v>16.414999999999999</v>
      </c>
      <c r="I60" s="568">
        <v>161.624</v>
      </c>
      <c r="J60" s="569">
        <v>9.2811503586199997</v>
      </c>
      <c r="K60" s="572">
        <v>0.53046139146100002</v>
      </c>
    </row>
    <row r="61" spans="1:11" ht="14.4" customHeight="1" thickBot="1" x14ac:dyDescent="0.35">
      <c r="A61" s="589" t="s">
        <v>338</v>
      </c>
      <c r="B61" s="573">
        <v>299.16703433417598</v>
      </c>
      <c r="C61" s="573">
        <v>309.17200000000003</v>
      </c>
      <c r="D61" s="574">
        <v>10.004965665823001</v>
      </c>
      <c r="E61" s="580">
        <v>1.0334427410689999</v>
      </c>
      <c r="F61" s="573">
        <v>304.68569928275798</v>
      </c>
      <c r="G61" s="574">
        <v>152.34284964137899</v>
      </c>
      <c r="H61" s="576">
        <v>16.414999999999999</v>
      </c>
      <c r="I61" s="573">
        <v>161.624</v>
      </c>
      <c r="J61" s="574">
        <v>9.2811503586199997</v>
      </c>
      <c r="K61" s="581">
        <v>0.53046139146100002</v>
      </c>
    </row>
    <row r="62" spans="1:11" ht="14.4" customHeight="1" thickBot="1" x14ac:dyDescent="0.35">
      <c r="A62" s="590" t="s">
        <v>339</v>
      </c>
      <c r="B62" s="568">
        <v>106.167040413208</v>
      </c>
      <c r="C62" s="568">
        <v>106.074</v>
      </c>
      <c r="D62" s="569">
        <v>-9.3040413207000003E-2</v>
      </c>
      <c r="E62" s="570">
        <v>0.99912364126499997</v>
      </c>
      <c r="F62" s="568">
        <v>104.655182118151</v>
      </c>
      <c r="G62" s="569">
        <v>52.327591059074997</v>
      </c>
      <c r="H62" s="571">
        <v>8.3000000000000007</v>
      </c>
      <c r="I62" s="568">
        <v>47.337000000000003</v>
      </c>
      <c r="J62" s="569">
        <v>-4.9905910590750002</v>
      </c>
      <c r="K62" s="572">
        <v>0.452313961353</v>
      </c>
    </row>
    <row r="63" spans="1:11" ht="14.4" customHeight="1" thickBot="1" x14ac:dyDescent="0.35">
      <c r="A63" s="590" t="s">
        <v>340</v>
      </c>
      <c r="B63" s="568">
        <v>29.999999055071999</v>
      </c>
      <c r="C63" s="568">
        <v>26.786000000000001</v>
      </c>
      <c r="D63" s="569">
        <v>-3.2139990550720001</v>
      </c>
      <c r="E63" s="570">
        <v>0.89286669478900005</v>
      </c>
      <c r="F63" s="568">
        <v>25.940630089268002</v>
      </c>
      <c r="G63" s="569">
        <v>12.970315044634001</v>
      </c>
      <c r="H63" s="571">
        <v>2.4729999999999999</v>
      </c>
      <c r="I63" s="568">
        <v>14.484</v>
      </c>
      <c r="J63" s="569">
        <v>1.513684955365</v>
      </c>
      <c r="K63" s="572">
        <v>0.55835189623899995</v>
      </c>
    </row>
    <row r="64" spans="1:11" ht="14.4" customHeight="1" thickBot="1" x14ac:dyDescent="0.35">
      <c r="A64" s="590" t="s">
        <v>341</v>
      </c>
      <c r="B64" s="568">
        <v>162.99999486589601</v>
      </c>
      <c r="C64" s="568">
        <v>176.31200000000001</v>
      </c>
      <c r="D64" s="569">
        <v>13.312005134104</v>
      </c>
      <c r="E64" s="570">
        <v>1.0816687457259999</v>
      </c>
      <c r="F64" s="568">
        <v>174.08988707533899</v>
      </c>
      <c r="G64" s="569">
        <v>87.044943537668999</v>
      </c>
      <c r="H64" s="571">
        <v>5.6420000000000003</v>
      </c>
      <c r="I64" s="568">
        <v>99.802999999999997</v>
      </c>
      <c r="J64" s="569">
        <v>12.75805646233</v>
      </c>
      <c r="K64" s="572">
        <v>0.57328430546200004</v>
      </c>
    </row>
    <row r="65" spans="1:11" ht="14.4" customHeight="1" thickBot="1" x14ac:dyDescent="0.35">
      <c r="A65" s="591" t="s">
        <v>342</v>
      </c>
      <c r="B65" s="573">
        <v>1404.38135398842</v>
      </c>
      <c r="C65" s="573">
        <v>1589.7145599999999</v>
      </c>
      <c r="D65" s="574">
        <v>185.33320601157499</v>
      </c>
      <c r="E65" s="580">
        <v>1.1319678629200001</v>
      </c>
      <c r="F65" s="573">
        <v>1546.9283291337299</v>
      </c>
      <c r="G65" s="574">
        <v>773.464164566867</v>
      </c>
      <c r="H65" s="576">
        <v>114.84769</v>
      </c>
      <c r="I65" s="573">
        <v>785.36991</v>
      </c>
      <c r="J65" s="574">
        <v>11.905745433132999</v>
      </c>
      <c r="K65" s="581">
        <v>0.507696378176</v>
      </c>
    </row>
    <row r="66" spans="1:11" ht="14.4" customHeight="1" thickBot="1" x14ac:dyDescent="0.35">
      <c r="A66" s="588" t="s">
        <v>32</v>
      </c>
      <c r="B66" s="568">
        <v>574.96339661508296</v>
      </c>
      <c r="C66" s="568">
        <v>534.68736999999999</v>
      </c>
      <c r="D66" s="569">
        <v>-40.276026615082998</v>
      </c>
      <c r="E66" s="570">
        <v>0.92995027709199996</v>
      </c>
      <c r="F66" s="568">
        <v>578.10714732490305</v>
      </c>
      <c r="G66" s="569">
        <v>289.05357366245198</v>
      </c>
      <c r="H66" s="571">
        <v>35.579569999999997</v>
      </c>
      <c r="I66" s="568">
        <v>228.05582999999999</v>
      </c>
      <c r="J66" s="569">
        <v>-60.997743662451001</v>
      </c>
      <c r="K66" s="572">
        <v>0.39448713107099997</v>
      </c>
    </row>
    <row r="67" spans="1:11" ht="14.4" customHeight="1" thickBot="1" x14ac:dyDescent="0.35">
      <c r="A67" s="592" t="s">
        <v>343</v>
      </c>
      <c r="B67" s="568">
        <v>574.96339661508296</v>
      </c>
      <c r="C67" s="568">
        <v>534.68736999999999</v>
      </c>
      <c r="D67" s="569">
        <v>-40.276026615082998</v>
      </c>
      <c r="E67" s="570">
        <v>0.92995027709199996</v>
      </c>
      <c r="F67" s="568">
        <v>578.10714732490305</v>
      </c>
      <c r="G67" s="569">
        <v>289.05357366245198</v>
      </c>
      <c r="H67" s="571">
        <v>35.579569999999997</v>
      </c>
      <c r="I67" s="568">
        <v>228.05582999999999</v>
      </c>
      <c r="J67" s="569">
        <v>-60.997743662451001</v>
      </c>
      <c r="K67" s="572">
        <v>0.39448713107099997</v>
      </c>
    </row>
    <row r="68" spans="1:11" ht="14.4" customHeight="1" thickBot="1" x14ac:dyDescent="0.35">
      <c r="A68" s="590" t="s">
        <v>344</v>
      </c>
      <c r="B68" s="568">
        <v>517.76746542230205</v>
      </c>
      <c r="C68" s="568">
        <v>476.26542999999998</v>
      </c>
      <c r="D68" s="569">
        <v>-41.502035422302001</v>
      </c>
      <c r="E68" s="570">
        <v>0.91984425790699997</v>
      </c>
      <c r="F68" s="568">
        <v>524.760922104786</v>
      </c>
      <c r="G68" s="569">
        <v>262.380461052393</v>
      </c>
      <c r="H68" s="571">
        <v>31.802070000000001</v>
      </c>
      <c r="I68" s="568">
        <v>158.52349000000001</v>
      </c>
      <c r="J68" s="569">
        <v>-103.85697105239301</v>
      </c>
      <c r="K68" s="572">
        <v>0.302087071125</v>
      </c>
    </row>
    <row r="69" spans="1:11" ht="14.4" customHeight="1" thickBot="1" x14ac:dyDescent="0.35">
      <c r="A69" s="590" t="s">
        <v>345</v>
      </c>
      <c r="B69" s="568">
        <v>4.4653803817720004</v>
      </c>
      <c r="C69" s="568">
        <v>0.59299999999999997</v>
      </c>
      <c r="D69" s="569">
        <v>-3.8723803817719999</v>
      </c>
      <c r="E69" s="570">
        <v>0.13279943684500001</v>
      </c>
      <c r="F69" s="568">
        <v>0</v>
      </c>
      <c r="G69" s="569">
        <v>0</v>
      </c>
      <c r="H69" s="571">
        <v>1.0676000000000001</v>
      </c>
      <c r="I69" s="568">
        <v>2.7969900000000001</v>
      </c>
      <c r="J69" s="569">
        <v>2.7969900000000001</v>
      </c>
      <c r="K69" s="579" t="s">
        <v>281</v>
      </c>
    </row>
    <row r="70" spans="1:11" ht="14.4" customHeight="1" thickBot="1" x14ac:dyDescent="0.35">
      <c r="A70" s="590" t="s">
        <v>346</v>
      </c>
      <c r="B70" s="568">
        <v>35.999998866086997</v>
      </c>
      <c r="C70" s="568">
        <v>27.327850000000002</v>
      </c>
      <c r="D70" s="569">
        <v>-8.6721488660869994</v>
      </c>
      <c r="E70" s="570">
        <v>0.75910696835400004</v>
      </c>
      <c r="F70" s="568">
        <v>23.684923455665999</v>
      </c>
      <c r="G70" s="569">
        <v>11.842461727832999</v>
      </c>
      <c r="H70" s="571">
        <v>0</v>
      </c>
      <c r="I70" s="568">
        <v>51.779319999999998</v>
      </c>
      <c r="J70" s="569">
        <v>39.936858272165999</v>
      </c>
      <c r="K70" s="572">
        <v>2.1861721485780001</v>
      </c>
    </row>
    <row r="71" spans="1:11" ht="14.4" customHeight="1" thickBot="1" x14ac:dyDescent="0.35">
      <c r="A71" s="590" t="s">
        <v>347</v>
      </c>
      <c r="B71" s="568">
        <v>16.730551944921</v>
      </c>
      <c r="C71" s="568">
        <v>30.501090000000001</v>
      </c>
      <c r="D71" s="569">
        <v>13.770538055077999</v>
      </c>
      <c r="E71" s="570">
        <v>1.8230773318419999</v>
      </c>
      <c r="F71" s="568">
        <v>29.661301764449998</v>
      </c>
      <c r="G71" s="569">
        <v>14.830650882224999</v>
      </c>
      <c r="H71" s="571">
        <v>2.7099000000000002</v>
      </c>
      <c r="I71" s="568">
        <v>14.95603</v>
      </c>
      <c r="J71" s="569">
        <v>0.12537911777399999</v>
      </c>
      <c r="K71" s="572">
        <v>0.504227026809</v>
      </c>
    </row>
    <row r="72" spans="1:11" ht="14.4" customHeight="1" thickBot="1" x14ac:dyDescent="0.35">
      <c r="A72" s="593" t="s">
        <v>33</v>
      </c>
      <c r="B72" s="573">
        <v>0</v>
      </c>
      <c r="C72" s="573">
        <v>119.842</v>
      </c>
      <c r="D72" s="574">
        <v>119.842</v>
      </c>
      <c r="E72" s="575" t="s">
        <v>281</v>
      </c>
      <c r="F72" s="573">
        <v>0</v>
      </c>
      <c r="G72" s="574">
        <v>0</v>
      </c>
      <c r="H72" s="576">
        <v>22.039000000000001</v>
      </c>
      <c r="I72" s="573">
        <v>104.512</v>
      </c>
      <c r="J72" s="574">
        <v>104.512</v>
      </c>
      <c r="K72" s="577" t="s">
        <v>281</v>
      </c>
    </row>
    <row r="73" spans="1:11" ht="14.4" customHeight="1" thickBot="1" x14ac:dyDescent="0.35">
      <c r="A73" s="589" t="s">
        <v>348</v>
      </c>
      <c r="B73" s="573">
        <v>0</v>
      </c>
      <c r="C73" s="573">
        <v>39.792999999999999</v>
      </c>
      <c r="D73" s="574">
        <v>39.792999999999999</v>
      </c>
      <c r="E73" s="575" t="s">
        <v>281</v>
      </c>
      <c r="F73" s="573">
        <v>0</v>
      </c>
      <c r="G73" s="574">
        <v>0</v>
      </c>
      <c r="H73" s="576">
        <v>22.039000000000001</v>
      </c>
      <c r="I73" s="573">
        <v>104.512</v>
      </c>
      <c r="J73" s="574">
        <v>104.512</v>
      </c>
      <c r="K73" s="577" t="s">
        <v>281</v>
      </c>
    </row>
    <row r="74" spans="1:11" ht="14.4" customHeight="1" thickBot="1" x14ac:dyDescent="0.35">
      <c r="A74" s="590" t="s">
        <v>349</v>
      </c>
      <c r="B74" s="568">
        <v>0</v>
      </c>
      <c r="C74" s="568">
        <v>28.533000000000001</v>
      </c>
      <c r="D74" s="569">
        <v>28.533000000000001</v>
      </c>
      <c r="E74" s="578" t="s">
        <v>281</v>
      </c>
      <c r="F74" s="568">
        <v>0</v>
      </c>
      <c r="G74" s="569">
        <v>0</v>
      </c>
      <c r="H74" s="571">
        <v>7.0990000000000002</v>
      </c>
      <c r="I74" s="568">
        <v>53.762</v>
      </c>
      <c r="J74" s="569">
        <v>53.762</v>
      </c>
      <c r="K74" s="579" t="s">
        <v>281</v>
      </c>
    </row>
    <row r="75" spans="1:11" ht="14.4" customHeight="1" thickBot="1" x14ac:dyDescent="0.35">
      <c r="A75" s="590" t="s">
        <v>350</v>
      </c>
      <c r="B75" s="568">
        <v>0</v>
      </c>
      <c r="C75" s="568">
        <v>11.26</v>
      </c>
      <c r="D75" s="569">
        <v>11.26</v>
      </c>
      <c r="E75" s="578" t="s">
        <v>281</v>
      </c>
      <c r="F75" s="568">
        <v>0</v>
      </c>
      <c r="G75" s="569">
        <v>0</v>
      </c>
      <c r="H75" s="571">
        <v>14.94</v>
      </c>
      <c r="I75" s="568">
        <v>50.75</v>
      </c>
      <c r="J75" s="569">
        <v>50.75</v>
      </c>
      <c r="K75" s="579" t="s">
        <v>281</v>
      </c>
    </row>
    <row r="76" spans="1:11" ht="14.4" customHeight="1" thickBot="1" x14ac:dyDescent="0.35">
      <c r="A76" s="589" t="s">
        <v>351</v>
      </c>
      <c r="B76" s="573">
        <v>0</v>
      </c>
      <c r="C76" s="573">
        <v>80.049000000000007</v>
      </c>
      <c r="D76" s="574">
        <v>80.049000000000007</v>
      </c>
      <c r="E76" s="575" t="s">
        <v>281</v>
      </c>
      <c r="F76" s="573">
        <v>0</v>
      </c>
      <c r="G76" s="574">
        <v>0</v>
      </c>
      <c r="H76" s="576">
        <v>0</v>
      </c>
      <c r="I76" s="573">
        <v>0</v>
      </c>
      <c r="J76" s="574">
        <v>0</v>
      </c>
      <c r="K76" s="577" t="s">
        <v>281</v>
      </c>
    </row>
    <row r="77" spans="1:11" ht="14.4" customHeight="1" thickBot="1" x14ac:dyDescent="0.35">
      <c r="A77" s="590" t="s">
        <v>352</v>
      </c>
      <c r="B77" s="568">
        <v>0</v>
      </c>
      <c r="C77" s="568">
        <v>80.049000000000007</v>
      </c>
      <c r="D77" s="569">
        <v>80.049000000000007</v>
      </c>
      <c r="E77" s="578" t="s">
        <v>311</v>
      </c>
      <c r="F77" s="568">
        <v>0</v>
      </c>
      <c r="G77" s="569">
        <v>0</v>
      </c>
      <c r="H77" s="571">
        <v>0</v>
      </c>
      <c r="I77" s="568">
        <v>0</v>
      </c>
      <c r="J77" s="569">
        <v>0</v>
      </c>
      <c r="K77" s="579" t="s">
        <v>281</v>
      </c>
    </row>
    <row r="78" spans="1:11" ht="14.4" customHeight="1" thickBot="1" x14ac:dyDescent="0.35">
      <c r="A78" s="588" t="s">
        <v>34</v>
      </c>
      <c r="B78" s="568">
        <v>829.41795737334201</v>
      </c>
      <c r="C78" s="568">
        <v>935.18519000000003</v>
      </c>
      <c r="D78" s="569">
        <v>105.767232626658</v>
      </c>
      <c r="E78" s="570">
        <v>1.1275198248189999</v>
      </c>
      <c r="F78" s="568">
        <v>968.82118180883106</v>
      </c>
      <c r="G78" s="569">
        <v>484.41059090441502</v>
      </c>
      <c r="H78" s="571">
        <v>57.229120000000002</v>
      </c>
      <c r="I78" s="568">
        <v>452.80207999999999</v>
      </c>
      <c r="J78" s="569">
        <v>-31.608510904414999</v>
      </c>
      <c r="K78" s="572">
        <v>0.46737425698500001</v>
      </c>
    </row>
    <row r="79" spans="1:11" ht="14.4" customHeight="1" thickBot="1" x14ac:dyDescent="0.35">
      <c r="A79" s="589" t="s">
        <v>353</v>
      </c>
      <c r="B79" s="573">
        <v>6.9999997795160001</v>
      </c>
      <c r="C79" s="573">
        <v>3.4409000000000001</v>
      </c>
      <c r="D79" s="574">
        <v>-3.559099779516</v>
      </c>
      <c r="E79" s="580">
        <v>0.49155715834000002</v>
      </c>
      <c r="F79" s="573">
        <v>5.276684429576</v>
      </c>
      <c r="G79" s="574">
        <v>2.638342214788</v>
      </c>
      <c r="H79" s="576">
        <v>0</v>
      </c>
      <c r="I79" s="573">
        <v>0</v>
      </c>
      <c r="J79" s="574">
        <v>-2.638342214788</v>
      </c>
      <c r="K79" s="581">
        <v>0</v>
      </c>
    </row>
    <row r="80" spans="1:11" ht="14.4" customHeight="1" thickBot="1" x14ac:dyDescent="0.35">
      <c r="A80" s="590" t="s">
        <v>354</v>
      </c>
      <c r="B80" s="568">
        <v>6.9999997795160001</v>
      </c>
      <c r="C80" s="568">
        <v>3.4409000000000001</v>
      </c>
      <c r="D80" s="569">
        <v>-3.559099779516</v>
      </c>
      <c r="E80" s="570">
        <v>0.49155715834000002</v>
      </c>
      <c r="F80" s="568">
        <v>5.276684429576</v>
      </c>
      <c r="G80" s="569">
        <v>2.638342214788</v>
      </c>
      <c r="H80" s="571">
        <v>0</v>
      </c>
      <c r="I80" s="568">
        <v>0</v>
      </c>
      <c r="J80" s="569">
        <v>-2.638342214788</v>
      </c>
      <c r="K80" s="572">
        <v>0</v>
      </c>
    </row>
    <row r="81" spans="1:11" ht="14.4" customHeight="1" thickBot="1" x14ac:dyDescent="0.35">
      <c r="A81" s="589" t="s">
        <v>355</v>
      </c>
      <c r="B81" s="573">
        <v>6.2488507842930003</v>
      </c>
      <c r="C81" s="573">
        <v>5.7269199999999998</v>
      </c>
      <c r="D81" s="574">
        <v>-0.52193078429299999</v>
      </c>
      <c r="E81" s="580">
        <v>0.91647571652600002</v>
      </c>
      <c r="F81" s="573">
        <v>5.8517075964340002</v>
      </c>
      <c r="G81" s="574">
        <v>2.9258537982170001</v>
      </c>
      <c r="H81" s="576">
        <v>0.56523999999999996</v>
      </c>
      <c r="I81" s="573">
        <v>3.3038400000000001</v>
      </c>
      <c r="J81" s="574">
        <v>0.37798620178199999</v>
      </c>
      <c r="K81" s="581">
        <v>0.56459417111200005</v>
      </c>
    </row>
    <row r="82" spans="1:11" ht="14.4" customHeight="1" thickBot="1" x14ac:dyDescent="0.35">
      <c r="A82" s="590" t="s">
        <v>356</v>
      </c>
      <c r="B82" s="568">
        <v>1.1983282151400001</v>
      </c>
      <c r="C82" s="568">
        <v>1.1076999999999999</v>
      </c>
      <c r="D82" s="569">
        <v>-9.0628215139999996E-2</v>
      </c>
      <c r="E82" s="570">
        <v>0.92437112470799998</v>
      </c>
      <c r="F82" s="568">
        <v>0.730887325039</v>
      </c>
      <c r="G82" s="569">
        <v>0.36544366251900001</v>
      </c>
      <c r="H82" s="571">
        <v>0.12759999999999999</v>
      </c>
      <c r="I82" s="568">
        <v>0.67600000000000005</v>
      </c>
      <c r="J82" s="569">
        <v>0.31055633748</v>
      </c>
      <c r="K82" s="572">
        <v>0.92490316474300005</v>
      </c>
    </row>
    <row r="83" spans="1:11" ht="14.4" customHeight="1" thickBot="1" x14ac:dyDescent="0.35">
      <c r="A83" s="590" t="s">
        <v>357</v>
      </c>
      <c r="B83" s="568">
        <v>5.0505225691520002</v>
      </c>
      <c r="C83" s="568">
        <v>4.6192200000000003</v>
      </c>
      <c r="D83" s="569">
        <v>-0.43130256915199999</v>
      </c>
      <c r="E83" s="570">
        <v>0.914602387525</v>
      </c>
      <c r="F83" s="568">
        <v>5.120820271395</v>
      </c>
      <c r="G83" s="569">
        <v>2.5604101356969999</v>
      </c>
      <c r="H83" s="571">
        <v>0.43763999999999997</v>
      </c>
      <c r="I83" s="568">
        <v>2.62784</v>
      </c>
      <c r="J83" s="569">
        <v>6.7429864302E-2</v>
      </c>
      <c r="K83" s="572">
        <v>0.51316778577</v>
      </c>
    </row>
    <row r="84" spans="1:11" ht="14.4" customHeight="1" thickBot="1" x14ac:dyDescent="0.35">
      <c r="A84" s="589" t="s">
        <v>358</v>
      </c>
      <c r="B84" s="573">
        <v>33.001785633859001</v>
      </c>
      <c r="C84" s="573">
        <v>31.54907</v>
      </c>
      <c r="D84" s="574">
        <v>-1.4527156338589999</v>
      </c>
      <c r="E84" s="580">
        <v>0.95598069601500002</v>
      </c>
      <c r="F84" s="573">
        <v>35.893373940677002</v>
      </c>
      <c r="G84" s="574">
        <v>17.946686970338</v>
      </c>
      <c r="H84" s="576">
        <v>0</v>
      </c>
      <c r="I84" s="573">
        <v>24.47222</v>
      </c>
      <c r="J84" s="574">
        <v>6.5255330296610001</v>
      </c>
      <c r="K84" s="581">
        <v>0.681803277687</v>
      </c>
    </row>
    <row r="85" spans="1:11" ht="14.4" customHeight="1" thickBot="1" x14ac:dyDescent="0.35">
      <c r="A85" s="590" t="s">
        <v>359</v>
      </c>
      <c r="B85" s="568">
        <v>13.001786263811001</v>
      </c>
      <c r="C85" s="568">
        <v>12.96</v>
      </c>
      <c r="D85" s="569">
        <v>-4.1786263810000002E-2</v>
      </c>
      <c r="E85" s="570">
        <v>0.99678611361799996</v>
      </c>
      <c r="F85" s="568">
        <v>13.000003583523</v>
      </c>
      <c r="G85" s="569">
        <v>6.500001791761</v>
      </c>
      <c r="H85" s="571">
        <v>0</v>
      </c>
      <c r="I85" s="568">
        <v>6.48</v>
      </c>
      <c r="J85" s="569">
        <v>-2.0001791761000001E-2</v>
      </c>
      <c r="K85" s="572">
        <v>0.49846140105699999</v>
      </c>
    </row>
    <row r="86" spans="1:11" ht="14.4" customHeight="1" thickBot="1" x14ac:dyDescent="0.35">
      <c r="A86" s="590" t="s">
        <v>360</v>
      </c>
      <c r="B86" s="568">
        <v>19.999999370047998</v>
      </c>
      <c r="C86" s="568">
        <v>18.58907</v>
      </c>
      <c r="D86" s="569">
        <v>-1.4109293700479999</v>
      </c>
      <c r="E86" s="570">
        <v>0.92945352927500002</v>
      </c>
      <c r="F86" s="568">
        <v>22.893370357153</v>
      </c>
      <c r="G86" s="569">
        <v>11.446685178576001</v>
      </c>
      <c r="H86" s="571">
        <v>0</v>
      </c>
      <c r="I86" s="568">
        <v>17.99222</v>
      </c>
      <c r="J86" s="569">
        <v>6.5455348214229998</v>
      </c>
      <c r="K86" s="572">
        <v>0.78591398816799996</v>
      </c>
    </row>
    <row r="87" spans="1:11" ht="14.4" customHeight="1" thickBot="1" x14ac:dyDescent="0.35">
      <c r="A87" s="589" t="s">
        <v>361</v>
      </c>
      <c r="B87" s="573">
        <v>492.15895404046103</v>
      </c>
      <c r="C87" s="573">
        <v>439.22807999999998</v>
      </c>
      <c r="D87" s="574">
        <v>-52.930874040460999</v>
      </c>
      <c r="E87" s="580">
        <v>0.892451669108</v>
      </c>
      <c r="F87" s="573">
        <v>448.06106736489198</v>
      </c>
      <c r="G87" s="574">
        <v>224.03053368244599</v>
      </c>
      <c r="H87" s="576">
        <v>52.382939999999998</v>
      </c>
      <c r="I87" s="573">
        <v>231.67348999999999</v>
      </c>
      <c r="J87" s="574">
        <v>7.6429563175539998</v>
      </c>
      <c r="K87" s="581">
        <v>0.51705784517800002</v>
      </c>
    </row>
    <row r="88" spans="1:11" ht="14.4" customHeight="1" thickBot="1" x14ac:dyDescent="0.35">
      <c r="A88" s="590" t="s">
        <v>362</v>
      </c>
      <c r="B88" s="568">
        <v>492.15895404046103</v>
      </c>
      <c r="C88" s="568">
        <v>439.22807999999998</v>
      </c>
      <c r="D88" s="569">
        <v>-52.930874040460999</v>
      </c>
      <c r="E88" s="570">
        <v>0.892451669108</v>
      </c>
      <c r="F88" s="568">
        <v>448.06106736489198</v>
      </c>
      <c r="G88" s="569">
        <v>224.03053368244599</v>
      </c>
      <c r="H88" s="571">
        <v>33.899180000000001</v>
      </c>
      <c r="I88" s="568">
        <v>202.45703</v>
      </c>
      <c r="J88" s="569">
        <v>-21.573503682445001</v>
      </c>
      <c r="K88" s="572">
        <v>0.45185142103600001</v>
      </c>
    </row>
    <row r="89" spans="1:11" ht="14.4" customHeight="1" thickBot="1" x14ac:dyDescent="0.35">
      <c r="A89" s="590" t="s">
        <v>363</v>
      </c>
      <c r="B89" s="568">
        <v>0</v>
      </c>
      <c r="C89" s="568">
        <v>0</v>
      </c>
      <c r="D89" s="569">
        <v>0</v>
      </c>
      <c r="E89" s="570">
        <v>1</v>
      </c>
      <c r="F89" s="568">
        <v>0</v>
      </c>
      <c r="G89" s="569">
        <v>0</v>
      </c>
      <c r="H89" s="571">
        <v>12.046760000000001</v>
      </c>
      <c r="I89" s="568">
        <v>22.77946</v>
      </c>
      <c r="J89" s="569">
        <v>22.77946</v>
      </c>
      <c r="K89" s="579" t="s">
        <v>311</v>
      </c>
    </row>
    <row r="90" spans="1:11" ht="14.4" customHeight="1" thickBot="1" x14ac:dyDescent="0.35">
      <c r="A90" s="590" t="s">
        <v>364</v>
      </c>
      <c r="B90" s="568">
        <v>0</v>
      </c>
      <c r="C90" s="568">
        <v>0</v>
      </c>
      <c r="D90" s="569">
        <v>0</v>
      </c>
      <c r="E90" s="570">
        <v>1</v>
      </c>
      <c r="F90" s="568">
        <v>0</v>
      </c>
      <c r="G90" s="569">
        <v>0</v>
      </c>
      <c r="H90" s="571">
        <v>6.4370000000000003</v>
      </c>
      <c r="I90" s="568">
        <v>6.4370000000000003</v>
      </c>
      <c r="J90" s="569">
        <v>6.4370000000000003</v>
      </c>
      <c r="K90" s="579" t="s">
        <v>311</v>
      </c>
    </row>
    <row r="91" spans="1:11" ht="14.4" customHeight="1" thickBot="1" x14ac:dyDescent="0.35">
      <c r="A91" s="589" t="s">
        <v>365</v>
      </c>
      <c r="B91" s="573">
        <v>291.00836713521102</v>
      </c>
      <c r="C91" s="573">
        <v>455.24022000000002</v>
      </c>
      <c r="D91" s="574">
        <v>164.231852864789</v>
      </c>
      <c r="E91" s="580">
        <v>1.5643544014949999</v>
      </c>
      <c r="F91" s="573">
        <v>473.73834847725101</v>
      </c>
      <c r="G91" s="574">
        <v>236.86917423862499</v>
      </c>
      <c r="H91" s="576">
        <v>4.2809400000000002</v>
      </c>
      <c r="I91" s="573">
        <v>193.35253</v>
      </c>
      <c r="J91" s="574">
        <v>-43.516644238624998</v>
      </c>
      <c r="K91" s="581">
        <v>0.40814202739</v>
      </c>
    </row>
    <row r="92" spans="1:11" ht="14.4" customHeight="1" thickBot="1" x14ac:dyDescent="0.35">
      <c r="A92" s="590" t="s">
        <v>366</v>
      </c>
      <c r="B92" s="568">
        <v>0</v>
      </c>
      <c r="C92" s="568">
        <v>14.103999999999999</v>
      </c>
      <c r="D92" s="569">
        <v>14.103999999999999</v>
      </c>
      <c r="E92" s="578" t="s">
        <v>311</v>
      </c>
      <c r="F92" s="568">
        <v>1.0000002756549999</v>
      </c>
      <c r="G92" s="569">
        <v>0.50000013782700004</v>
      </c>
      <c r="H92" s="571">
        <v>0</v>
      </c>
      <c r="I92" s="568">
        <v>0.90500000000000003</v>
      </c>
      <c r="J92" s="569">
        <v>0.40499986217200001</v>
      </c>
      <c r="K92" s="572">
        <v>0.90499975053100001</v>
      </c>
    </row>
    <row r="93" spans="1:11" ht="14.4" customHeight="1" thickBot="1" x14ac:dyDescent="0.35">
      <c r="A93" s="590" t="s">
        <v>367</v>
      </c>
      <c r="B93" s="568">
        <v>223.92129432073099</v>
      </c>
      <c r="C93" s="568">
        <v>382.61306999999999</v>
      </c>
      <c r="D93" s="569">
        <v>158.69177567926801</v>
      </c>
      <c r="E93" s="570">
        <v>1.7086944373049999</v>
      </c>
      <c r="F93" s="568">
        <v>380.53353583899002</v>
      </c>
      <c r="G93" s="569">
        <v>190.26676791949501</v>
      </c>
      <c r="H93" s="571">
        <v>2.4659399999999998</v>
      </c>
      <c r="I93" s="568">
        <v>169.90067999999999</v>
      </c>
      <c r="J93" s="569">
        <v>-20.366087919495001</v>
      </c>
      <c r="K93" s="572">
        <v>0.44648017585400002</v>
      </c>
    </row>
    <row r="94" spans="1:11" ht="14.4" customHeight="1" thickBot="1" x14ac:dyDescent="0.35">
      <c r="A94" s="590" t="s">
        <v>368</v>
      </c>
      <c r="B94" s="568">
        <v>3.9999998740090001</v>
      </c>
      <c r="C94" s="568">
        <v>3.9849999999999999</v>
      </c>
      <c r="D94" s="569">
        <v>-1.4999874009E-2</v>
      </c>
      <c r="E94" s="570">
        <v>0.99625003137900003</v>
      </c>
      <c r="F94" s="568">
        <v>6.0000016539340004</v>
      </c>
      <c r="G94" s="569">
        <v>3.0000008269670002</v>
      </c>
      <c r="H94" s="571">
        <v>0</v>
      </c>
      <c r="I94" s="568">
        <v>0.97399999999999998</v>
      </c>
      <c r="J94" s="569">
        <v>-2.026000826967</v>
      </c>
      <c r="K94" s="572">
        <v>0.16233328858500001</v>
      </c>
    </row>
    <row r="95" spans="1:11" ht="14.4" customHeight="1" thickBot="1" x14ac:dyDescent="0.35">
      <c r="A95" s="590" t="s">
        <v>369</v>
      </c>
      <c r="B95" s="568">
        <v>1.4608597273840001</v>
      </c>
      <c r="C95" s="568">
        <v>0.82279999999999998</v>
      </c>
      <c r="D95" s="569">
        <v>-0.63805972738399996</v>
      </c>
      <c r="E95" s="570">
        <v>0.56322998339599994</v>
      </c>
      <c r="F95" s="568">
        <v>1.782701236713</v>
      </c>
      <c r="G95" s="569">
        <v>0.89135061835600005</v>
      </c>
      <c r="H95" s="571">
        <v>0.38719999999999999</v>
      </c>
      <c r="I95" s="568">
        <v>0.38719999999999999</v>
      </c>
      <c r="J95" s="569">
        <v>-0.50415061835599995</v>
      </c>
      <c r="K95" s="572">
        <v>0.21719848061200001</v>
      </c>
    </row>
    <row r="96" spans="1:11" ht="14.4" customHeight="1" thickBot="1" x14ac:dyDescent="0.35">
      <c r="A96" s="590" t="s">
        <v>370</v>
      </c>
      <c r="B96" s="568">
        <v>61.626213213085002</v>
      </c>
      <c r="C96" s="568">
        <v>53.715350000000001</v>
      </c>
      <c r="D96" s="569">
        <v>-7.9108632130850003</v>
      </c>
      <c r="E96" s="570">
        <v>0.87163152170699998</v>
      </c>
      <c r="F96" s="568">
        <v>84.422109471957</v>
      </c>
      <c r="G96" s="569">
        <v>42.211054735978003</v>
      </c>
      <c r="H96" s="571">
        <v>1.4278</v>
      </c>
      <c r="I96" s="568">
        <v>21.185649999999999</v>
      </c>
      <c r="J96" s="569">
        <v>-21.025404735978</v>
      </c>
      <c r="K96" s="572">
        <v>0.25094907166500002</v>
      </c>
    </row>
    <row r="97" spans="1:11" ht="14.4" customHeight="1" thickBot="1" x14ac:dyDescent="0.35">
      <c r="A97" s="587" t="s">
        <v>35</v>
      </c>
      <c r="B97" s="568">
        <v>33265.998952201597</v>
      </c>
      <c r="C97" s="568">
        <v>36337.680039999999</v>
      </c>
      <c r="D97" s="569">
        <v>3071.6810877983798</v>
      </c>
      <c r="E97" s="570">
        <v>1.092336956187</v>
      </c>
      <c r="F97" s="568">
        <v>38949.390988107902</v>
      </c>
      <c r="G97" s="569">
        <v>19474.695494054002</v>
      </c>
      <c r="H97" s="571">
        <v>3081.6882300000002</v>
      </c>
      <c r="I97" s="568">
        <v>19772.492129999999</v>
      </c>
      <c r="J97" s="569">
        <v>297.79663594604398</v>
      </c>
      <c r="K97" s="572">
        <v>0.50764573279299996</v>
      </c>
    </row>
    <row r="98" spans="1:11" ht="14.4" customHeight="1" thickBot="1" x14ac:dyDescent="0.35">
      <c r="A98" s="593" t="s">
        <v>371</v>
      </c>
      <c r="B98" s="573">
        <v>24690.9992222933</v>
      </c>
      <c r="C98" s="573">
        <v>27010.187999999998</v>
      </c>
      <c r="D98" s="574">
        <v>2319.1887777066599</v>
      </c>
      <c r="E98" s="580">
        <v>1.093928510419</v>
      </c>
      <c r="F98" s="573">
        <v>28782.188380956501</v>
      </c>
      <c r="G98" s="574">
        <v>14391.094190478199</v>
      </c>
      <c r="H98" s="576">
        <v>2278.0540000000001</v>
      </c>
      <c r="I98" s="573">
        <v>14617.188</v>
      </c>
      <c r="J98" s="574">
        <v>226.09380952175499</v>
      </c>
      <c r="K98" s="581">
        <v>0.507855337701</v>
      </c>
    </row>
    <row r="99" spans="1:11" ht="14.4" customHeight="1" thickBot="1" x14ac:dyDescent="0.35">
      <c r="A99" s="589" t="s">
        <v>372</v>
      </c>
      <c r="B99" s="573">
        <v>24499.9992283094</v>
      </c>
      <c r="C99" s="573">
        <v>26900.275000000001</v>
      </c>
      <c r="D99" s="574">
        <v>2400.2757716906199</v>
      </c>
      <c r="E99" s="580">
        <v>1.097970442746</v>
      </c>
      <c r="F99" s="573">
        <v>28640.0073434673</v>
      </c>
      <c r="G99" s="574">
        <v>14320.003671733701</v>
      </c>
      <c r="H99" s="576">
        <v>2263.5610000000001</v>
      </c>
      <c r="I99" s="573">
        <v>14520.342000000001</v>
      </c>
      <c r="J99" s="574">
        <v>200.33832826634</v>
      </c>
      <c r="K99" s="581">
        <v>0.50699505156699998</v>
      </c>
    </row>
    <row r="100" spans="1:11" ht="14.4" customHeight="1" thickBot="1" x14ac:dyDescent="0.35">
      <c r="A100" s="590" t="s">
        <v>373</v>
      </c>
      <c r="B100" s="568">
        <v>24499.9992283094</v>
      </c>
      <c r="C100" s="568">
        <v>26900.275000000001</v>
      </c>
      <c r="D100" s="569">
        <v>2400.2757716906199</v>
      </c>
      <c r="E100" s="570">
        <v>1.097970442746</v>
      </c>
      <c r="F100" s="568">
        <v>28640.0073434673</v>
      </c>
      <c r="G100" s="569">
        <v>14320.003671733701</v>
      </c>
      <c r="H100" s="571">
        <v>2263.5610000000001</v>
      </c>
      <c r="I100" s="568">
        <v>14520.342000000001</v>
      </c>
      <c r="J100" s="569">
        <v>200.33832826634</v>
      </c>
      <c r="K100" s="572">
        <v>0.50699505156699998</v>
      </c>
    </row>
    <row r="101" spans="1:11" ht="14.4" customHeight="1" thickBot="1" x14ac:dyDescent="0.35">
      <c r="A101" s="589" t="s">
        <v>374</v>
      </c>
      <c r="B101" s="573">
        <v>114.999996377779</v>
      </c>
      <c r="C101" s="573">
        <v>56.497999999999998</v>
      </c>
      <c r="D101" s="574">
        <v>-58.501996377777999</v>
      </c>
      <c r="E101" s="580">
        <v>0.49128697199600002</v>
      </c>
      <c r="F101" s="573">
        <v>60.000016539340002</v>
      </c>
      <c r="G101" s="574">
        <v>30.000008269670001</v>
      </c>
      <c r="H101" s="576">
        <v>9.6</v>
      </c>
      <c r="I101" s="573">
        <v>57.6</v>
      </c>
      <c r="J101" s="574">
        <v>27.599991730328998</v>
      </c>
      <c r="K101" s="581">
        <v>0.95999973537000005</v>
      </c>
    </row>
    <row r="102" spans="1:11" ht="14.4" customHeight="1" thickBot="1" x14ac:dyDescent="0.35">
      <c r="A102" s="590" t="s">
        <v>375</v>
      </c>
      <c r="B102" s="568">
        <v>114.999996377779</v>
      </c>
      <c r="C102" s="568">
        <v>56.497999999999998</v>
      </c>
      <c r="D102" s="569">
        <v>-58.501996377777999</v>
      </c>
      <c r="E102" s="570">
        <v>0.49128697199600002</v>
      </c>
      <c r="F102" s="568">
        <v>60.000016539340002</v>
      </c>
      <c r="G102" s="569">
        <v>30.000008269670001</v>
      </c>
      <c r="H102" s="571">
        <v>9.6</v>
      </c>
      <c r="I102" s="568">
        <v>57.6</v>
      </c>
      <c r="J102" s="569">
        <v>27.599991730328998</v>
      </c>
      <c r="K102" s="572">
        <v>0.95999973537000005</v>
      </c>
    </row>
    <row r="103" spans="1:11" ht="14.4" customHeight="1" thickBot="1" x14ac:dyDescent="0.35">
      <c r="A103" s="589" t="s">
        <v>376</v>
      </c>
      <c r="B103" s="573">
        <v>75.999997606183996</v>
      </c>
      <c r="C103" s="573">
        <v>53.414999999999999</v>
      </c>
      <c r="D103" s="574">
        <v>-22.584997606184</v>
      </c>
      <c r="E103" s="580">
        <v>0.70282896950499996</v>
      </c>
      <c r="F103" s="573">
        <v>82.181020949830994</v>
      </c>
      <c r="G103" s="574">
        <v>41.090510474915</v>
      </c>
      <c r="H103" s="576">
        <v>4.8929999999999998</v>
      </c>
      <c r="I103" s="573">
        <v>39.246000000000002</v>
      </c>
      <c r="J103" s="574">
        <v>-1.8445104749150001</v>
      </c>
      <c r="K103" s="581">
        <v>0.47755551764100002</v>
      </c>
    </row>
    <row r="104" spans="1:11" ht="14.4" customHeight="1" thickBot="1" x14ac:dyDescent="0.35">
      <c r="A104" s="590" t="s">
        <v>377</v>
      </c>
      <c r="B104" s="568">
        <v>75.999997606183996</v>
      </c>
      <c r="C104" s="568">
        <v>53.414999999999999</v>
      </c>
      <c r="D104" s="569">
        <v>-22.584997606184</v>
      </c>
      <c r="E104" s="570">
        <v>0.70282896950499996</v>
      </c>
      <c r="F104" s="568">
        <v>82.181020949830994</v>
      </c>
      <c r="G104" s="569">
        <v>41.090510474915</v>
      </c>
      <c r="H104" s="571">
        <v>4.8929999999999998</v>
      </c>
      <c r="I104" s="568">
        <v>39.246000000000002</v>
      </c>
      <c r="J104" s="569">
        <v>-1.8445104749150001</v>
      </c>
      <c r="K104" s="572">
        <v>0.47755551764100002</v>
      </c>
    </row>
    <row r="105" spans="1:11" ht="14.4" customHeight="1" thickBot="1" x14ac:dyDescent="0.35">
      <c r="A105" s="588" t="s">
        <v>378</v>
      </c>
      <c r="B105" s="568">
        <v>8329.9997376251904</v>
      </c>
      <c r="C105" s="568">
        <v>9057.9548200000008</v>
      </c>
      <c r="D105" s="569">
        <v>727.95508237481397</v>
      </c>
      <c r="E105" s="570">
        <v>1.0873895684629999</v>
      </c>
      <c r="F105" s="568">
        <v>9737.6024968891506</v>
      </c>
      <c r="G105" s="569">
        <v>4868.8012484445799</v>
      </c>
      <c r="H105" s="571">
        <v>769.60775000000001</v>
      </c>
      <c r="I105" s="568">
        <v>4936.9110499999997</v>
      </c>
      <c r="J105" s="569">
        <v>68.109801555423005</v>
      </c>
      <c r="K105" s="572">
        <v>0.50699451446800003</v>
      </c>
    </row>
    <row r="106" spans="1:11" ht="14.4" customHeight="1" thickBot="1" x14ac:dyDescent="0.35">
      <c r="A106" s="589" t="s">
        <v>379</v>
      </c>
      <c r="B106" s="573">
        <v>2204.99993054784</v>
      </c>
      <c r="C106" s="573">
        <v>2421.0213199999998</v>
      </c>
      <c r="D106" s="574">
        <v>216.021389452156</v>
      </c>
      <c r="E106" s="580">
        <v>1.0979688871910001</v>
      </c>
      <c r="F106" s="573">
        <v>2577.6006610223199</v>
      </c>
      <c r="G106" s="574">
        <v>1288.8003305111599</v>
      </c>
      <c r="H106" s="576">
        <v>203.7175</v>
      </c>
      <c r="I106" s="573">
        <v>1306.82555</v>
      </c>
      <c r="J106" s="574">
        <v>18.025219488838999</v>
      </c>
      <c r="K106" s="581">
        <v>0.50699302252699996</v>
      </c>
    </row>
    <row r="107" spans="1:11" ht="14.4" customHeight="1" thickBot="1" x14ac:dyDescent="0.35">
      <c r="A107" s="590" t="s">
        <v>380</v>
      </c>
      <c r="B107" s="568">
        <v>2204.99993054784</v>
      </c>
      <c r="C107" s="568">
        <v>2421.0213199999998</v>
      </c>
      <c r="D107" s="569">
        <v>216.021389452156</v>
      </c>
      <c r="E107" s="570">
        <v>1.0979688871910001</v>
      </c>
      <c r="F107" s="568">
        <v>2577.6006610223199</v>
      </c>
      <c r="G107" s="569">
        <v>1288.8003305111599</v>
      </c>
      <c r="H107" s="571">
        <v>203.7175</v>
      </c>
      <c r="I107" s="568">
        <v>1306.82555</v>
      </c>
      <c r="J107" s="569">
        <v>18.025219488838999</v>
      </c>
      <c r="K107" s="572">
        <v>0.50699302252699996</v>
      </c>
    </row>
    <row r="108" spans="1:11" ht="14.4" customHeight="1" thickBot="1" x14ac:dyDescent="0.35">
      <c r="A108" s="589" t="s">
        <v>381</v>
      </c>
      <c r="B108" s="573">
        <v>6124.9998070773399</v>
      </c>
      <c r="C108" s="573">
        <v>6636.9335000000001</v>
      </c>
      <c r="D108" s="574">
        <v>511.93369292265697</v>
      </c>
      <c r="E108" s="580">
        <v>1.0835810137220001</v>
      </c>
      <c r="F108" s="573">
        <v>7160.0018358668303</v>
      </c>
      <c r="G108" s="574">
        <v>3580.0009179334202</v>
      </c>
      <c r="H108" s="576">
        <v>565.89025000000004</v>
      </c>
      <c r="I108" s="573">
        <v>3630.0855000000001</v>
      </c>
      <c r="J108" s="574">
        <v>50.084582066583998</v>
      </c>
      <c r="K108" s="581">
        <v>0.50699505156699998</v>
      </c>
    </row>
    <row r="109" spans="1:11" ht="14.4" customHeight="1" thickBot="1" x14ac:dyDescent="0.35">
      <c r="A109" s="590" t="s">
        <v>382</v>
      </c>
      <c r="B109" s="568">
        <v>6124.9998070773399</v>
      </c>
      <c r="C109" s="568">
        <v>6636.9335000000001</v>
      </c>
      <c r="D109" s="569">
        <v>511.93369292265697</v>
      </c>
      <c r="E109" s="570">
        <v>1.0835810137220001</v>
      </c>
      <c r="F109" s="568">
        <v>7160.0018358668303</v>
      </c>
      <c r="G109" s="569">
        <v>3580.0009179334202</v>
      </c>
      <c r="H109" s="571">
        <v>565.89025000000004</v>
      </c>
      <c r="I109" s="568">
        <v>3630.0855000000001</v>
      </c>
      <c r="J109" s="569">
        <v>50.084582066583998</v>
      </c>
      <c r="K109" s="572">
        <v>0.50699505156699998</v>
      </c>
    </row>
    <row r="110" spans="1:11" ht="14.4" customHeight="1" thickBot="1" x14ac:dyDescent="0.35">
      <c r="A110" s="588" t="s">
        <v>383</v>
      </c>
      <c r="B110" s="568">
        <v>244.999992283094</v>
      </c>
      <c r="C110" s="568">
        <v>269.53721999999999</v>
      </c>
      <c r="D110" s="569">
        <v>24.537227716905999</v>
      </c>
      <c r="E110" s="570">
        <v>1.100151953019</v>
      </c>
      <c r="F110" s="568">
        <v>429.60011026227198</v>
      </c>
      <c r="G110" s="569">
        <v>214.80005513113599</v>
      </c>
      <c r="H110" s="571">
        <v>34.026479999999999</v>
      </c>
      <c r="I110" s="568">
        <v>218.39308</v>
      </c>
      <c r="J110" s="569">
        <v>3.593024868863</v>
      </c>
      <c r="K110" s="572">
        <v>0.50836364978199999</v>
      </c>
    </row>
    <row r="111" spans="1:11" ht="14.4" customHeight="1" thickBot="1" x14ac:dyDescent="0.35">
      <c r="A111" s="589" t="s">
        <v>384</v>
      </c>
      <c r="B111" s="573">
        <v>244.999992283094</v>
      </c>
      <c r="C111" s="573">
        <v>269.53721999999999</v>
      </c>
      <c r="D111" s="574">
        <v>24.537227716905999</v>
      </c>
      <c r="E111" s="580">
        <v>1.100151953019</v>
      </c>
      <c r="F111" s="573">
        <v>429.60011026227198</v>
      </c>
      <c r="G111" s="574">
        <v>214.80005513113599</v>
      </c>
      <c r="H111" s="576">
        <v>34.026479999999999</v>
      </c>
      <c r="I111" s="573">
        <v>218.39308</v>
      </c>
      <c r="J111" s="574">
        <v>3.593024868863</v>
      </c>
      <c r="K111" s="581">
        <v>0.50836364978199999</v>
      </c>
    </row>
    <row r="112" spans="1:11" ht="14.4" customHeight="1" thickBot="1" x14ac:dyDescent="0.35">
      <c r="A112" s="590" t="s">
        <v>385</v>
      </c>
      <c r="B112" s="568">
        <v>244.999992283094</v>
      </c>
      <c r="C112" s="568">
        <v>269.53721999999999</v>
      </c>
      <c r="D112" s="569">
        <v>24.537227716905999</v>
      </c>
      <c r="E112" s="570">
        <v>1.100151953019</v>
      </c>
      <c r="F112" s="568">
        <v>429.60011026227198</v>
      </c>
      <c r="G112" s="569">
        <v>214.80005513113599</v>
      </c>
      <c r="H112" s="571">
        <v>34.026479999999999</v>
      </c>
      <c r="I112" s="568">
        <v>218.39308</v>
      </c>
      <c r="J112" s="569">
        <v>3.593024868863</v>
      </c>
      <c r="K112" s="572">
        <v>0.50836364978199999</v>
      </c>
    </row>
    <row r="113" spans="1:11" ht="14.4" customHeight="1" thickBot="1" x14ac:dyDescent="0.35">
      <c r="A113" s="587" t="s">
        <v>386</v>
      </c>
      <c r="B113" s="568">
        <v>0</v>
      </c>
      <c r="C113" s="568">
        <v>128.24770000000001</v>
      </c>
      <c r="D113" s="569">
        <v>128.24770000000001</v>
      </c>
      <c r="E113" s="578" t="s">
        <v>281</v>
      </c>
      <c r="F113" s="568">
        <v>48.399706678085003</v>
      </c>
      <c r="G113" s="569">
        <v>24.199853339042001</v>
      </c>
      <c r="H113" s="571">
        <v>9.4</v>
      </c>
      <c r="I113" s="568">
        <v>133.81200000000001</v>
      </c>
      <c r="J113" s="569">
        <v>109.61214666095699</v>
      </c>
      <c r="K113" s="572">
        <v>2.764727499073</v>
      </c>
    </row>
    <row r="114" spans="1:11" ht="14.4" customHeight="1" thickBot="1" x14ac:dyDescent="0.35">
      <c r="A114" s="588" t="s">
        <v>387</v>
      </c>
      <c r="B114" s="568">
        <v>0</v>
      </c>
      <c r="C114" s="568">
        <v>128.24770000000001</v>
      </c>
      <c r="D114" s="569">
        <v>128.24770000000001</v>
      </c>
      <c r="E114" s="578" t="s">
        <v>281</v>
      </c>
      <c r="F114" s="568">
        <v>48.399706678085003</v>
      </c>
      <c r="G114" s="569">
        <v>24.199853339042001</v>
      </c>
      <c r="H114" s="571">
        <v>9.4</v>
      </c>
      <c r="I114" s="568">
        <v>133.81200000000001</v>
      </c>
      <c r="J114" s="569">
        <v>109.61214666095699</v>
      </c>
      <c r="K114" s="572">
        <v>2.764727499073</v>
      </c>
    </row>
    <row r="115" spans="1:11" ht="14.4" customHeight="1" thickBot="1" x14ac:dyDescent="0.35">
      <c r="A115" s="589" t="s">
        <v>388</v>
      </c>
      <c r="B115" s="573">
        <v>0</v>
      </c>
      <c r="C115" s="573">
        <v>122.9477</v>
      </c>
      <c r="D115" s="574">
        <v>122.9477</v>
      </c>
      <c r="E115" s="575" t="s">
        <v>281</v>
      </c>
      <c r="F115" s="573">
        <v>48.399706678085003</v>
      </c>
      <c r="G115" s="574">
        <v>24.199853339042001</v>
      </c>
      <c r="H115" s="576">
        <v>5</v>
      </c>
      <c r="I115" s="573">
        <v>117.11199999999999</v>
      </c>
      <c r="J115" s="574">
        <v>92.912146660957006</v>
      </c>
      <c r="K115" s="581">
        <v>2.419684085668</v>
      </c>
    </row>
    <row r="116" spans="1:11" ht="14.4" customHeight="1" thickBot="1" x14ac:dyDescent="0.35">
      <c r="A116" s="590" t="s">
        <v>389</v>
      </c>
      <c r="B116" s="568">
        <v>0</v>
      </c>
      <c r="C116" s="568">
        <v>0.30299999999999999</v>
      </c>
      <c r="D116" s="569">
        <v>0.30299999999999999</v>
      </c>
      <c r="E116" s="578" t="s">
        <v>281</v>
      </c>
      <c r="F116" s="568">
        <v>0</v>
      </c>
      <c r="G116" s="569">
        <v>0</v>
      </c>
      <c r="H116" s="571">
        <v>0</v>
      </c>
      <c r="I116" s="568">
        <v>1.7849999999999999</v>
      </c>
      <c r="J116" s="569">
        <v>1.7849999999999999</v>
      </c>
      <c r="K116" s="579" t="s">
        <v>281</v>
      </c>
    </row>
    <row r="117" spans="1:11" ht="14.4" customHeight="1" thickBot="1" x14ac:dyDescent="0.35">
      <c r="A117" s="590" t="s">
        <v>390</v>
      </c>
      <c r="B117" s="568">
        <v>0</v>
      </c>
      <c r="C117" s="568">
        <v>13.9</v>
      </c>
      <c r="D117" s="569">
        <v>13.9</v>
      </c>
      <c r="E117" s="578" t="s">
        <v>281</v>
      </c>
      <c r="F117" s="568">
        <v>0</v>
      </c>
      <c r="G117" s="569">
        <v>0</v>
      </c>
      <c r="H117" s="571">
        <v>5</v>
      </c>
      <c r="I117" s="568">
        <v>5</v>
      </c>
      <c r="J117" s="569">
        <v>5</v>
      </c>
      <c r="K117" s="579" t="s">
        <v>281</v>
      </c>
    </row>
    <row r="118" spans="1:11" ht="14.4" customHeight="1" thickBot="1" x14ac:dyDescent="0.35">
      <c r="A118" s="590" t="s">
        <v>391</v>
      </c>
      <c r="B118" s="568">
        <v>0</v>
      </c>
      <c r="C118" s="568">
        <v>66.081999999999994</v>
      </c>
      <c r="D118" s="569">
        <v>66.081999999999994</v>
      </c>
      <c r="E118" s="578" t="s">
        <v>281</v>
      </c>
      <c r="F118" s="568">
        <v>0</v>
      </c>
      <c r="G118" s="569">
        <v>0</v>
      </c>
      <c r="H118" s="571">
        <v>0</v>
      </c>
      <c r="I118" s="568">
        <v>110.327</v>
      </c>
      <c r="J118" s="569">
        <v>110.327</v>
      </c>
      <c r="K118" s="579" t="s">
        <v>281</v>
      </c>
    </row>
    <row r="119" spans="1:11" ht="14.4" customHeight="1" thickBot="1" x14ac:dyDescent="0.35">
      <c r="A119" s="590" t="s">
        <v>392</v>
      </c>
      <c r="B119" s="568">
        <v>0</v>
      </c>
      <c r="C119" s="568">
        <v>0.1</v>
      </c>
      <c r="D119" s="569">
        <v>0.1</v>
      </c>
      <c r="E119" s="578" t="s">
        <v>311</v>
      </c>
      <c r="F119" s="568">
        <v>0</v>
      </c>
      <c r="G119" s="569">
        <v>0</v>
      </c>
      <c r="H119" s="571">
        <v>0</v>
      </c>
      <c r="I119" s="568">
        <v>0</v>
      </c>
      <c r="J119" s="569">
        <v>0</v>
      </c>
      <c r="K119" s="579" t="s">
        <v>281</v>
      </c>
    </row>
    <row r="120" spans="1:11" ht="14.4" customHeight="1" thickBot="1" x14ac:dyDescent="0.35">
      <c r="A120" s="590" t="s">
        <v>393</v>
      </c>
      <c r="B120" s="568">
        <v>0</v>
      </c>
      <c r="C120" s="568">
        <v>42.5627</v>
      </c>
      <c r="D120" s="569">
        <v>42.5627</v>
      </c>
      <c r="E120" s="578" t="s">
        <v>311</v>
      </c>
      <c r="F120" s="568">
        <v>48.399706678085003</v>
      </c>
      <c r="G120" s="569">
        <v>24.199853339042001</v>
      </c>
      <c r="H120" s="571">
        <v>0</v>
      </c>
      <c r="I120" s="568">
        <v>0</v>
      </c>
      <c r="J120" s="569">
        <v>-24.199853339042001</v>
      </c>
      <c r="K120" s="572">
        <v>0</v>
      </c>
    </row>
    <row r="121" spans="1:11" ht="14.4" customHeight="1" thickBot="1" x14ac:dyDescent="0.35">
      <c r="A121" s="592" t="s">
        <v>394</v>
      </c>
      <c r="B121" s="568">
        <v>0</v>
      </c>
      <c r="C121" s="568">
        <v>5.3</v>
      </c>
      <c r="D121" s="569">
        <v>5.3</v>
      </c>
      <c r="E121" s="578" t="s">
        <v>281</v>
      </c>
      <c r="F121" s="568">
        <v>0</v>
      </c>
      <c r="G121" s="569">
        <v>0</v>
      </c>
      <c r="H121" s="571">
        <v>4.4000000000000004</v>
      </c>
      <c r="I121" s="568">
        <v>16.7</v>
      </c>
      <c r="J121" s="569">
        <v>16.7</v>
      </c>
      <c r="K121" s="579" t="s">
        <v>281</v>
      </c>
    </row>
    <row r="122" spans="1:11" ht="14.4" customHeight="1" thickBot="1" x14ac:dyDescent="0.35">
      <c r="A122" s="590" t="s">
        <v>395</v>
      </c>
      <c r="B122" s="568">
        <v>0</v>
      </c>
      <c r="C122" s="568">
        <v>5.3</v>
      </c>
      <c r="D122" s="569">
        <v>5.3</v>
      </c>
      <c r="E122" s="578" t="s">
        <v>281</v>
      </c>
      <c r="F122" s="568">
        <v>0</v>
      </c>
      <c r="G122" s="569">
        <v>0</v>
      </c>
      <c r="H122" s="571">
        <v>4.4000000000000004</v>
      </c>
      <c r="I122" s="568">
        <v>16.7</v>
      </c>
      <c r="J122" s="569">
        <v>16.7</v>
      </c>
      <c r="K122" s="579" t="s">
        <v>281</v>
      </c>
    </row>
    <row r="123" spans="1:11" ht="14.4" customHeight="1" thickBot="1" x14ac:dyDescent="0.35">
      <c r="A123" s="587" t="s">
        <v>396</v>
      </c>
      <c r="B123" s="568">
        <v>1804.9926433867099</v>
      </c>
      <c r="C123" s="568">
        <v>1766.4012</v>
      </c>
      <c r="D123" s="569">
        <v>-38.591443386705997</v>
      </c>
      <c r="E123" s="570">
        <v>0.97861961181400003</v>
      </c>
      <c r="F123" s="568">
        <v>1830.00456518434</v>
      </c>
      <c r="G123" s="569">
        <v>915.00228259216999</v>
      </c>
      <c r="H123" s="571">
        <v>196.22391999999999</v>
      </c>
      <c r="I123" s="568">
        <v>992.73491999999999</v>
      </c>
      <c r="J123" s="569">
        <v>77.732637407829003</v>
      </c>
      <c r="K123" s="572">
        <v>0.54247674507800003</v>
      </c>
    </row>
    <row r="124" spans="1:11" ht="14.4" customHeight="1" thickBot="1" x14ac:dyDescent="0.35">
      <c r="A124" s="588" t="s">
        <v>397</v>
      </c>
      <c r="B124" s="568">
        <v>1654.9926433867099</v>
      </c>
      <c r="C124" s="568">
        <v>1609.9380000000001</v>
      </c>
      <c r="D124" s="569">
        <v>-45.054643386705997</v>
      </c>
      <c r="E124" s="570">
        <v>0.97277652951100002</v>
      </c>
      <c r="F124" s="568">
        <v>1830.00456518434</v>
      </c>
      <c r="G124" s="569">
        <v>915.00228259216999</v>
      </c>
      <c r="H124" s="571">
        <v>147.434</v>
      </c>
      <c r="I124" s="568">
        <v>939.37699999999995</v>
      </c>
      <c r="J124" s="569">
        <v>24.374717407828999</v>
      </c>
      <c r="K124" s="572">
        <v>0.51331948448099995</v>
      </c>
    </row>
    <row r="125" spans="1:11" ht="14.4" customHeight="1" thickBot="1" x14ac:dyDescent="0.35">
      <c r="A125" s="589" t="s">
        <v>398</v>
      </c>
      <c r="B125" s="573">
        <v>1654.9926433867099</v>
      </c>
      <c r="C125" s="573">
        <v>1573.877</v>
      </c>
      <c r="D125" s="574">
        <v>-81.115643386705997</v>
      </c>
      <c r="E125" s="580">
        <v>0.95098730878899995</v>
      </c>
      <c r="F125" s="573">
        <v>1830.00456518434</v>
      </c>
      <c r="G125" s="574">
        <v>915.00228259216999</v>
      </c>
      <c r="H125" s="576">
        <v>147.434</v>
      </c>
      <c r="I125" s="573">
        <v>939.37699999999995</v>
      </c>
      <c r="J125" s="574">
        <v>24.374717407828999</v>
      </c>
      <c r="K125" s="581">
        <v>0.51331948448099995</v>
      </c>
    </row>
    <row r="126" spans="1:11" ht="14.4" customHeight="1" thickBot="1" x14ac:dyDescent="0.35">
      <c r="A126" s="590" t="s">
        <v>399</v>
      </c>
      <c r="B126" s="568">
        <v>72.999997700674996</v>
      </c>
      <c r="C126" s="568">
        <v>72.837999999999994</v>
      </c>
      <c r="D126" s="569">
        <v>-0.16199770067499999</v>
      </c>
      <c r="E126" s="570">
        <v>0.997780853345</v>
      </c>
      <c r="F126" s="568">
        <v>73.000182108445998</v>
      </c>
      <c r="G126" s="569">
        <v>36.500091054222999</v>
      </c>
      <c r="H126" s="571">
        <v>6.0789999999999997</v>
      </c>
      <c r="I126" s="568">
        <v>36.473999999999997</v>
      </c>
      <c r="J126" s="569">
        <v>-2.6091054222999999E-2</v>
      </c>
      <c r="K126" s="572">
        <v>0.49964258918900001</v>
      </c>
    </row>
    <row r="127" spans="1:11" ht="14.4" customHeight="1" thickBot="1" x14ac:dyDescent="0.35">
      <c r="A127" s="590" t="s">
        <v>400</v>
      </c>
      <c r="B127" s="568">
        <v>832.99997376250303</v>
      </c>
      <c r="C127" s="568">
        <v>752.60500000000002</v>
      </c>
      <c r="D127" s="569">
        <v>-80.394973762502005</v>
      </c>
      <c r="E127" s="570">
        <v>0.90348742341499999</v>
      </c>
      <c r="F127" s="568">
        <v>1061.00264680906</v>
      </c>
      <c r="G127" s="569">
        <v>530.50132340453104</v>
      </c>
      <c r="H127" s="571">
        <v>84.602000000000004</v>
      </c>
      <c r="I127" s="568">
        <v>553.05799999999999</v>
      </c>
      <c r="J127" s="569">
        <v>22.556676595468002</v>
      </c>
      <c r="K127" s="572">
        <v>0.52125977410400004</v>
      </c>
    </row>
    <row r="128" spans="1:11" ht="14.4" customHeight="1" thickBot="1" x14ac:dyDescent="0.35">
      <c r="A128" s="590" t="s">
        <v>401</v>
      </c>
      <c r="B128" s="568">
        <v>592.992676837153</v>
      </c>
      <c r="C128" s="568">
        <v>592.69399999999996</v>
      </c>
      <c r="D128" s="569">
        <v>-0.29867683715299997</v>
      </c>
      <c r="E128" s="570">
        <v>0.99949632289000001</v>
      </c>
      <c r="F128" s="568">
        <v>593.001479319297</v>
      </c>
      <c r="G128" s="569">
        <v>296.50073965964901</v>
      </c>
      <c r="H128" s="571">
        <v>49.393000000000001</v>
      </c>
      <c r="I128" s="568">
        <v>296.358</v>
      </c>
      <c r="J128" s="569">
        <v>-0.14273965964800001</v>
      </c>
      <c r="K128" s="572">
        <v>0.49975929291100002</v>
      </c>
    </row>
    <row r="129" spans="1:11" ht="14.4" customHeight="1" thickBot="1" x14ac:dyDescent="0.35">
      <c r="A129" s="590" t="s">
        <v>402</v>
      </c>
      <c r="B129" s="568">
        <v>155.99999508637501</v>
      </c>
      <c r="C129" s="568">
        <v>155.74</v>
      </c>
      <c r="D129" s="569">
        <v>-0.25999508637500002</v>
      </c>
      <c r="E129" s="570">
        <v>0.99833336477800005</v>
      </c>
      <c r="F129" s="568">
        <v>103.000256947534</v>
      </c>
      <c r="G129" s="569">
        <v>51.500128473766999</v>
      </c>
      <c r="H129" s="571">
        <v>7.36</v>
      </c>
      <c r="I129" s="568">
        <v>53.487000000000002</v>
      </c>
      <c r="J129" s="569">
        <v>1.9868715262329999</v>
      </c>
      <c r="K129" s="572">
        <v>0.51928996669600003</v>
      </c>
    </row>
    <row r="130" spans="1:11" ht="14.4" customHeight="1" thickBot="1" x14ac:dyDescent="0.35">
      <c r="A130" s="589" t="s">
        <v>403</v>
      </c>
      <c r="B130" s="573">
        <v>0</v>
      </c>
      <c r="C130" s="573">
        <v>36.061</v>
      </c>
      <c r="D130" s="574">
        <v>36.061</v>
      </c>
      <c r="E130" s="575" t="s">
        <v>281</v>
      </c>
      <c r="F130" s="573">
        <v>0</v>
      </c>
      <c r="G130" s="574">
        <v>0</v>
      </c>
      <c r="H130" s="576">
        <v>0</v>
      </c>
      <c r="I130" s="573">
        <v>0</v>
      </c>
      <c r="J130" s="574">
        <v>0</v>
      </c>
      <c r="K130" s="577" t="s">
        <v>281</v>
      </c>
    </row>
    <row r="131" spans="1:11" ht="14.4" customHeight="1" thickBot="1" x14ac:dyDescent="0.35">
      <c r="A131" s="590" t="s">
        <v>404</v>
      </c>
      <c r="B131" s="568">
        <v>0</v>
      </c>
      <c r="C131" s="568">
        <v>36.061</v>
      </c>
      <c r="D131" s="569">
        <v>36.061</v>
      </c>
      <c r="E131" s="578" t="s">
        <v>311</v>
      </c>
      <c r="F131" s="568">
        <v>0</v>
      </c>
      <c r="G131" s="569">
        <v>0</v>
      </c>
      <c r="H131" s="571">
        <v>0</v>
      </c>
      <c r="I131" s="568">
        <v>0</v>
      </c>
      <c r="J131" s="569">
        <v>0</v>
      </c>
      <c r="K131" s="579" t="s">
        <v>281</v>
      </c>
    </row>
    <row r="132" spans="1:11" ht="14.4" customHeight="1" thickBot="1" x14ac:dyDescent="0.35">
      <c r="A132" s="588" t="s">
        <v>405</v>
      </c>
      <c r="B132" s="568">
        <v>150</v>
      </c>
      <c r="C132" s="568">
        <v>156.4632</v>
      </c>
      <c r="D132" s="569">
        <v>6.4631999999999996</v>
      </c>
      <c r="E132" s="570">
        <v>1.043088</v>
      </c>
      <c r="F132" s="568">
        <v>0</v>
      </c>
      <c r="G132" s="569">
        <v>0</v>
      </c>
      <c r="H132" s="571">
        <v>48.789920000000002</v>
      </c>
      <c r="I132" s="568">
        <v>53.35792</v>
      </c>
      <c r="J132" s="569">
        <v>53.35792</v>
      </c>
      <c r="K132" s="579" t="s">
        <v>281</v>
      </c>
    </row>
    <row r="133" spans="1:11" ht="14.4" customHeight="1" thickBot="1" x14ac:dyDescent="0.35">
      <c r="A133" s="589" t="s">
        <v>406</v>
      </c>
      <c r="B133" s="573">
        <v>150</v>
      </c>
      <c r="C133" s="573">
        <v>122.91679999999999</v>
      </c>
      <c r="D133" s="574">
        <v>-27.083200000000001</v>
      </c>
      <c r="E133" s="580">
        <v>0.81944533333299996</v>
      </c>
      <c r="F133" s="573">
        <v>0</v>
      </c>
      <c r="G133" s="574">
        <v>0</v>
      </c>
      <c r="H133" s="576">
        <v>48.789920000000002</v>
      </c>
      <c r="I133" s="573">
        <v>48.789920000000002</v>
      </c>
      <c r="J133" s="574">
        <v>48.789920000000002</v>
      </c>
      <c r="K133" s="577" t="s">
        <v>281</v>
      </c>
    </row>
    <row r="134" spans="1:11" ht="14.4" customHeight="1" thickBot="1" x14ac:dyDescent="0.35">
      <c r="A134" s="590" t="s">
        <v>407</v>
      </c>
      <c r="B134" s="568">
        <v>150</v>
      </c>
      <c r="C134" s="568">
        <v>122.91679999999999</v>
      </c>
      <c r="D134" s="569">
        <v>-27.083200000000001</v>
      </c>
      <c r="E134" s="570">
        <v>0.81944533333299996</v>
      </c>
      <c r="F134" s="568">
        <v>0</v>
      </c>
      <c r="G134" s="569">
        <v>0</v>
      </c>
      <c r="H134" s="571">
        <v>48.789920000000002</v>
      </c>
      <c r="I134" s="568">
        <v>48.789920000000002</v>
      </c>
      <c r="J134" s="569">
        <v>48.789920000000002</v>
      </c>
      <c r="K134" s="579" t="s">
        <v>281</v>
      </c>
    </row>
    <row r="135" spans="1:11" ht="14.4" customHeight="1" thickBot="1" x14ac:dyDescent="0.35">
      <c r="A135" s="589" t="s">
        <v>408</v>
      </c>
      <c r="B135" s="573">
        <v>0</v>
      </c>
      <c r="C135" s="573">
        <v>3.49</v>
      </c>
      <c r="D135" s="574">
        <v>3.49</v>
      </c>
      <c r="E135" s="575" t="s">
        <v>311</v>
      </c>
      <c r="F135" s="573">
        <v>0</v>
      </c>
      <c r="G135" s="574">
        <v>0</v>
      </c>
      <c r="H135" s="576">
        <v>0</v>
      </c>
      <c r="I135" s="573">
        <v>4.5679999999999996</v>
      </c>
      <c r="J135" s="574">
        <v>4.5679999999999996</v>
      </c>
      <c r="K135" s="577" t="s">
        <v>281</v>
      </c>
    </row>
    <row r="136" spans="1:11" ht="14.4" customHeight="1" thickBot="1" x14ac:dyDescent="0.35">
      <c r="A136" s="590" t="s">
        <v>409</v>
      </c>
      <c r="B136" s="568">
        <v>0</v>
      </c>
      <c r="C136" s="568">
        <v>0</v>
      </c>
      <c r="D136" s="569">
        <v>0</v>
      </c>
      <c r="E136" s="570">
        <v>1</v>
      </c>
      <c r="F136" s="568">
        <v>0</v>
      </c>
      <c r="G136" s="569">
        <v>0</v>
      </c>
      <c r="H136" s="571">
        <v>0</v>
      </c>
      <c r="I136" s="568">
        <v>4.5679999999999996</v>
      </c>
      <c r="J136" s="569">
        <v>4.5679999999999996</v>
      </c>
      <c r="K136" s="579" t="s">
        <v>311</v>
      </c>
    </row>
    <row r="137" spans="1:11" ht="14.4" customHeight="1" thickBot="1" x14ac:dyDescent="0.35">
      <c r="A137" s="590" t="s">
        <v>410</v>
      </c>
      <c r="B137" s="568">
        <v>0</v>
      </c>
      <c r="C137" s="568">
        <v>3.49</v>
      </c>
      <c r="D137" s="569">
        <v>3.49</v>
      </c>
      <c r="E137" s="578" t="s">
        <v>311</v>
      </c>
      <c r="F137" s="568">
        <v>0</v>
      </c>
      <c r="G137" s="569">
        <v>0</v>
      </c>
      <c r="H137" s="571">
        <v>0</v>
      </c>
      <c r="I137" s="568">
        <v>0</v>
      </c>
      <c r="J137" s="569">
        <v>0</v>
      </c>
      <c r="K137" s="579" t="s">
        <v>281</v>
      </c>
    </row>
    <row r="138" spans="1:11" ht="14.4" customHeight="1" thickBot="1" x14ac:dyDescent="0.35">
      <c r="A138" s="589" t="s">
        <v>411</v>
      </c>
      <c r="B138" s="573">
        <v>0</v>
      </c>
      <c r="C138" s="573">
        <v>30.0564</v>
      </c>
      <c r="D138" s="574">
        <v>30.0564</v>
      </c>
      <c r="E138" s="575" t="s">
        <v>311</v>
      </c>
      <c r="F138" s="573">
        <v>0</v>
      </c>
      <c r="G138" s="574">
        <v>0</v>
      </c>
      <c r="H138" s="576">
        <v>0</v>
      </c>
      <c r="I138" s="573">
        <v>0</v>
      </c>
      <c r="J138" s="574">
        <v>0</v>
      </c>
      <c r="K138" s="577" t="s">
        <v>281</v>
      </c>
    </row>
    <row r="139" spans="1:11" ht="14.4" customHeight="1" thickBot="1" x14ac:dyDescent="0.35">
      <c r="A139" s="590" t="s">
        <v>412</v>
      </c>
      <c r="B139" s="568">
        <v>0</v>
      </c>
      <c r="C139" s="568">
        <v>30.0564</v>
      </c>
      <c r="D139" s="569">
        <v>30.0564</v>
      </c>
      <c r="E139" s="578" t="s">
        <v>311</v>
      </c>
      <c r="F139" s="568">
        <v>0</v>
      </c>
      <c r="G139" s="569">
        <v>0</v>
      </c>
      <c r="H139" s="571">
        <v>0</v>
      </c>
      <c r="I139" s="568">
        <v>0</v>
      </c>
      <c r="J139" s="569">
        <v>0</v>
      </c>
      <c r="K139" s="579" t="s">
        <v>281</v>
      </c>
    </row>
    <row r="140" spans="1:11" ht="14.4" customHeight="1" thickBot="1" x14ac:dyDescent="0.35">
      <c r="A140" s="587" t="s">
        <v>413</v>
      </c>
      <c r="B140" s="568">
        <v>0</v>
      </c>
      <c r="C140" s="568">
        <v>0.93572</v>
      </c>
      <c r="D140" s="569">
        <v>0.93572</v>
      </c>
      <c r="E140" s="578" t="s">
        <v>281</v>
      </c>
      <c r="F140" s="568">
        <v>0</v>
      </c>
      <c r="G140" s="569">
        <v>0</v>
      </c>
      <c r="H140" s="571">
        <v>0</v>
      </c>
      <c r="I140" s="568">
        <v>0</v>
      </c>
      <c r="J140" s="569">
        <v>0</v>
      </c>
      <c r="K140" s="579" t="s">
        <v>281</v>
      </c>
    </row>
    <row r="141" spans="1:11" ht="14.4" customHeight="1" thickBot="1" x14ac:dyDescent="0.35">
      <c r="A141" s="588" t="s">
        <v>414</v>
      </c>
      <c r="B141" s="568">
        <v>0</v>
      </c>
      <c r="C141" s="568">
        <v>0.93572</v>
      </c>
      <c r="D141" s="569">
        <v>0.93572</v>
      </c>
      <c r="E141" s="578" t="s">
        <v>281</v>
      </c>
      <c r="F141" s="568">
        <v>0</v>
      </c>
      <c r="G141" s="569">
        <v>0</v>
      </c>
      <c r="H141" s="571">
        <v>0</v>
      </c>
      <c r="I141" s="568">
        <v>0</v>
      </c>
      <c r="J141" s="569">
        <v>0</v>
      </c>
      <c r="K141" s="579" t="s">
        <v>281</v>
      </c>
    </row>
    <row r="142" spans="1:11" ht="14.4" customHeight="1" thickBot="1" x14ac:dyDescent="0.35">
      <c r="A142" s="589" t="s">
        <v>415</v>
      </c>
      <c r="B142" s="573">
        <v>0</v>
      </c>
      <c r="C142" s="573">
        <v>0.93572</v>
      </c>
      <c r="D142" s="574">
        <v>0.93572</v>
      </c>
      <c r="E142" s="575" t="s">
        <v>281</v>
      </c>
      <c r="F142" s="573">
        <v>0</v>
      </c>
      <c r="G142" s="574">
        <v>0</v>
      </c>
      <c r="H142" s="576">
        <v>0</v>
      </c>
      <c r="I142" s="573">
        <v>0</v>
      </c>
      <c r="J142" s="574">
        <v>0</v>
      </c>
      <c r="K142" s="577" t="s">
        <v>281</v>
      </c>
    </row>
    <row r="143" spans="1:11" ht="14.4" customHeight="1" thickBot="1" x14ac:dyDescent="0.35">
      <c r="A143" s="590" t="s">
        <v>416</v>
      </c>
      <c r="B143" s="568">
        <v>0</v>
      </c>
      <c r="C143" s="568">
        <v>0.93572</v>
      </c>
      <c r="D143" s="569">
        <v>0.93572</v>
      </c>
      <c r="E143" s="578" t="s">
        <v>281</v>
      </c>
      <c r="F143" s="568">
        <v>0</v>
      </c>
      <c r="G143" s="569">
        <v>0</v>
      </c>
      <c r="H143" s="571">
        <v>0</v>
      </c>
      <c r="I143" s="568">
        <v>0</v>
      </c>
      <c r="J143" s="569">
        <v>0</v>
      </c>
      <c r="K143" s="579" t="s">
        <v>281</v>
      </c>
    </row>
    <row r="144" spans="1:11" ht="14.4" customHeight="1" thickBot="1" x14ac:dyDescent="0.35">
      <c r="A144" s="586" t="s">
        <v>417</v>
      </c>
      <c r="B144" s="568">
        <v>49986.791658001202</v>
      </c>
      <c r="C144" s="568">
        <v>58316.267789999998</v>
      </c>
      <c r="D144" s="569">
        <v>8329.4761319987992</v>
      </c>
      <c r="E144" s="570">
        <v>1.1666335416960001</v>
      </c>
      <c r="F144" s="568">
        <v>55975.388680743898</v>
      </c>
      <c r="G144" s="569">
        <v>27987.694340372</v>
      </c>
      <c r="H144" s="571">
        <v>7118.5701300000001</v>
      </c>
      <c r="I144" s="568">
        <v>29367.074219999999</v>
      </c>
      <c r="J144" s="569">
        <v>1379.37987962805</v>
      </c>
      <c r="K144" s="572">
        <v>0.52464261369300003</v>
      </c>
    </row>
    <row r="145" spans="1:11" ht="14.4" customHeight="1" thickBot="1" x14ac:dyDescent="0.35">
      <c r="A145" s="587" t="s">
        <v>418</v>
      </c>
      <c r="B145" s="568">
        <v>49986.791658001202</v>
      </c>
      <c r="C145" s="568">
        <v>58312.77792</v>
      </c>
      <c r="D145" s="569">
        <v>8325.9862619988107</v>
      </c>
      <c r="E145" s="570">
        <v>1.1665637258529999</v>
      </c>
      <c r="F145" s="568">
        <v>55975.388680743898</v>
      </c>
      <c r="G145" s="569">
        <v>27987.694340372</v>
      </c>
      <c r="H145" s="571">
        <v>7118.5701300000001</v>
      </c>
      <c r="I145" s="568">
        <v>29320.174220000001</v>
      </c>
      <c r="J145" s="569">
        <v>1332.47987962804</v>
      </c>
      <c r="K145" s="572">
        <v>0.52380474546099998</v>
      </c>
    </row>
    <row r="146" spans="1:11" ht="14.4" customHeight="1" thickBot="1" x14ac:dyDescent="0.35">
      <c r="A146" s="588" t="s">
        <v>419</v>
      </c>
      <c r="B146" s="568">
        <v>49986.791658001202</v>
      </c>
      <c r="C146" s="568">
        <v>58312.77792</v>
      </c>
      <c r="D146" s="569">
        <v>8325.9862619988107</v>
      </c>
      <c r="E146" s="570">
        <v>1.1665637258529999</v>
      </c>
      <c r="F146" s="568">
        <v>55975.388680743898</v>
      </c>
      <c r="G146" s="569">
        <v>27987.694340372</v>
      </c>
      <c r="H146" s="571">
        <v>7118.5701300000001</v>
      </c>
      <c r="I146" s="568">
        <v>29320.174220000001</v>
      </c>
      <c r="J146" s="569">
        <v>1332.47987962804</v>
      </c>
      <c r="K146" s="572">
        <v>0.52380474546099998</v>
      </c>
    </row>
    <row r="147" spans="1:11" ht="14.4" customHeight="1" thickBot="1" x14ac:dyDescent="0.35">
      <c r="A147" s="589" t="s">
        <v>420</v>
      </c>
      <c r="B147" s="573">
        <v>0.79165798813300003</v>
      </c>
      <c r="C147" s="573">
        <v>70.479020000000006</v>
      </c>
      <c r="D147" s="574">
        <v>69.687362011866</v>
      </c>
      <c r="E147" s="580">
        <v>89.027106473307001</v>
      </c>
      <c r="F147" s="573">
        <v>76.383075826246994</v>
      </c>
      <c r="G147" s="574">
        <v>38.191537913123</v>
      </c>
      <c r="H147" s="576">
        <v>0</v>
      </c>
      <c r="I147" s="573">
        <v>0.48287999999999998</v>
      </c>
      <c r="J147" s="574">
        <v>-37.708657913122998</v>
      </c>
      <c r="K147" s="581">
        <v>6.3218192609999996E-3</v>
      </c>
    </row>
    <row r="148" spans="1:11" ht="14.4" customHeight="1" thickBot="1" x14ac:dyDescent="0.35">
      <c r="A148" s="590" t="s">
        <v>421</v>
      </c>
      <c r="B148" s="568">
        <v>0.65108494530700001</v>
      </c>
      <c r="C148" s="568">
        <v>0.63222</v>
      </c>
      <c r="D148" s="569">
        <v>-1.8864945306999999E-2</v>
      </c>
      <c r="E148" s="570">
        <v>0.97102537012400003</v>
      </c>
      <c r="F148" s="568">
        <v>0.649188720464</v>
      </c>
      <c r="G148" s="569">
        <v>0.324594360232</v>
      </c>
      <c r="H148" s="571">
        <v>0</v>
      </c>
      <c r="I148" s="568">
        <v>0</v>
      </c>
      <c r="J148" s="569">
        <v>-0.324594360232</v>
      </c>
      <c r="K148" s="572">
        <v>0</v>
      </c>
    </row>
    <row r="149" spans="1:11" ht="14.4" customHeight="1" thickBot="1" x14ac:dyDescent="0.35">
      <c r="A149" s="590" t="s">
        <v>422</v>
      </c>
      <c r="B149" s="568">
        <v>0</v>
      </c>
      <c r="C149" s="568">
        <v>0</v>
      </c>
      <c r="D149" s="569">
        <v>0</v>
      </c>
      <c r="E149" s="570">
        <v>1</v>
      </c>
      <c r="F149" s="568">
        <v>0</v>
      </c>
      <c r="G149" s="569">
        <v>0</v>
      </c>
      <c r="H149" s="571">
        <v>0</v>
      </c>
      <c r="I149" s="568">
        <v>0.41427999999999998</v>
      </c>
      <c r="J149" s="569">
        <v>0.41427999999999998</v>
      </c>
      <c r="K149" s="579" t="s">
        <v>311</v>
      </c>
    </row>
    <row r="150" spans="1:11" ht="14.4" customHeight="1" thickBot="1" x14ac:dyDescent="0.35">
      <c r="A150" s="590" t="s">
        <v>423</v>
      </c>
      <c r="B150" s="568">
        <v>0</v>
      </c>
      <c r="C150" s="568">
        <v>69.569940000000003</v>
      </c>
      <c r="D150" s="569">
        <v>69.569940000000003</v>
      </c>
      <c r="E150" s="578" t="s">
        <v>311</v>
      </c>
      <c r="F150" s="568">
        <v>75.516133172428994</v>
      </c>
      <c r="G150" s="569">
        <v>37.758066586213999</v>
      </c>
      <c r="H150" s="571">
        <v>0</v>
      </c>
      <c r="I150" s="568">
        <v>0</v>
      </c>
      <c r="J150" s="569">
        <v>-37.758066586213999</v>
      </c>
      <c r="K150" s="572">
        <v>0</v>
      </c>
    </row>
    <row r="151" spans="1:11" ht="14.4" customHeight="1" thickBot="1" x14ac:dyDescent="0.35">
      <c r="A151" s="590" t="s">
        <v>424</v>
      </c>
      <c r="B151" s="568">
        <v>0.14057304282499999</v>
      </c>
      <c r="C151" s="568">
        <v>0.27685999999999999</v>
      </c>
      <c r="D151" s="569">
        <v>0.136286957174</v>
      </c>
      <c r="E151" s="570">
        <v>1.9695099034250001</v>
      </c>
      <c r="F151" s="568">
        <v>0.217753933353</v>
      </c>
      <c r="G151" s="569">
        <v>0.108876966676</v>
      </c>
      <c r="H151" s="571">
        <v>0</v>
      </c>
      <c r="I151" s="568">
        <v>6.8599999999999994E-2</v>
      </c>
      <c r="J151" s="569">
        <v>-4.0276966676000003E-2</v>
      </c>
      <c r="K151" s="572">
        <v>0.31503449303300002</v>
      </c>
    </row>
    <row r="152" spans="1:11" ht="14.4" customHeight="1" thickBot="1" x14ac:dyDescent="0.35">
      <c r="A152" s="589" t="s">
        <v>425</v>
      </c>
      <c r="B152" s="573">
        <v>18.000000000004</v>
      </c>
      <c r="C152" s="573">
        <v>96.065539999999999</v>
      </c>
      <c r="D152" s="574">
        <v>78.065539999994996</v>
      </c>
      <c r="E152" s="580">
        <v>5.3369744444430003</v>
      </c>
      <c r="F152" s="573">
        <v>100.00001002686599</v>
      </c>
      <c r="G152" s="574">
        <v>50.000005013432002</v>
      </c>
      <c r="H152" s="576">
        <v>0</v>
      </c>
      <c r="I152" s="573">
        <v>121.66717</v>
      </c>
      <c r="J152" s="574">
        <v>71.667164986567002</v>
      </c>
      <c r="K152" s="581">
        <v>1.2166715780049999</v>
      </c>
    </row>
    <row r="153" spans="1:11" ht="14.4" customHeight="1" thickBot="1" x14ac:dyDescent="0.35">
      <c r="A153" s="590" t="s">
        <v>426</v>
      </c>
      <c r="B153" s="568">
        <v>18.000000000004</v>
      </c>
      <c r="C153" s="568">
        <v>96.065539999999999</v>
      </c>
      <c r="D153" s="569">
        <v>78.065539999994996</v>
      </c>
      <c r="E153" s="570">
        <v>5.3369744444430003</v>
      </c>
      <c r="F153" s="568">
        <v>100.00001002686599</v>
      </c>
      <c r="G153" s="569">
        <v>50.000005013432002</v>
      </c>
      <c r="H153" s="571">
        <v>0</v>
      </c>
      <c r="I153" s="568">
        <v>121.66717</v>
      </c>
      <c r="J153" s="569">
        <v>71.667164986567002</v>
      </c>
      <c r="K153" s="572">
        <v>1.2166715780049999</v>
      </c>
    </row>
    <row r="154" spans="1:11" ht="14.4" customHeight="1" thickBot="1" x14ac:dyDescent="0.35">
      <c r="A154" s="589" t="s">
        <v>427</v>
      </c>
      <c r="B154" s="573">
        <v>581.000000000152</v>
      </c>
      <c r="C154" s="573">
        <v>0</v>
      </c>
      <c r="D154" s="574">
        <v>-581.000000000152</v>
      </c>
      <c r="E154" s="580">
        <v>0</v>
      </c>
      <c r="F154" s="573">
        <v>0</v>
      </c>
      <c r="G154" s="574">
        <v>0</v>
      </c>
      <c r="H154" s="576">
        <v>19.908760000000001</v>
      </c>
      <c r="I154" s="573">
        <v>45.041820000000001</v>
      </c>
      <c r="J154" s="574">
        <v>45.041820000000001</v>
      </c>
      <c r="K154" s="577" t="s">
        <v>281</v>
      </c>
    </row>
    <row r="155" spans="1:11" ht="14.4" customHeight="1" thickBot="1" x14ac:dyDescent="0.35">
      <c r="A155" s="590" t="s">
        <v>428</v>
      </c>
      <c r="B155" s="568">
        <v>581.000000000152</v>
      </c>
      <c r="C155" s="568">
        <v>0</v>
      </c>
      <c r="D155" s="569">
        <v>-581.000000000152</v>
      </c>
      <c r="E155" s="570">
        <v>0</v>
      </c>
      <c r="F155" s="568">
        <v>0</v>
      </c>
      <c r="G155" s="569">
        <v>0</v>
      </c>
      <c r="H155" s="571">
        <v>19.908760000000001</v>
      </c>
      <c r="I155" s="568">
        <v>45.041820000000001</v>
      </c>
      <c r="J155" s="569">
        <v>45.041820000000001</v>
      </c>
      <c r="K155" s="579" t="s">
        <v>281</v>
      </c>
    </row>
    <row r="156" spans="1:11" ht="14.4" customHeight="1" thickBot="1" x14ac:dyDescent="0.35">
      <c r="A156" s="589" t="s">
        <v>429</v>
      </c>
      <c r="B156" s="573">
        <v>0</v>
      </c>
      <c r="C156" s="573">
        <v>-5.5191400000000002</v>
      </c>
      <c r="D156" s="574">
        <v>-5.5191400000000002</v>
      </c>
      <c r="E156" s="575" t="s">
        <v>311</v>
      </c>
      <c r="F156" s="573">
        <v>0</v>
      </c>
      <c r="G156" s="574">
        <v>0</v>
      </c>
      <c r="H156" s="576">
        <v>0</v>
      </c>
      <c r="I156" s="573">
        <v>0</v>
      </c>
      <c r="J156" s="574">
        <v>0</v>
      </c>
      <c r="K156" s="577" t="s">
        <v>281</v>
      </c>
    </row>
    <row r="157" spans="1:11" ht="14.4" customHeight="1" thickBot="1" x14ac:dyDescent="0.35">
      <c r="A157" s="590" t="s">
        <v>430</v>
      </c>
      <c r="B157" s="568">
        <v>0</v>
      </c>
      <c r="C157" s="568">
        <v>-5.5191400000000002</v>
      </c>
      <c r="D157" s="569">
        <v>-5.5191400000000002</v>
      </c>
      <c r="E157" s="578" t="s">
        <v>311</v>
      </c>
      <c r="F157" s="568">
        <v>0</v>
      </c>
      <c r="G157" s="569">
        <v>0</v>
      </c>
      <c r="H157" s="571">
        <v>0</v>
      </c>
      <c r="I157" s="568">
        <v>0</v>
      </c>
      <c r="J157" s="569">
        <v>0</v>
      </c>
      <c r="K157" s="579" t="s">
        <v>281</v>
      </c>
    </row>
    <row r="158" spans="1:11" ht="14.4" customHeight="1" thickBot="1" x14ac:dyDescent="0.35">
      <c r="A158" s="589" t="s">
        <v>431</v>
      </c>
      <c r="B158" s="573">
        <v>49387.0000000129</v>
      </c>
      <c r="C158" s="573">
        <v>55746.343180000003</v>
      </c>
      <c r="D158" s="574">
        <v>6359.3431799870996</v>
      </c>
      <c r="E158" s="580">
        <v>1.128765528985</v>
      </c>
      <c r="F158" s="573">
        <v>55799.005594890798</v>
      </c>
      <c r="G158" s="574">
        <v>27899.502797445399</v>
      </c>
      <c r="H158" s="576">
        <v>5494.4177399999999</v>
      </c>
      <c r="I158" s="573">
        <v>26925.818429999999</v>
      </c>
      <c r="J158" s="574">
        <v>-973.68436744539599</v>
      </c>
      <c r="K158" s="581">
        <v>0.48255014839299998</v>
      </c>
    </row>
    <row r="159" spans="1:11" ht="14.4" customHeight="1" thickBot="1" x14ac:dyDescent="0.35">
      <c r="A159" s="590" t="s">
        <v>432</v>
      </c>
      <c r="B159" s="568">
        <v>24100.000000006301</v>
      </c>
      <c r="C159" s="568">
        <v>25003.89401</v>
      </c>
      <c r="D159" s="569">
        <v>903.89400999370605</v>
      </c>
      <c r="E159" s="570">
        <v>1.0375059755180001</v>
      </c>
      <c r="F159" s="568">
        <v>26725.002679679899</v>
      </c>
      <c r="G159" s="569">
        <v>13362.501339839901</v>
      </c>
      <c r="H159" s="571">
        <v>3194.8860199999999</v>
      </c>
      <c r="I159" s="568">
        <v>13078.35851</v>
      </c>
      <c r="J159" s="569">
        <v>-284.14282983993002</v>
      </c>
      <c r="K159" s="572">
        <v>0.48936790266199998</v>
      </c>
    </row>
    <row r="160" spans="1:11" ht="14.4" customHeight="1" thickBot="1" x14ac:dyDescent="0.35">
      <c r="A160" s="590" t="s">
        <v>433</v>
      </c>
      <c r="B160" s="568">
        <v>25287.000000006599</v>
      </c>
      <c r="C160" s="568">
        <v>30742.44917</v>
      </c>
      <c r="D160" s="569">
        <v>5455.4491699933897</v>
      </c>
      <c r="E160" s="570">
        <v>1.2157412571670001</v>
      </c>
      <c r="F160" s="568">
        <v>29074.002915210898</v>
      </c>
      <c r="G160" s="569">
        <v>14537.0014576055</v>
      </c>
      <c r="H160" s="571">
        <v>2299.53172</v>
      </c>
      <c r="I160" s="568">
        <v>13847.459919999999</v>
      </c>
      <c r="J160" s="569">
        <v>-689.54153760547001</v>
      </c>
      <c r="K160" s="572">
        <v>0.47628322664599998</v>
      </c>
    </row>
    <row r="161" spans="1:11" ht="14.4" customHeight="1" thickBot="1" x14ac:dyDescent="0.35">
      <c r="A161" s="589" t="s">
        <v>434</v>
      </c>
      <c r="B161" s="573">
        <v>0</v>
      </c>
      <c r="C161" s="573">
        <v>2405.4093200000002</v>
      </c>
      <c r="D161" s="574">
        <v>2405.4093200000002</v>
      </c>
      <c r="E161" s="575" t="s">
        <v>281</v>
      </c>
      <c r="F161" s="573">
        <v>0</v>
      </c>
      <c r="G161" s="574">
        <v>0</v>
      </c>
      <c r="H161" s="576">
        <v>1604.2436299999999</v>
      </c>
      <c r="I161" s="573">
        <v>2227.16392</v>
      </c>
      <c r="J161" s="574">
        <v>2227.16392</v>
      </c>
      <c r="K161" s="577" t="s">
        <v>281</v>
      </c>
    </row>
    <row r="162" spans="1:11" ht="14.4" customHeight="1" thickBot="1" x14ac:dyDescent="0.35">
      <c r="A162" s="590" t="s">
        <v>435</v>
      </c>
      <c r="B162" s="568">
        <v>0</v>
      </c>
      <c r="C162" s="568">
        <v>545.13715999999999</v>
      </c>
      <c r="D162" s="569">
        <v>545.13715999999999</v>
      </c>
      <c r="E162" s="578" t="s">
        <v>281</v>
      </c>
      <c r="F162" s="568">
        <v>0</v>
      </c>
      <c r="G162" s="569">
        <v>0</v>
      </c>
      <c r="H162" s="571">
        <v>0</v>
      </c>
      <c r="I162" s="568">
        <v>390.40561000000002</v>
      </c>
      <c r="J162" s="569">
        <v>390.40561000000002</v>
      </c>
      <c r="K162" s="579" t="s">
        <v>281</v>
      </c>
    </row>
    <row r="163" spans="1:11" ht="14.4" customHeight="1" thickBot="1" x14ac:dyDescent="0.35">
      <c r="A163" s="590" t="s">
        <v>436</v>
      </c>
      <c r="B163" s="568">
        <v>0</v>
      </c>
      <c r="C163" s="568">
        <v>1860.27216</v>
      </c>
      <c r="D163" s="569">
        <v>1860.27216</v>
      </c>
      <c r="E163" s="578" t="s">
        <v>281</v>
      </c>
      <c r="F163" s="568">
        <v>0</v>
      </c>
      <c r="G163" s="569">
        <v>0</v>
      </c>
      <c r="H163" s="571">
        <v>1604.2436299999999</v>
      </c>
      <c r="I163" s="568">
        <v>1836.7583099999999</v>
      </c>
      <c r="J163" s="569">
        <v>1836.7583099999999</v>
      </c>
      <c r="K163" s="579" t="s">
        <v>281</v>
      </c>
    </row>
    <row r="164" spans="1:11" ht="14.4" customHeight="1" thickBot="1" x14ac:dyDescent="0.35">
      <c r="A164" s="587" t="s">
        <v>437</v>
      </c>
      <c r="B164" s="568">
        <v>0</v>
      </c>
      <c r="C164" s="568">
        <v>3.4898699999999998</v>
      </c>
      <c r="D164" s="569">
        <v>3.4898699999999998</v>
      </c>
      <c r="E164" s="578" t="s">
        <v>281</v>
      </c>
      <c r="F164" s="568">
        <v>0</v>
      </c>
      <c r="G164" s="569">
        <v>0</v>
      </c>
      <c r="H164" s="571">
        <v>0</v>
      </c>
      <c r="I164" s="568">
        <v>0</v>
      </c>
      <c r="J164" s="569">
        <v>0</v>
      </c>
      <c r="K164" s="579" t="s">
        <v>281</v>
      </c>
    </row>
    <row r="165" spans="1:11" ht="14.4" customHeight="1" thickBot="1" x14ac:dyDescent="0.35">
      <c r="A165" s="593" t="s">
        <v>438</v>
      </c>
      <c r="B165" s="573">
        <v>0</v>
      </c>
      <c r="C165" s="573">
        <v>3.4898699999999998</v>
      </c>
      <c r="D165" s="574">
        <v>3.4898699999999998</v>
      </c>
      <c r="E165" s="575" t="s">
        <v>281</v>
      </c>
      <c r="F165" s="573">
        <v>0</v>
      </c>
      <c r="G165" s="574">
        <v>0</v>
      </c>
      <c r="H165" s="576">
        <v>0</v>
      </c>
      <c r="I165" s="573">
        <v>0</v>
      </c>
      <c r="J165" s="574">
        <v>0</v>
      </c>
      <c r="K165" s="577" t="s">
        <v>281</v>
      </c>
    </row>
    <row r="166" spans="1:11" ht="14.4" customHeight="1" thickBot="1" x14ac:dyDescent="0.35">
      <c r="A166" s="589" t="s">
        <v>439</v>
      </c>
      <c r="B166" s="573">
        <v>0</v>
      </c>
      <c r="C166" s="573">
        <v>-1.2999999999999999E-4</v>
      </c>
      <c r="D166" s="574">
        <v>-1.2999999999999999E-4</v>
      </c>
      <c r="E166" s="575" t="s">
        <v>281</v>
      </c>
      <c r="F166" s="573">
        <v>0</v>
      </c>
      <c r="G166" s="574">
        <v>0</v>
      </c>
      <c r="H166" s="576">
        <v>0</v>
      </c>
      <c r="I166" s="573">
        <v>0</v>
      </c>
      <c r="J166" s="574">
        <v>0</v>
      </c>
      <c r="K166" s="577" t="s">
        <v>281</v>
      </c>
    </row>
    <row r="167" spans="1:11" ht="14.4" customHeight="1" thickBot="1" x14ac:dyDescent="0.35">
      <c r="A167" s="590" t="s">
        <v>440</v>
      </c>
      <c r="B167" s="568">
        <v>0</v>
      </c>
      <c r="C167" s="568">
        <v>-1.2999999999999999E-4</v>
      </c>
      <c r="D167" s="569">
        <v>-1.2999999999999999E-4</v>
      </c>
      <c r="E167" s="578" t="s">
        <v>311</v>
      </c>
      <c r="F167" s="568">
        <v>0</v>
      </c>
      <c r="G167" s="569">
        <v>0</v>
      </c>
      <c r="H167" s="571">
        <v>0</v>
      </c>
      <c r="I167" s="568">
        <v>0</v>
      </c>
      <c r="J167" s="569">
        <v>0</v>
      </c>
      <c r="K167" s="579" t="s">
        <v>281</v>
      </c>
    </row>
    <row r="168" spans="1:11" ht="14.4" customHeight="1" thickBot="1" x14ac:dyDescent="0.35">
      <c r="A168" s="589" t="s">
        <v>441</v>
      </c>
      <c r="B168" s="573">
        <v>0</v>
      </c>
      <c r="C168" s="573">
        <v>3.49</v>
      </c>
      <c r="D168" s="574">
        <v>3.49</v>
      </c>
      <c r="E168" s="575" t="s">
        <v>311</v>
      </c>
      <c r="F168" s="573">
        <v>0</v>
      </c>
      <c r="G168" s="574">
        <v>0</v>
      </c>
      <c r="H168" s="576">
        <v>0</v>
      </c>
      <c r="I168" s="573">
        <v>0</v>
      </c>
      <c r="J168" s="574">
        <v>0</v>
      </c>
      <c r="K168" s="577" t="s">
        <v>281</v>
      </c>
    </row>
    <row r="169" spans="1:11" ht="14.4" customHeight="1" thickBot="1" x14ac:dyDescent="0.35">
      <c r="A169" s="590" t="s">
        <v>442</v>
      </c>
      <c r="B169" s="568">
        <v>0</v>
      </c>
      <c r="C169" s="568">
        <v>3.49</v>
      </c>
      <c r="D169" s="569">
        <v>3.49</v>
      </c>
      <c r="E169" s="578" t="s">
        <v>311</v>
      </c>
      <c r="F169" s="568">
        <v>0</v>
      </c>
      <c r="G169" s="569">
        <v>0</v>
      </c>
      <c r="H169" s="571">
        <v>0</v>
      </c>
      <c r="I169" s="568">
        <v>0</v>
      </c>
      <c r="J169" s="569">
        <v>0</v>
      </c>
      <c r="K169" s="579" t="s">
        <v>281</v>
      </c>
    </row>
    <row r="170" spans="1:11" ht="14.4" customHeight="1" thickBot="1" x14ac:dyDescent="0.35">
      <c r="A170" s="587" t="s">
        <v>443</v>
      </c>
      <c r="B170" s="568">
        <v>0</v>
      </c>
      <c r="C170" s="568">
        <v>0</v>
      </c>
      <c r="D170" s="569">
        <v>0</v>
      </c>
      <c r="E170" s="570">
        <v>1</v>
      </c>
      <c r="F170" s="568">
        <v>0</v>
      </c>
      <c r="G170" s="569">
        <v>0</v>
      </c>
      <c r="H170" s="571">
        <v>0</v>
      </c>
      <c r="I170" s="568">
        <v>46.9</v>
      </c>
      <c r="J170" s="569">
        <v>46.9</v>
      </c>
      <c r="K170" s="579" t="s">
        <v>311</v>
      </c>
    </row>
    <row r="171" spans="1:11" ht="14.4" customHeight="1" thickBot="1" x14ac:dyDescent="0.35">
      <c r="A171" s="593" t="s">
        <v>444</v>
      </c>
      <c r="B171" s="573">
        <v>0</v>
      </c>
      <c r="C171" s="573">
        <v>0</v>
      </c>
      <c r="D171" s="574">
        <v>0</v>
      </c>
      <c r="E171" s="580">
        <v>1</v>
      </c>
      <c r="F171" s="573">
        <v>0</v>
      </c>
      <c r="G171" s="574">
        <v>0</v>
      </c>
      <c r="H171" s="576">
        <v>0</v>
      </c>
      <c r="I171" s="573">
        <v>46.9</v>
      </c>
      <c r="J171" s="574">
        <v>46.9</v>
      </c>
      <c r="K171" s="577" t="s">
        <v>311</v>
      </c>
    </row>
    <row r="172" spans="1:11" ht="14.4" customHeight="1" thickBot="1" x14ac:dyDescent="0.35">
      <c r="A172" s="589" t="s">
        <v>445</v>
      </c>
      <c r="B172" s="573">
        <v>0</v>
      </c>
      <c r="C172" s="573">
        <v>0</v>
      </c>
      <c r="D172" s="574">
        <v>0</v>
      </c>
      <c r="E172" s="580">
        <v>1</v>
      </c>
      <c r="F172" s="573">
        <v>0</v>
      </c>
      <c r="G172" s="574">
        <v>0</v>
      </c>
      <c r="H172" s="576">
        <v>0</v>
      </c>
      <c r="I172" s="573">
        <v>46.9</v>
      </c>
      <c r="J172" s="574">
        <v>46.9</v>
      </c>
      <c r="K172" s="577" t="s">
        <v>311</v>
      </c>
    </row>
    <row r="173" spans="1:11" ht="14.4" customHeight="1" thickBot="1" x14ac:dyDescent="0.35">
      <c r="A173" s="590" t="s">
        <v>446</v>
      </c>
      <c r="B173" s="568">
        <v>0</v>
      </c>
      <c r="C173" s="568">
        <v>0</v>
      </c>
      <c r="D173" s="569">
        <v>0</v>
      </c>
      <c r="E173" s="570">
        <v>1</v>
      </c>
      <c r="F173" s="568">
        <v>0</v>
      </c>
      <c r="G173" s="569">
        <v>0</v>
      </c>
      <c r="H173" s="571">
        <v>0</v>
      </c>
      <c r="I173" s="568">
        <v>46.9</v>
      </c>
      <c r="J173" s="569">
        <v>46.9</v>
      </c>
      <c r="K173" s="579" t="s">
        <v>311</v>
      </c>
    </row>
    <row r="174" spans="1:11" ht="14.4" customHeight="1" thickBot="1" x14ac:dyDescent="0.35">
      <c r="A174" s="586" t="s">
        <v>447</v>
      </c>
      <c r="B174" s="568">
        <v>4961.9649527312404</v>
      </c>
      <c r="C174" s="568">
        <v>6588.7310000000098</v>
      </c>
      <c r="D174" s="569">
        <v>1626.7660472687601</v>
      </c>
      <c r="E174" s="570">
        <v>1.3278471457909999</v>
      </c>
      <c r="F174" s="568">
        <v>5596.1918684564898</v>
      </c>
      <c r="G174" s="569">
        <v>2798.0959342282399</v>
      </c>
      <c r="H174" s="571">
        <v>575.81592999999998</v>
      </c>
      <c r="I174" s="568">
        <v>3411.3648800000001</v>
      </c>
      <c r="J174" s="569">
        <v>613.26894577175699</v>
      </c>
      <c r="K174" s="572">
        <v>0.60958683336499997</v>
      </c>
    </row>
    <row r="175" spans="1:11" ht="14.4" customHeight="1" thickBot="1" x14ac:dyDescent="0.35">
      <c r="A175" s="591" t="s">
        <v>448</v>
      </c>
      <c r="B175" s="573">
        <v>4961.9649527312404</v>
      </c>
      <c r="C175" s="573">
        <v>6588.7310000000098</v>
      </c>
      <c r="D175" s="574">
        <v>1626.7660472687601</v>
      </c>
      <c r="E175" s="580">
        <v>1.3278471457909999</v>
      </c>
      <c r="F175" s="573">
        <v>5596.1918684564898</v>
      </c>
      <c r="G175" s="574">
        <v>2798.0959342282399</v>
      </c>
      <c r="H175" s="576">
        <v>575.81592999999998</v>
      </c>
      <c r="I175" s="573">
        <v>3411.3648800000001</v>
      </c>
      <c r="J175" s="574">
        <v>613.26894577175699</v>
      </c>
      <c r="K175" s="581">
        <v>0.60958683336499997</v>
      </c>
    </row>
    <row r="176" spans="1:11" ht="14.4" customHeight="1" thickBot="1" x14ac:dyDescent="0.35">
      <c r="A176" s="593" t="s">
        <v>41</v>
      </c>
      <c r="B176" s="573">
        <v>4961.9649527312404</v>
      </c>
      <c r="C176" s="573">
        <v>6588.7310000000098</v>
      </c>
      <c r="D176" s="574">
        <v>1626.7660472687601</v>
      </c>
      <c r="E176" s="580">
        <v>1.3278471457909999</v>
      </c>
      <c r="F176" s="573">
        <v>5596.1918684564898</v>
      </c>
      <c r="G176" s="574">
        <v>2798.0959342282399</v>
      </c>
      <c r="H176" s="576">
        <v>575.81592999999998</v>
      </c>
      <c r="I176" s="573">
        <v>3411.3648800000001</v>
      </c>
      <c r="J176" s="574">
        <v>613.26894577175699</v>
      </c>
      <c r="K176" s="581">
        <v>0.60958683336499997</v>
      </c>
    </row>
    <row r="177" spans="1:11" ht="14.4" customHeight="1" thickBot="1" x14ac:dyDescent="0.35">
      <c r="A177" s="589" t="s">
        <v>449</v>
      </c>
      <c r="B177" s="573">
        <v>52.810639490086999</v>
      </c>
      <c r="C177" s="573">
        <v>58.076999999999998</v>
      </c>
      <c r="D177" s="574">
        <v>5.2663605099120003</v>
      </c>
      <c r="E177" s="580">
        <v>1.0997215818770001</v>
      </c>
      <c r="F177" s="573">
        <v>65.082376034798003</v>
      </c>
      <c r="G177" s="574">
        <v>32.541188017399001</v>
      </c>
      <c r="H177" s="576">
        <v>4.8499999999999996</v>
      </c>
      <c r="I177" s="573">
        <v>29.93</v>
      </c>
      <c r="J177" s="574">
        <v>-2.6111880173989999</v>
      </c>
      <c r="K177" s="581">
        <v>0.45987872329599999</v>
      </c>
    </row>
    <row r="178" spans="1:11" ht="14.4" customHeight="1" thickBot="1" x14ac:dyDescent="0.35">
      <c r="A178" s="590" t="s">
        <v>450</v>
      </c>
      <c r="B178" s="568">
        <v>52.810639490086999</v>
      </c>
      <c r="C178" s="568">
        <v>58.076999999999998</v>
      </c>
      <c r="D178" s="569">
        <v>5.2663605099120003</v>
      </c>
      <c r="E178" s="570">
        <v>1.0997215818770001</v>
      </c>
      <c r="F178" s="568">
        <v>65.082376034798003</v>
      </c>
      <c r="G178" s="569">
        <v>32.541188017399001</v>
      </c>
      <c r="H178" s="571">
        <v>4.8499999999999996</v>
      </c>
      <c r="I178" s="568">
        <v>29.93</v>
      </c>
      <c r="J178" s="569">
        <v>-2.6111880173989999</v>
      </c>
      <c r="K178" s="572">
        <v>0.45987872329599999</v>
      </c>
    </row>
    <row r="179" spans="1:11" ht="14.4" customHeight="1" thickBot="1" x14ac:dyDescent="0.35">
      <c r="A179" s="589" t="s">
        <v>451</v>
      </c>
      <c r="B179" s="573">
        <v>127.878461897069</v>
      </c>
      <c r="C179" s="573">
        <v>139.48228</v>
      </c>
      <c r="D179" s="574">
        <v>11.603818102930999</v>
      </c>
      <c r="E179" s="580">
        <v>1.090740988988</v>
      </c>
      <c r="F179" s="573">
        <v>165.015191100767</v>
      </c>
      <c r="G179" s="574">
        <v>82.507595550383002</v>
      </c>
      <c r="H179" s="576">
        <v>8.7641600000000004</v>
      </c>
      <c r="I179" s="573">
        <v>69.567999999999998</v>
      </c>
      <c r="J179" s="574">
        <v>-12.939595550383</v>
      </c>
      <c r="K179" s="581">
        <v>0.42158542820099998</v>
      </c>
    </row>
    <row r="180" spans="1:11" ht="14.4" customHeight="1" thickBot="1" x14ac:dyDescent="0.35">
      <c r="A180" s="590" t="s">
        <v>452</v>
      </c>
      <c r="B180" s="568">
        <v>94.478955572876004</v>
      </c>
      <c r="C180" s="568">
        <v>119.88</v>
      </c>
      <c r="D180" s="569">
        <v>25.401044427123001</v>
      </c>
      <c r="E180" s="570">
        <v>1.2688539926489999</v>
      </c>
      <c r="F180" s="568">
        <v>124.677433413537</v>
      </c>
      <c r="G180" s="569">
        <v>62.338716706767997</v>
      </c>
      <c r="H180" s="571">
        <v>7.4</v>
      </c>
      <c r="I180" s="568">
        <v>55.87</v>
      </c>
      <c r="J180" s="569">
        <v>-6.4687167067680003</v>
      </c>
      <c r="K180" s="572">
        <v>0.44811637896500001</v>
      </c>
    </row>
    <row r="181" spans="1:11" ht="14.4" customHeight="1" thickBot="1" x14ac:dyDescent="0.35">
      <c r="A181" s="590" t="s">
        <v>453</v>
      </c>
      <c r="B181" s="568">
        <v>12.181883537022999</v>
      </c>
      <c r="C181" s="568">
        <v>8.9499999999999996E-2</v>
      </c>
      <c r="D181" s="569">
        <v>-12.092383537023</v>
      </c>
      <c r="E181" s="570">
        <v>7.3469755080000001E-3</v>
      </c>
      <c r="F181" s="568">
        <v>19.560651888146001</v>
      </c>
      <c r="G181" s="569">
        <v>9.7803259440720005</v>
      </c>
      <c r="H181" s="571">
        <v>0</v>
      </c>
      <c r="I181" s="568">
        <v>4.3929</v>
      </c>
      <c r="J181" s="569">
        <v>-5.3874259440719996</v>
      </c>
      <c r="K181" s="572">
        <v>0.22457840490700001</v>
      </c>
    </row>
    <row r="182" spans="1:11" ht="14.4" customHeight="1" thickBot="1" x14ac:dyDescent="0.35">
      <c r="A182" s="590" t="s">
        <v>454</v>
      </c>
      <c r="B182" s="568">
        <v>21.217622787168001</v>
      </c>
      <c r="C182" s="568">
        <v>19.512779999999999</v>
      </c>
      <c r="D182" s="569">
        <v>-1.7048427871680001</v>
      </c>
      <c r="E182" s="570">
        <v>0.91964967968900002</v>
      </c>
      <c r="F182" s="568">
        <v>20.777105799084001</v>
      </c>
      <c r="G182" s="569">
        <v>10.388552899542001</v>
      </c>
      <c r="H182" s="571">
        <v>1.36416</v>
      </c>
      <c r="I182" s="568">
        <v>9.3050999999999995</v>
      </c>
      <c r="J182" s="569">
        <v>-1.0834528995420001</v>
      </c>
      <c r="K182" s="572">
        <v>0.44785352156199998</v>
      </c>
    </row>
    <row r="183" spans="1:11" ht="14.4" customHeight="1" thickBot="1" x14ac:dyDescent="0.35">
      <c r="A183" s="589" t="s">
        <v>455</v>
      </c>
      <c r="B183" s="573">
        <v>771.42964844331095</v>
      </c>
      <c r="C183" s="573">
        <v>774.254330000001</v>
      </c>
      <c r="D183" s="574">
        <v>2.8246815566899999</v>
      </c>
      <c r="E183" s="580">
        <v>1.0036616191279999</v>
      </c>
      <c r="F183" s="573">
        <v>745.22421780198897</v>
      </c>
      <c r="G183" s="574">
        <v>372.612108900995</v>
      </c>
      <c r="H183" s="576">
        <v>63.453890000000001</v>
      </c>
      <c r="I183" s="573">
        <v>392.41318000000001</v>
      </c>
      <c r="J183" s="574">
        <v>19.801071099005</v>
      </c>
      <c r="K183" s="581">
        <v>0.52657062213700001</v>
      </c>
    </row>
    <row r="184" spans="1:11" ht="14.4" customHeight="1" thickBot="1" x14ac:dyDescent="0.35">
      <c r="A184" s="590" t="s">
        <v>456</v>
      </c>
      <c r="B184" s="568">
        <v>771.42964844331095</v>
      </c>
      <c r="C184" s="568">
        <v>774.254330000001</v>
      </c>
      <c r="D184" s="569">
        <v>2.8246815566899999</v>
      </c>
      <c r="E184" s="570">
        <v>1.0036616191279999</v>
      </c>
      <c r="F184" s="568">
        <v>745.22421780198897</v>
      </c>
      <c r="G184" s="569">
        <v>372.612108900995</v>
      </c>
      <c r="H184" s="571">
        <v>63.453890000000001</v>
      </c>
      <c r="I184" s="568">
        <v>392.41318000000001</v>
      </c>
      <c r="J184" s="569">
        <v>19.801071099005</v>
      </c>
      <c r="K184" s="572">
        <v>0.52657062213700001</v>
      </c>
    </row>
    <row r="185" spans="1:11" ht="14.4" customHeight="1" thickBot="1" x14ac:dyDescent="0.35">
      <c r="A185" s="589" t="s">
        <v>457</v>
      </c>
      <c r="B185" s="573">
        <v>0</v>
      </c>
      <c r="C185" s="573">
        <v>2.5579999999999998</v>
      </c>
      <c r="D185" s="574">
        <v>2.5579999999999998</v>
      </c>
      <c r="E185" s="575" t="s">
        <v>281</v>
      </c>
      <c r="F185" s="573">
        <v>0</v>
      </c>
      <c r="G185" s="574">
        <v>0</v>
      </c>
      <c r="H185" s="576">
        <v>2.8000000000000001E-2</v>
      </c>
      <c r="I185" s="573">
        <v>0.55800000000000005</v>
      </c>
      <c r="J185" s="574">
        <v>0.55800000000000005</v>
      </c>
      <c r="K185" s="577" t="s">
        <v>311</v>
      </c>
    </row>
    <row r="186" spans="1:11" ht="14.4" customHeight="1" thickBot="1" x14ac:dyDescent="0.35">
      <c r="A186" s="590" t="s">
        <v>458</v>
      </c>
      <c r="B186" s="568">
        <v>0</v>
      </c>
      <c r="C186" s="568">
        <v>2.5579999999999998</v>
      </c>
      <c r="D186" s="569">
        <v>2.5579999999999998</v>
      </c>
      <c r="E186" s="578" t="s">
        <v>281</v>
      </c>
      <c r="F186" s="568">
        <v>0</v>
      </c>
      <c r="G186" s="569">
        <v>0</v>
      </c>
      <c r="H186" s="571">
        <v>2.8000000000000001E-2</v>
      </c>
      <c r="I186" s="568">
        <v>0.55800000000000005</v>
      </c>
      <c r="J186" s="569">
        <v>0.55800000000000005</v>
      </c>
      <c r="K186" s="579" t="s">
        <v>311</v>
      </c>
    </row>
    <row r="187" spans="1:11" ht="14.4" customHeight="1" thickBot="1" x14ac:dyDescent="0.35">
      <c r="A187" s="589" t="s">
        <v>459</v>
      </c>
      <c r="B187" s="573">
        <v>375</v>
      </c>
      <c r="C187" s="573">
        <v>342.89377000000002</v>
      </c>
      <c r="D187" s="574">
        <v>-32.106229999999002</v>
      </c>
      <c r="E187" s="580">
        <v>0.91438338666600005</v>
      </c>
      <c r="F187" s="573">
        <v>318.44877067894498</v>
      </c>
      <c r="G187" s="574">
        <v>159.22438533947201</v>
      </c>
      <c r="H187" s="576">
        <v>48.421909999999997</v>
      </c>
      <c r="I187" s="573">
        <v>146.38591</v>
      </c>
      <c r="J187" s="574">
        <v>-12.838475339472</v>
      </c>
      <c r="K187" s="581">
        <v>0.45968433066199998</v>
      </c>
    </row>
    <row r="188" spans="1:11" ht="14.4" customHeight="1" thickBot="1" x14ac:dyDescent="0.35">
      <c r="A188" s="590" t="s">
        <v>460</v>
      </c>
      <c r="B188" s="568">
        <v>375</v>
      </c>
      <c r="C188" s="568">
        <v>342.89377000000002</v>
      </c>
      <c r="D188" s="569">
        <v>-32.106229999999002</v>
      </c>
      <c r="E188" s="570">
        <v>0.91438338666600005</v>
      </c>
      <c r="F188" s="568">
        <v>318.44877067894498</v>
      </c>
      <c r="G188" s="569">
        <v>159.22438533947201</v>
      </c>
      <c r="H188" s="571">
        <v>48.421909999999997</v>
      </c>
      <c r="I188" s="568">
        <v>146.38591</v>
      </c>
      <c r="J188" s="569">
        <v>-12.838475339472</v>
      </c>
      <c r="K188" s="572">
        <v>0.45968433066199998</v>
      </c>
    </row>
    <row r="189" spans="1:11" ht="14.4" customHeight="1" thickBot="1" x14ac:dyDescent="0.35">
      <c r="A189" s="589" t="s">
        <v>461</v>
      </c>
      <c r="B189" s="573">
        <v>0</v>
      </c>
      <c r="C189" s="573">
        <v>1453.2966799999999</v>
      </c>
      <c r="D189" s="574">
        <v>1453.2966799999999</v>
      </c>
      <c r="E189" s="575" t="s">
        <v>281</v>
      </c>
      <c r="F189" s="573">
        <v>0</v>
      </c>
      <c r="G189" s="574">
        <v>0</v>
      </c>
      <c r="H189" s="576">
        <v>81.30265</v>
      </c>
      <c r="I189" s="573">
        <v>705.64142000000004</v>
      </c>
      <c r="J189" s="574">
        <v>705.64142000000004</v>
      </c>
      <c r="K189" s="577" t="s">
        <v>311</v>
      </c>
    </row>
    <row r="190" spans="1:11" ht="14.4" customHeight="1" thickBot="1" x14ac:dyDescent="0.35">
      <c r="A190" s="590" t="s">
        <v>462</v>
      </c>
      <c r="B190" s="568">
        <v>0</v>
      </c>
      <c r="C190" s="568">
        <v>1453.2966799999999</v>
      </c>
      <c r="D190" s="569">
        <v>1453.2966799999999</v>
      </c>
      <c r="E190" s="578" t="s">
        <v>281</v>
      </c>
      <c r="F190" s="568">
        <v>0</v>
      </c>
      <c r="G190" s="569">
        <v>0</v>
      </c>
      <c r="H190" s="571">
        <v>81.30265</v>
      </c>
      <c r="I190" s="568">
        <v>705.64142000000004</v>
      </c>
      <c r="J190" s="569">
        <v>705.64142000000004</v>
      </c>
      <c r="K190" s="579" t="s">
        <v>311</v>
      </c>
    </row>
    <row r="191" spans="1:11" ht="14.4" customHeight="1" thickBot="1" x14ac:dyDescent="0.35">
      <c r="A191" s="589" t="s">
        <v>463</v>
      </c>
      <c r="B191" s="573">
        <v>3634.8462029007801</v>
      </c>
      <c r="C191" s="573">
        <v>3818.16894</v>
      </c>
      <c r="D191" s="574">
        <v>183.32273709922799</v>
      </c>
      <c r="E191" s="580">
        <v>1.0504347988510001</v>
      </c>
      <c r="F191" s="573">
        <v>4302.4213128399897</v>
      </c>
      <c r="G191" s="574">
        <v>2151.2106564199898</v>
      </c>
      <c r="H191" s="576">
        <v>368.99531999999999</v>
      </c>
      <c r="I191" s="573">
        <v>2066.8683700000001</v>
      </c>
      <c r="J191" s="574">
        <v>-84.342286419992007</v>
      </c>
      <c r="K191" s="581">
        <v>0.48039655340800003</v>
      </c>
    </row>
    <row r="192" spans="1:11" ht="14.4" customHeight="1" thickBot="1" x14ac:dyDescent="0.35">
      <c r="A192" s="590" t="s">
        <v>464</v>
      </c>
      <c r="B192" s="568">
        <v>3634.8462029007801</v>
      </c>
      <c r="C192" s="568">
        <v>3818.16894</v>
      </c>
      <c r="D192" s="569">
        <v>183.32273709922799</v>
      </c>
      <c r="E192" s="570">
        <v>1.0504347988510001</v>
      </c>
      <c r="F192" s="568">
        <v>4302.4213128399897</v>
      </c>
      <c r="G192" s="569">
        <v>2151.2106564199898</v>
      </c>
      <c r="H192" s="571">
        <v>368.99531999999999</v>
      </c>
      <c r="I192" s="568">
        <v>2066.8683700000001</v>
      </c>
      <c r="J192" s="569">
        <v>-84.342286419992007</v>
      </c>
      <c r="K192" s="572">
        <v>0.48039655340800003</v>
      </c>
    </row>
    <row r="193" spans="1:11" ht="14.4" customHeight="1" thickBot="1" x14ac:dyDescent="0.35">
      <c r="A193" s="594" t="s">
        <v>465</v>
      </c>
      <c r="B193" s="573">
        <v>0</v>
      </c>
      <c r="C193" s="573">
        <v>0</v>
      </c>
      <c r="D193" s="574">
        <v>0</v>
      </c>
      <c r="E193" s="575" t="s">
        <v>281</v>
      </c>
      <c r="F193" s="573">
        <v>0</v>
      </c>
      <c r="G193" s="574">
        <v>0</v>
      </c>
      <c r="H193" s="576">
        <v>0</v>
      </c>
      <c r="I193" s="573">
        <v>3.3210000000000003E-2</v>
      </c>
      <c r="J193" s="574">
        <v>3.3210000000000003E-2</v>
      </c>
      <c r="K193" s="577" t="s">
        <v>311</v>
      </c>
    </row>
    <row r="194" spans="1:11" ht="14.4" customHeight="1" thickBot="1" x14ac:dyDescent="0.35">
      <c r="A194" s="591" t="s">
        <v>466</v>
      </c>
      <c r="B194" s="573">
        <v>0</v>
      </c>
      <c r="C194" s="573">
        <v>0</v>
      </c>
      <c r="D194" s="574">
        <v>0</v>
      </c>
      <c r="E194" s="575" t="s">
        <v>281</v>
      </c>
      <c r="F194" s="573">
        <v>0</v>
      </c>
      <c r="G194" s="574">
        <v>0</v>
      </c>
      <c r="H194" s="576">
        <v>0</v>
      </c>
      <c r="I194" s="573">
        <v>3.3210000000000003E-2</v>
      </c>
      <c r="J194" s="574">
        <v>3.3210000000000003E-2</v>
      </c>
      <c r="K194" s="577" t="s">
        <v>311</v>
      </c>
    </row>
    <row r="195" spans="1:11" ht="14.4" customHeight="1" thickBot="1" x14ac:dyDescent="0.35">
      <c r="A195" s="593" t="s">
        <v>467</v>
      </c>
      <c r="B195" s="573">
        <v>0</v>
      </c>
      <c r="C195" s="573">
        <v>0</v>
      </c>
      <c r="D195" s="574">
        <v>0</v>
      </c>
      <c r="E195" s="575" t="s">
        <v>281</v>
      </c>
      <c r="F195" s="573">
        <v>0</v>
      </c>
      <c r="G195" s="574">
        <v>0</v>
      </c>
      <c r="H195" s="576">
        <v>0</v>
      </c>
      <c r="I195" s="573">
        <v>3.3210000000000003E-2</v>
      </c>
      <c r="J195" s="574">
        <v>3.3210000000000003E-2</v>
      </c>
      <c r="K195" s="577" t="s">
        <v>311</v>
      </c>
    </row>
    <row r="196" spans="1:11" ht="14.4" customHeight="1" thickBot="1" x14ac:dyDescent="0.35">
      <c r="A196" s="589" t="s">
        <v>468</v>
      </c>
      <c r="B196" s="573">
        <v>0</v>
      </c>
      <c r="C196" s="573">
        <v>0</v>
      </c>
      <c r="D196" s="574">
        <v>0</v>
      </c>
      <c r="E196" s="575" t="s">
        <v>281</v>
      </c>
      <c r="F196" s="573">
        <v>0</v>
      </c>
      <c r="G196" s="574">
        <v>0</v>
      </c>
      <c r="H196" s="576">
        <v>0</v>
      </c>
      <c r="I196" s="573">
        <v>3.3210000000000003E-2</v>
      </c>
      <c r="J196" s="574">
        <v>3.3210000000000003E-2</v>
      </c>
      <c r="K196" s="577" t="s">
        <v>311</v>
      </c>
    </row>
    <row r="197" spans="1:11" ht="14.4" customHeight="1" thickBot="1" x14ac:dyDescent="0.35">
      <c r="A197" s="590" t="s">
        <v>469</v>
      </c>
      <c r="B197" s="568">
        <v>0</v>
      </c>
      <c r="C197" s="568">
        <v>0</v>
      </c>
      <c r="D197" s="569">
        <v>0</v>
      </c>
      <c r="E197" s="570">
        <v>1</v>
      </c>
      <c r="F197" s="568">
        <v>0</v>
      </c>
      <c r="G197" s="569">
        <v>0</v>
      </c>
      <c r="H197" s="571">
        <v>0</v>
      </c>
      <c r="I197" s="568">
        <v>3.3210000000000003E-2</v>
      </c>
      <c r="J197" s="569">
        <v>3.3210000000000003E-2</v>
      </c>
      <c r="K197" s="579" t="s">
        <v>311</v>
      </c>
    </row>
    <row r="198" spans="1:11" ht="14.4" customHeight="1" thickBot="1" x14ac:dyDescent="0.35">
      <c r="A198" s="595"/>
      <c r="B198" s="568">
        <v>-8300.0963445263696</v>
      </c>
      <c r="C198" s="568">
        <v>-6356.4229400000304</v>
      </c>
      <c r="D198" s="569">
        <v>1943.6734045263399</v>
      </c>
      <c r="E198" s="570">
        <v>0.76582519962999995</v>
      </c>
      <c r="F198" s="568">
        <v>-10964.550913868101</v>
      </c>
      <c r="G198" s="569">
        <v>-5482.2754569340404</v>
      </c>
      <c r="H198" s="571">
        <v>1665.39447</v>
      </c>
      <c r="I198" s="568">
        <v>-4884.9455900000003</v>
      </c>
      <c r="J198" s="569">
        <v>597.32986693403996</v>
      </c>
      <c r="K198" s="572">
        <v>0.445521720713</v>
      </c>
    </row>
    <row r="199" spans="1:11" ht="14.4" customHeight="1" thickBot="1" x14ac:dyDescent="0.35">
      <c r="A199" s="596" t="s">
        <v>53</v>
      </c>
      <c r="B199" s="582">
        <v>-8300.0963445263696</v>
      </c>
      <c r="C199" s="582">
        <v>-6356.4229400000304</v>
      </c>
      <c r="D199" s="583">
        <v>1943.6734045263399</v>
      </c>
      <c r="E199" s="584" t="s">
        <v>281</v>
      </c>
      <c r="F199" s="582">
        <v>-10964.550913868101</v>
      </c>
      <c r="G199" s="583">
        <v>-5482.2754569340404</v>
      </c>
      <c r="H199" s="582">
        <v>1665.39447</v>
      </c>
      <c r="I199" s="582">
        <v>-4884.9455900000003</v>
      </c>
      <c r="J199" s="583">
        <v>597.32986693404598</v>
      </c>
      <c r="K199" s="585">
        <v>0.445521720713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470</v>
      </c>
      <c r="B5" s="598" t="s">
        <v>471</v>
      </c>
      <c r="C5" s="599" t="s">
        <v>472</v>
      </c>
      <c r="D5" s="599" t="s">
        <v>472</v>
      </c>
      <c r="E5" s="599"/>
      <c r="F5" s="599" t="s">
        <v>472</v>
      </c>
      <c r="G5" s="599" t="s">
        <v>472</v>
      </c>
      <c r="H5" s="599" t="s">
        <v>472</v>
      </c>
      <c r="I5" s="600" t="s">
        <v>472</v>
      </c>
      <c r="J5" s="601" t="s">
        <v>61</v>
      </c>
    </row>
    <row r="6" spans="1:10" ht="14.4" customHeight="1" x14ac:dyDescent="0.3">
      <c r="A6" s="597" t="s">
        <v>470</v>
      </c>
      <c r="B6" s="598" t="s">
        <v>289</v>
      </c>
      <c r="C6" s="599">
        <v>1630.2285800000009</v>
      </c>
      <c r="D6" s="599">
        <v>1697.024000000001</v>
      </c>
      <c r="E6" s="599"/>
      <c r="F6" s="599">
        <v>1926.3191900000002</v>
      </c>
      <c r="G6" s="599">
        <v>1999.9470798576699</v>
      </c>
      <c r="H6" s="599">
        <v>-73.627889857669743</v>
      </c>
      <c r="I6" s="600">
        <v>0.96318508094578703</v>
      </c>
      <c r="J6" s="601" t="s">
        <v>1</v>
      </c>
    </row>
    <row r="7" spans="1:10" ht="14.4" customHeight="1" x14ac:dyDescent="0.3">
      <c r="A7" s="597" t="s">
        <v>470</v>
      </c>
      <c r="B7" s="598" t="s">
        <v>290</v>
      </c>
      <c r="C7" s="599" t="s">
        <v>472</v>
      </c>
      <c r="D7" s="599">
        <v>0</v>
      </c>
      <c r="E7" s="599"/>
      <c r="F7" s="599">
        <v>766.59348</v>
      </c>
      <c r="G7" s="599">
        <v>806.50006591901501</v>
      </c>
      <c r="H7" s="599">
        <v>-39.906585919015015</v>
      </c>
      <c r="I7" s="600">
        <v>0.95051880637661068</v>
      </c>
      <c r="J7" s="601" t="s">
        <v>1</v>
      </c>
    </row>
    <row r="8" spans="1:10" ht="14.4" customHeight="1" x14ac:dyDescent="0.3">
      <c r="A8" s="597" t="s">
        <v>470</v>
      </c>
      <c r="B8" s="598" t="s">
        <v>291</v>
      </c>
      <c r="C8" s="599">
        <v>817.72311000000002</v>
      </c>
      <c r="D8" s="599">
        <v>983.30780000000004</v>
      </c>
      <c r="E8" s="599"/>
      <c r="F8" s="599">
        <v>108.07876</v>
      </c>
      <c r="G8" s="599">
        <v>171.99996811530499</v>
      </c>
      <c r="H8" s="599">
        <v>-63.921208115304992</v>
      </c>
      <c r="I8" s="600">
        <v>0.62836500020480457</v>
      </c>
      <c r="J8" s="601" t="s">
        <v>1</v>
      </c>
    </row>
    <row r="9" spans="1:10" ht="14.4" customHeight="1" x14ac:dyDescent="0.3">
      <c r="A9" s="597" t="s">
        <v>470</v>
      </c>
      <c r="B9" s="598" t="s">
        <v>473</v>
      </c>
      <c r="C9" s="599">
        <v>0</v>
      </c>
      <c r="D9" s="599" t="s">
        <v>472</v>
      </c>
      <c r="E9" s="599"/>
      <c r="F9" s="599" t="s">
        <v>472</v>
      </c>
      <c r="G9" s="599" t="s">
        <v>472</v>
      </c>
      <c r="H9" s="599" t="s">
        <v>472</v>
      </c>
      <c r="I9" s="600" t="s">
        <v>472</v>
      </c>
      <c r="J9" s="601" t="s">
        <v>1</v>
      </c>
    </row>
    <row r="10" spans="1:10" ht="14.4" customHeight="1" x14ac:dyDescent="0.3">
      <c r="A10" s="597" t="s">
        <v>470</v>
      </c>
      <c r="B10" s="598" t="s">
        <v>292</v>
      </c>
      <c r="C10" s="599">
        <v>192.15361999999999</v>
      </c>
      <c r="D10" s="599">
        <v>421.99250000000001</v>
      </c>
      <c r="E10" s="599"/>
      <c r="F10" s="599">
        <v>539.04079000000002</v>
      </c>
      <c r="G10" s="599">
        <v>372.0000335839685</v>
      </c>
      <c r="H10" s="599">
        <v>167.04075641603151</v>
      </c>
      <c r="I10" s="600">
        <v>1.4490342509023639</v>
      </c>
      <c r="J10" s="601" t="s">
        <v>1</v>
      </c>
    </row>
    <row r="11" spans="1:10" ht="14.4" customHeight="1" x14ac:dyDescent="0.3">
      <c r="A11" s="597" t="s">
        <v>470</v>
      </c>
      <c r="B11" s="598" t="s">
        <v>293</v>
      </c>
      <c r="C11" s="599">
        <v>0</v>
      </c>
      <c r="D11" s="599">
        <v>383.87332000000004</v>
      </c>
      <c r="E11" s="599"/>
      <c r="F11" s="599">
        <v>21.263470000000002</v>
      </c>
      <c r="G11" s="599">
        <v>175.00001579891</v>
      </c>
      <c r="H11" s="599">
        <v>-153.73654579890999</v>
      </c>
      <c r="I11" s="600">
        <v>0.12150553188768594</v>
      </c>
      <c r="J11" s="601" t="s">
        <v>1</v>
      </c>
    </row>
    <row r="12" spans="1:10" ht="14.4" customHeight="1" x14ac:dyDescent="0.3">
      <c r="A12" s="597" t="s">
        <v>470</v>
      </c>
      <c r="B12" s="598" t="s">
        <v>294</v>
      </c>
      <c r="C12" s="599">
        <v>591.88905000000011</v>
      </c>
      <c r="D12" s="599">
        <v>695.09372999999891</v>
      </c>
      <c r="E12" s="599"/>
      <c r="F12" s="599">
        <v>586.48883000000001</v>
      </c>
      <c r="G12" s="599">
        <v>646.61625998321995</v>
      </c>
      <c r="H12" s="599">
        <v>-60.12742998321994</v>
      </c>
      <c r="I12" s="600">
        <v>0.90701218991186472</v>
      </c>
      <c r="J12" s="601" t="s">
        <v>1</v>
      </c>
    </row>
    <row r="13" spans="1:10" ht="14.4" customHeight="1" x14ac:dyDescent="0.3">
      <c r="A13" s="597" t="s">
        <v>470</v>
      </c>
      <c r="B13" s="598" t="s">
        <v>295</v>
      </c>
      <c r="C13" s="599">
        <v>577.24611000000004</v>
      </c>
      <c r="D13" s="599">
        <v>434.75311000000102</v>
      </c>
      <c r="E13" s="599"/>
      <c r="F13" s="599">
        <v>637.56940999999995</v>
      </c>
      <c r="G13" s="599">
        <v>454.58114634577748</v>
      </c>
      <c r="H13" s="599">
        <v>182.98826365422246</v>
      </c>
      <c r="I13" s="600">
        <v>1.4025425716072975</v>
      </c>
      <c r="J13" s="601" t="s">
        <v>1</v>
      </c>
    </row>
    <row r="14" spans="1:10" ht="14.4" customHeight="1" x14ac:dyDescent="0.3">
      <c r="A14" s="597" t="s">
        <v>470</v>
      </c>
      <c r="B14" s="598" t="s">
        <v>296</v>
      </c>
      <c r="C14" s="599">
        <v>79.278660000000002</v>
      </c>
      <c r="D14" s="599">
        <v>80.770189999999999</v>
      </c>
      <c r="E14" s="599"/>
      <c r="F14" s="599">
        <v>70.672269999999997</v>
      </c>
      <c r="G14" s="599">
        <v>73.500006635542505</v>
      </c>
      <c r="H14" s="599">
        <v>-2.8277366355425073</v>
      </c>
      <c r="I14" s="600">
        <v>0.96152739618699445</v>
      </c>
      <c r="J14" s="601" t="s">
        <v>1</v>
      </c>
    </row>
    <row r="15" spans="1:10" ht="14.4" customHeight="1" x14ac:dyDescent="0.3">
      <c r="A15" s="597" t="s">
        <v>470</v>
      </c>
      <c r="B15" s="598" t="s">
        <v>474</v>
      </c>
      <c r="C15" s="599">
        <v>3888.519130000001</v>
      </c>
      <c r="D15" s="599">
        <v>4696.8146500000012</v>
      </c>
      <c r="E15" s="599"/>
      <c r="F15" s="599">
        <v>4656.0262000000002</v>
      </c>
      <c r="G15" s="599">
        <v>4700.1445762394078</v>
      </c>
      <c r="H15" s="599">
        <v>-44.118376239407553</v>
      </c>
      <c r="I15" s="600">
        <v>0.99061340017870114</v>
      </c>
      <c r="J15" s="601" t="s">
        <v>475</v>
      </c>
    </row>
    <row r="17" spans="1:10" ht="14.4" customHeight="1" x14ac:dyDescent="0.3">
      <c r="A17" s="597" t="s">
        <v>470</v>
      </c>
      <c r="B17" s="598" t="s">
        <v>471</v>
      </c>
      <c r="C17" s="599" t="s">
        <v>472</v>
      </c>
      <c r="D17" s="599" t="s">
        <v>472</v>
      </c>
      <c r="E17" s="599"/>
      <c r="F17" s="599" t="s">
        <v>472</v>
      </c>
      <c r="G17" s="599" t="s">
        <v>472</v>
      </c>
      <c r="H17" s="599" t="s">
        <v>472</v>
      </c>
      <c r="I17" s="600" t="s">
        <v>472</v>
      </c>
      <c r="J17" s="601" t="s">
        <v>61</v>
      </c>
    </row>
    <row r="18" spans="1:10" ht="14.4" customHeight="1" x14ac:dyDescent="0.3">
      <c r="A18" s="597" t="s">
        <v>476</v>
      </c>
      <c r="B18" s="598" t="s">
        <v>477</v>
      </c>
      <c r="C18" s="599" t="s">
        <v>472</v>
      </c>
      <c r="D18" s="599" t="s">
        <v>472</v>
      </c>
      <c r="E18" s="599"/>
      <c r="F18" s="599" t="s">
        <v>472</v>
      </c>
      <c r="G18" s="599" t="s">
        <v>472</v>
      </c>
      <c r="H18" s="599" t="s">
        <v>472</v>
      </c>
      <c r="I18" s="600" t="s">
        <v>472</v>
      </c>
      <c r="J18" s="601" t="s">
        <v>0</v>
      </c>
    </row>
    <row r="19" spans="1:10" ht="14.4" customHeight="1" x14ac:dyDescent="0.3">
      <c r="A19" s="597" t="s">
        <v>476</v>
      </c>
      <c r="B19" s="598" t="s">
        <v>289</v>
      </c>
      <c r="C19" s="599">
        <v>1630.2285800000009</v>
      </c>
      <c r="D19" s="599">
        <v>1697.024000000001</v>
      </c>
      <c r="E19" s="599"/>
      <c r="F19" s="599">
        <v>1926.3191900000002</v>
      </c>
      <c r="G19" s="599">
        <v>1999.9470798576699</v>
      </c>
      <c r="H19" s="599">
        <v>-73.627889857669743</v>
      </c>
      <c r="I19" s="600">
        <v>0.96318508094578703</v>
      </c>
      <c r="J19" s="601" t="s">
        <v>1</v>
      </c>
    </row>
    <row r="20" spans="1:10" ht="14.4" customHeight="1" x14ac:dyDescent="0.3">
      <c r="A20" s="597" t="s">
        <v>476</v>
      </c>
      <c r="B20" s="598" t="s">
        <v>290</v>
      </c>
      <c r="C20" s="599" t="s">
        <v>472</v>
      </c>
      <c r="D20" s="599">
        <v>0</v>
      </c>
      <c r="E20" s="599"/>
      <c r="F20" s="599">
        <v>766.59348</v>
      </c>
      <c r="G20" s="599">
        <v>806.50006591901501</v>
      </c>
      <c r="H20" s="599">
        <v>-39.906585919015015</v>
      </c>
      <c r="I20" s="600">
        <v>0.95051880637661068</v>
      </c>
      <c r="J20" s="601" t="s">
        <v>1</v>
      </c>
    </row>
    <row r="21" spans="1:10" ht="14.4" customHeight="1" x14ac:dyDescent="0.3">
      <c r="A21" s="597" t="s">
        <v>476</v>
      </c>
      <c r="B21" s="598" t="s">
        <v>291</v>
      </c>
      <c r="C21" s="599">
        <v>817.72311000000002</v>
      </c>
      <c r="D21" s="599">
        <v>983.30780000000004</v>
      </c>
      <c r="E21" s="599"/>
      <c r="F21" s="599">
        <v>108.07876</v>
      </c>
      <c r="G21" s="599">
        <v>171.99996811530499</v>
      </c>
      <c r="H21" s="599">
        <v>-63.921208115304992</v>
      </c>
      <c r="I21" s="600">
        <v>0.62836500020480457</v>
      </c>
      <c r="J21" s="601" t="s">
        <v>1</v>
      </c>
    </row>
    <row r="22" spans="1:10" ht="14.4" customHeight="1" x14ac:dyDescent="0.3">
      <c r="A22" s="597" t="s">
        <v>476</v>
      </c>
      <c r="B22" s="598" t="s">
        <v>473</v>
      </c>
      <c r="C22" s="599">
        <v>0</v>
      </c>
      <c r="D22" s="599" t="s">
        <v>472</v>
      </c>
      <c r="E22" s="599"/>
      <c r="F22" s="599" t="s">
        <v>472</v>
      </c>
      <c r="G22" s="599" t="s">
        <v>472</v>
      </c>
      <c r="H22" s="599" t="s">
        <v>472</v>
      </c>
      <c r="I22" s="600" t="s">
        <v>472</v>
      </c>
      <c r="J22" s="601" t="s">
        <v>1</v>
      </c>
    </row>
    <row r="23" spans="1:10" ht="14.4" customHeight="1" x14ac:dyDescent="0.3">
      <c r="A23" s="597" t="s">
        <v>476</v>
      </c>
      <c r="B23" s="598" t="s">
        <v>292</v>
      </c>
      <c r="C23" s="599">
        <v>192.15361999999999</v>
      </c>
      <c r="D23" s="599">
        <v>421.99250000000001</v>
      </c>
      <c r="E23" s="599"/>
      <c r="F23" s="599">
        <v>539.04079000000002</v>
      </c>
      <c r="G23" s="599">
        <v>372.0000335839685</v>
      </c>
      <c r="H23" s="599">
        <v>167.04075641603151</v>
      </c>
      <c r="I23" s="600">
        <v>1.4490342509023639</v>
      </c>
      <c r="J23" s="601" t="s">
        <v>1</v>
      </c>
    </row>
    <row r="24" spans="1:10" ht="14.4" customHeight="1" x14ac:dyDescent="0.3">
      <c r="A24" s="597" t="s">
        <v>476</v>
      </c>
      <c r="B24" s="598" t="s">
        <v>293</v>
      </c>
      <c r="C24" s="599">
        <v>0</v>
      </c>
      <c r="D24" s="599">
        <v>383.87332000000004</v>
      </c>
      <c r="E24" s="599"/>
      <c r="F24" s="599">
        <v>21.263470000000002</v>
      </c>
      <c r="G24" s="599">
        <v>175.00001579891</v>
      </c>
      <c r="H24" s="599">
        <v>-153.73654579890999</v>
      </c>
      <c r="I24" s="600">
        <v>0.12150553188768594</v>
      </c>
      <c r="J24" s="601" t="s">
        <v>1</v>
      </c>
    </row>
    <row r="25" spans="1:10" ht="14.4" customHeight="1" x14ac:dyDescent="0.3">
      <c r="A25" s="597" t="s">
        <v>476</v>
      </c>
      <c r="B25" s="598" t="s">
        <v>294</v>
      </c>
      <c r="C25" s="599">
        <v>591.88905000000011</v>
      </c>
      <c r="D25" s="599">
        <v>695.09372999999891</v>
      </c>
      <c r="E25" s="599"/>
      <c r="F25" s="599">
        <v>586.48883000000001</v>
      </c>
      <c r="G25" s="599">
        <v>646.61625998321995</v>
      </c>
      <c r="H25" s="599">
        <v>-60.12742998321994</v>
      </c>
      <c r="I25" s="600">
        <v>0.90701218991186472</v>
      </c>
      <c r="J25" s="601" t="s">
        <v>1</v>
      </c>
    </row>
    <row r="26" spans="1:10" ht="14.4" customHeight="1" x14ac:dyDescent="0.3">
      <c r="A26" s="597" t="s">
        <v>476</v>
      </c>
      <c r="B26" s="598" t="s">
        <v>295</v>
      </c>
      <c r="C26" s="599">
        <v>577.24611000000004</v>
      </c>
      <c r="D26" s="599">
        <v>434.75311000000102</v>
      </c>
      <c r="E26" s="599"/>
      <c r="F26" s="599">
        <v>637.56940999999995</v>
      </c>
      <c r="G26" s="599">
        <v>454.58114634577748</v>
      </c>
      <c r="H26" s="599">
        <v>182.98826365422246</v>
      </c>
      <c r="I26" s="600">
        <v>1.4025425716072975</v>
      </c>
      <c r="J26" s="601" t="s">
        <v>1</v>
      </c>
    </row>
    <row r="27" spans="1:10" ht="14.4" customHeight="1" x14ac:dyDescent="0.3">
      <c r="A27" s="597" t="s">
        <v>476</v>
      </c>
      <c r="B27" s="598" t="s">
        <v>296</v>
      </c>
      <c r="C27" s="599">
        <v>79.278660000000002</v>
      </c>
      <c r="D27" s="599">
        <v>80.770189999999999</v>
      </c>
      <c r="E27" s="599"/>
      <c r="F27" s="599">
        <v>70.672269999999997</v>
      </c>
      <c r="G27" s="599">
        <v>73.500006635542505</v>
      </c>
      <c r="H27" s="599">
        <v>-2.8277366355425073</v>
      </c>
      <c r="I27" s="600">
        <v>0.96152739618699445</v>
      </c>
      <c r="J27" s="601" t="s">
        <v>1</v>
      </c>
    </row>
    <row r="28" spans="1:10" ht="14.4" customHeight="1" x14ac:dyDescent="0.3">
      <c r="A28" s="597" t="s">
        <v>476</v>
      </c>
      <c r="B28" s="598" t="s">
        <v>478</v>
      </c>
      <c r="C28" s="599">
        <v>3888.519130000001</v>
      </c>
      <c r="D28" s="599">
        <v>4696.8146500000012</v>
      </c>
      <c r="E28" s="599"/>
      <c r="F28" s="599">
        <v>4656.0262000000002</v>
      </c>
      <c r="G28" s="599">
        <v>4700.1445762394078</v>
      </c>
      <c r="H28" s="599">
        <v>-44.118376239407553</v>
      </c>
      <c r="I28" s="600">
        <v>0.99061340017870114</v>
      </c>
      <c r="J28" s="601" t="s">
        <v>479</v>
      </c>
    </row>
    <row r="29" spans="1:10" ht="14.4" customHeight="1" x14ac:dyDescent="0.3">
      <c r="A29" s="597" t="s">
        <v>472</v>
      </c>
      <c r="B29" s="598" t="s">
        <v>472</v>
      </c>
      <c r="C29" s="599" t="s">
        <v>472</v>
      </c>
      <c r="D29" s="599" t="s">
        <v>472</v>
      </c>
      <c r="E29" s="599"/>
      <c r="F29" s="599" t="s">
        <v>472</v>
      </c>
      <c r="G29" s="599" t="s">
        <v>472</v>
      </c>
      <c r="H29" s="599" t="s">
        <v>472</v>
      </c>
      <c r="I29" s="600" t="s">
        <v>472</v>
      </c>
      <c r="J29" s="601" t="s">
        <v>480</v>
      </c>
    </row>
    <row r="30" spans="1:10" ht="14.4" customHeight="1" x14ac:dyDescent="0.3">
      <c r="A30" s="597" t="s">
        <v>470</v>
      </c>
      <c r="B30" s="598" t="s">
        <v>474</v>
      </c>
      <c r="C30" s="599">
        <v>3888.519130000001</v>
      </c>
      <c r="D30" s="599">
        <v>4696.8146500000012</v>
      </c>
      <c r="E30" s="599"/>
      <c r="F30" s="599">
        <v>4656.0262000000002</v>
      </c>
      <c r="G30" s="599">
        <v>4700.1445762394078</v>
      </c>
      <c r="H30" s="599">
        <v>-44.118376239407553</v>
      </c>
      <c r="I30" s="600">
        <v>0.99061340017870114</v>
      </c>
      <c r="J30" s="601" t="s">
        <v>475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337.08451829901321</v>
      </c>
      <c r="M3" s="192">
        <f>SUBTOTAL(9,M5:M1048576)</f>
        <v>14829.434099999999</v>
      </c>
      <c r="N3" s="193">
        <f>SUBTOTAL(9,N5:N1048576)</f>
        <v>4998772.6502454598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470</v>
      </c>
      <c r="B5" s="610" t="s">
        <v>2077</v>
      </c>
      <c r="C5" s="611" t="s">
        <v>476</v>
      </c>
      <c r="D5" s="612" t="s">
        <v>2078</v>
      </c>
      <c r="E5" s="611" t="s">
        <v>481</v>
      </c>
      <c r="F5" s="612" t="s">
        <v>2079</v>
      </c>
      <c r="G5" s="611"/>
      <c r="H5" s="611" t="s">
        <v>482</v>
      </c>
      <c r="I5" s="611" t="s">
        <v>483</v>
      </c>
      <c r="J5" s="611" t="s">
        <v>484</v>
      </c>
      <c r="K5" s="611" t="s">
        <v>485</v>
      </c>
      <c r="L5" s="613">
        <v>68.779999999999987</v>
      </c>
      <c r="M5" s="613">
        <v>2</v>
      </c>
      <c r="N5" s="614">
        <v>137.55999999999997</v>
      </c>
    </row>
    <row r="6" spans="1:14" ht="14.4" customHeight="1" x14ac:dyDescent="0.3">
      <c r="A6" s="615" t="s">
        <v>470</v>
      </c>
      <c r="B6" s="616" t="s">
        <v>2077</v>
      </c>
      <c r="C6" s="617" t="s">
        <v>476</v>
      </c>
      <c r="D6" s="618" t="s">
        <v>2078</v>
      </c>
      <c r="E6" s="617" t="s">
        <v>481</v>
      </c>
      <c r="F6" s="618" t="s">
        <v>2079</v>
      </c>
      <c r="G6" s="617"/>
      <c r="H6" s="617" t="s">
        <v>486</v>
      </c>
      <c r="I6" s="617" t="s">
        <v>487</v>
      </c>
      <c r="J6" s="617" t="s">
        <v>488</v>
      </c>
      <c r="K6" s="617" t="s">
        <v>489</v>
      </c>
      <c r="L6" s="619">
        <v>171.06774999999999</v>
      </c>
      <c r="M6" s="619">
        <v>80</v>
      </c>
      <c r="N6" s="620">
        <v>13685.42</v>
      </c>
    </row>
    <row r="7" spans="1:14" ht="14.4" customHeight="1" x14ac:dyDescent="0.3">
      <c r="A7" s="615" t="s">
        <v>470</v>
      </c>
      <c r="B7" s="616" t="s">
        <v>2077</v>
      </c>
      <c r="C7" s="617" t="s">
        <v>476</v>
      </c>
      <c r="D7" s="618" t="s">
        <v>2078</v>
      </c>
      <c r="E7" s="617" t="s">
        <v>481</v>
      </c>
      <c r="F7" s="618" t="s">
        <v>2079</v>
      </c>
      <c r="G7" s="617"/>
      <c r="H7" s="617" t="s">
        <v>490</v>
      </c>
      <c r="I7" s="617" t="s">
        <v>491</v>
      </c>
      <c r="J7" s="617" t="s">
        <v>492</v>
      </c>
      <c r="K7" s="617" t="s">
        <v>485</v>
      </c>
      <c r="L7" s="619">
        <v>68.78</v>
      </c>
      <c r="M7" s="619">
        <v>3</v>
      </c>
      <c r="N7" s="620">
        <v>206.34</v>
      </c>
    </row>
    <row r="8" spans="1:14" ht="14.4" customHeight="1" x14ac:dyDescent="0.3">
      <c r="A8" s="615" t="s">
        <v>470</v>
      </c>
      <c r="B8" s="616" t="s">
        <v>2077</v>
      </c>
      <c r="C8" s="617" t="s">
        <v>476</v>
      </c>
      <c r="D8" s="618" t="s">
        <v>2078</v>
      </c>
      <c r="E8" s="617" t="s">
        <v>481</v>
      </c>
      <c r="F8" s="618" t="s">
        <v>2079</v>
      </c>
      <c r="G8" s="617"/>
      <c r="H8" s="617" t="s">
        <v>493</v>
      </c>
      <c r="I8" s="617" t="s">
        <v>493</v>
      </c>
      <c r="J8" s="617" t="s">
        <v>494</v>
      </c>
      <c r="K8" s="617" t="s">
        <v>495</v>
      </c>
      <c r="L8" s="619">
        <v>29.84</v>
      </c>
      <c r="M8" s="619">
        <v>1</v>
      </c>
      <c r="N8" s="620">
        <v>29.84</v>
      </c>
    </row>
    <row r="9" spans="1:14" ht="14.4" customHeight="1" x14ac:dyDescent="0.3">
      <c r="A9" s="615" t="s">
        <v>470</v>
      </c>
      <c r="B9" s="616" t="s">
        <v>2077</v>
      </c>
      <c r="C9" s="617" t="s">
        <v>476</v>
      </c>
      <c r="D9" s="618" t="s">
        <v>2078</v>
      </c>
      <c r="E9" s="617" t="s">
        <v>481</v>
      </c>
      <c r="F9" s="618" t="s">
        <v>2079</v>
      </c>
      <c r="G9" s="617"/>
      <c r="H9" s="617" t="s">
        <v>496</v>
      </c>
      <c r="I9" s="617" t="s">
        <v>496</v>
      </c>
      <c r="J9" s="617" t="s">
        <v>497</v>
      </c>
      <c r="K9" s="617" t="s">
        <v>498</v>
      </c>
      <c r="L9" s="619">
        <v>496.19808695652176</v>
      </c>
      <c r="M9" s="619">
        <v>23</v>
      </c>
      <c r="N9" s="620">
        <v>11412.556</v>
      </c>
    </row>
    <row r="10" spans="1:14" ht="14.4" customHeight="1" x14ac:dyDescent="0.3">
      <c r="A10" s="615" t="s">
        <v>470</v>
      </c>
      <c r="B10" s="616" t="s">
        <v>2077</v>
      </c>
      <c r="C10" s="617" t="s">
        <v>476</v>
      </c>
      <c r="D10" s="618" t="s">
        <v>2078</v>
      </c>
      <c r="E10" s="617" t="s">
        <v>481</v>
      </c>
      <c r="F10" s="618" t="s">
        <v>2079</v>
      </c>
      <c r="G10" s="617"/>
      <c r="H10" s="617" t="s">
        <v>499</v>
      </c>
      <c r="I10" s="617" t="s">
        <v>499</v>
      </c>
      <c r="J10" s="617" t="s">
        <v>500</v>
      </c>
      <c r="K10" s="617" t="s">
        <v>501</v>
      </c>
      <c r="L10" s="619">
        <v>75.040000000000035</v>
      </c>
      <c r="M10" s="619">
        <v>2</v>
      </c>
      <c r="N10" s="620">
        <v>150.08000000000007</v>
      </c>
    </row>
    <row r="11" spans="1:14" ht="14.4" customHeight="1" x14ac:dyDescent="0.3">
      <c r="A11" s="615" t="s">
        <v>470</v>
      </c>
      <c r="B11" s="616" t="s">
        <v>2077</v>
      </c>
      <c r="C11" s="617" t="s">
        <v>476</v>
      </c>
      <c r="D11" s="618" t="s">
        <v>2078</v>
      </c>
      <c r="E11" s="617" t="s">
        <v>481</v>
      </c>
      <c r="F11" s="618" t="s">
        <v>2079</v>
      </c>
      <c r="G11" s="617"/>
      <c r="H11" s="617" t="s">
        <v>502</v>
      </c>
      <c r="I11" s="617" t="s">
        <v>502</v>
      </c>
      <c r="J11" s="617" t="s">
        <v>503</v>
      </c>
      <c r="K11" s="617" t="s">
        <v>504</v>
      </c>
      <c r="L11" s="619">
        <v>154.30999999999997</v>
      </c>
      <c r="M11" s="619">
        <v>1</v>
      </c>
      <c r="N11" s="620">
        <v>154.30999999999997</v>
      </c>
    </row>
    <row r="12" spans="1:14" ht="14.4" customHeight="1" x14ac:dyDescent="0.3">
      <c r="A12" s="615" t="s">
        <v>470</v>
      </c>
      <c r="B12" s="616" t="s">
        <v>2077</v>
      </c>
      <c r="C12" s="617" t="s">
        <v>476</v>
      </c>
      <c r="D12" s="618" t="s">
        <v>2078</v>
      </c>
      <c r="E12" s="617" t="s">
        <v>481</v>
      </c>
      <c r="F12" s="618" t="s">
        <v>2079</v>
      </c>
      <c r="G12" s="617"/>
      <c r="H12" s="617" t="s">
        <v>505</v>
      </c>
      <c r="I12" s="617" t="s">
        <v>505</v>
      </c>
      <c r="J12" s="617" t="s">
        <v>506</v>
      </c>
      <c r="K12" s="617" t="s">
        <v>507</v>
      </c>
      <c r="L12" s="619">
        <v>103.32000000000002</v>
      </c>
      <c r="M12" s="619">
        <v>1</v>
      </c>
      <c r="N12" s="620">
        <v>103.32000000000002</v>
      </c>
    </row>
    <row r="13" spans="1:14" ht="14.4" customHeight="1" x14ac:dyDescent="0.3">
      <c r="A13" s="615" t="s">
        <v>470</v>
      </c>
      <c r="B13" s="616" t="s">
        <v>2077</v>
      </c>
      <c r="C13" s="617" t="s">
        <v>476</v>
      </c>
      <c r="D13" s="618" t="s">
        <v>2078</v>
      </c>
      <c r="E13" s="617" t="s">
        <v>481</v>
      </c>
      <c r="F13" s="618" t="s">
        <v>2079</v>
      </c>
      <c r="G13" s="617"/>
      <c r="H13" s="617" t="s">
        <v>508</v>
      </c>
      <c r="I13" s="617" t="s">
        <v>509</v>
      </c>
      <c r="J13" s="617" t="s">
        <v>510</v>
      </c>
      <c r="K13" s="617" t="s">
        <v>511</v>
      </c>
      <c r="L13" s="619">
        <v>59.7</v>
      </c>
      <c r="M13" s="619">
        <v>1</v>
      </c>
      <c r="N13" s="620">
        <v>59.7</v>
      </c>
    </row>
    <row r="14" spans="1:14" ht="14.4" customHeight="1" x14ac:dyDescent="0.3">
      <c r="A14" s="615" t="s">
        <v>470</v>
      </c>
      <c r="B14" s="616" t="s">
        <v>2077</v>
      </c>
      <c r="C14" s="617" t="s">
        <v>476</v>
      </c>
      <c r="D14" s="618" t="s">
        <v>2078</v>
      </c>
      <c r="E14" s="617" t="s">
        <v>481</v>
      </c>
      <c r="F14" s="618" t="s">
        <v>2079</v>
      </c>
      <c r="G14" s="617" t="s">
        <v>512</v>
      </c>
      <c r="H14" s="617" t="s">
        <v>513</v>
      </c>
      <c r="I14" s="617" t="s">
        <v>513</v>
      </c>
      <c r="J14" s="617" t="s">
        <v>514</v>
      </c>
      <c r="K14" s="617" t="s">
        <v>515</v>
      </c>
      <c r="L14" s="619">
        <v>171.59950331071715</v>
      </c>
      <c r="M14" s="619">
        <v>74</v>
      </c>
      <c r="N14" s="620">
        <v>12698.36324499307</v>
      </c>
    </row>
    <row r="15" spans="1:14" ht="14.4" customHeight="1" x14ac:dyDescent="0.3">
      <c r="A15" s="615" t="s">
        <v>470</v>
      </c>
      <c r="B15" s="616" t="s">
        <v>2077</v>
      </c>
      <c r="C15" s="617" t="s">
        <v>476</v>
      </c>
      <c r="D15" s="618" t="s">
        <v>2078</v>
      </c>
      <c r="E15" s="617" t="s">
        <v>481</v>
      </c>
      <c r="F15" s="618" t="s">
        <v>2079</v>
      </c>
      <c r="G15" s="617" t="s">
        <v>512</v>
      </c>
      <c r="H15" s="617" t="s">
        <v>516</v>
      </c>
      <c r="I15" s="617" t="s">
        <v>516</v>
      </c>
      <c r="J15" s="617" t="s">
        <v>517</v>
      </c>
      <c r="K15" s="617" t="s">
        <v>518</v>
      </c>
      <c r="L15" s="619">
        <v>173.69000194880772</v>
      </c>
      <c r="M15" s="619">
        <v>130</v>
      </c>
      <c r="N15" s="620">
        <v>22579.700253345003</v>
      </c>
    </row>
    <row r="16" spans="1:14" ht="14.4" customHeight="1" x14ac:dyDescent="0.3">
      <c r="A16" s="615" t="s">
        <v>470</v>
      </c>
      <c r="B16" s="616" t="s">
        <v>2077</v>
      </c>
      <c r="C16" s="617" t="s">
        <v>476</v>
      </c>
      <c r="D16" s="618" t="s">
        <v>2078</v>
      </c>
      <c r="E16" s="617" t="s">
        <v>481</v>
      </c>
      <c r="F16" s="618" t="s">
        <v>2079</v>
      </c>
      <c r="G16" s="617" t="s">
        <v>512</v>
      </c>
      <c r="H16" s="617" t="s">
        <v>519</v>
      </c>
      <c r="I16" s="617" t="s">
        <v>519</v>
      </c>
      <c r="J16" s="617" t="s">
        <v>520</v>
      </c>
      <c r="K16" s="617" t="s">
        <v>518</v>
      </c>
      <c r="L16" s="619">
        <v>142.99999881455111</v>
      </c>
      <c r="M16" s="619">
        <v>14</v>
      </c>
      <c r="N16" s="620">
        <v>2001.9999834037153</v>
      </c>
    </row>
    <row r="17" spans="1:14" ht="14.4" customHeight="1" x14ac:dyDescent="0.3">
      <c r="A17" s="615" t="s">
        <v>470</v>
      </c>
      <c r="B17" s="616" t="s">
        <v>2077</v>
      </c>
      <c r="C17" s="617" t="s">
        <v>476</v>
      </c>
      <c r="D17" s="618" t="s">
        <v>2078</v>
      </c>
      <c r="E17" s="617" t="s">
        <v>481</v>
      </c>
      <c r="F17" s="618" t="s">
        <v>2079</v>
      </c>
      <c r="G17" s="617" t="s">
        <v>512</v>
      </c>
      <c r="H17" s="617" t="s">
        <v>521</v>
      </c>
      <c r="I17" s="617" t="s">
        <v>521</v>
      </c>
      <c r="J17" s="617" t="s">
        <v>520</v>
      </c>
      <c r="K17" s="617" t="s">
        <v>522</v>
      </c>
      <c r="L17" s="619">
        <v>126.5</v>
      </c>
      <c r="M17" s="619">
        <v>31</v>
      </c>
      <c r="N17" s="620">
        <v>3921.5</v>
      </c>
    </row>
    <row r="18" spans="1:14" ht="14.4" customHeight="1" x14ac:dyDescent="0.3">
      <c r="A18" s="615" t="s">
        <v>470</v>
      </c>
      <c r="B18" s="616" t="s">
        <v>2077</v>
      </c>
      <c r="C18" s="617" t="s">
        <v>476</v>
      </c>
      <c r="D18" s="618" t="s">
        <v>2078</v>
      </c>
      <c r="E18" s="617" t="s">
        <v>481</v>
      </c>
      <c r="F18" s="618" t="s">
        <v>2079</v>
      </c>
      <c r="G18" s="617" t="s">
        <v>512</v>
      </c>
      <c r="H18" s="617" t="s">
        <v>523</v>
      </c>
      <c r="I18" s="617" t="s">
        <v>523</v>
      </c>
      <c r="J18" s="617" t="s">
        <v>514</v>
      </c>
      <c r="K18" s="617" t="s">
        <v>524</v>
      </c>
      <c r="L18" s="619">
        <v>92.949999999999989</v>
      </c>
      <c r="M18" s="619">
        <v>158</v>
      </c>
      <c r="N18" s="620">
        <v>14686.099999999999</v>
      </c>
    </row>
    <row r="19" spans="1:14" ht="14.4" customHeight="1" x14ac:dyDescent="0.3">
      <c r="A19" s="615" t="s">
        <v>470</v>
      </c>
      <c r="B19" s="616" t="s">
        <v>2077</v>
      </c>
      <c r="C19" s="617" t="s">
        <v>476</v>
      </c>
      <c r="D19" s="618" t="s">
        <v>2078</v>
      </c>
      <c r="E19" s="617" t="s">
        <v>481</v>
      </c>
      <c r="F19" s="618" t="s">
        <v>2079</v>
      </c>
      <c r="G19" s="617" t="s">
        <v>512</v>
      </c>
      <c r="H19" s="617" t="s">
        <v>525</v>
      </c>
      <c r="I19" s="617" t="s">
        <v>525</v>
      </c>
      <c r="J19" s="617" t="s">
        <v>514</v>
      </c>
      <c r="K19" s="617" t="s">
        <v>526</v>
      </c>
      <c r="L19" s="619">
        <v>93.499999719529015</v>
      </c>
      <c r="M19" s="619">
        <v>117</v>
      </c>
      <c r="N19" s="620">
        <v>10939.499967184895</v>
      </c>
    </row>
    <row r="20" spans="1:14" ht="14.4" customHeight="1" x14ac:dyDescent="0.3">
      <c r="A20" s="615" t="s">
        <v>470</v>
      </c>
      <c r="B20" s="616" t="s">
        <v>2077</v>
      </c>
      <c r="C20" s="617" t="s">
        <v>476</v>
      </c>
      <c r="D20" s="618" t="s">
        <v>2078</v>
      </c>
      <c r="E20" s="617" t="s">
        <v>481</v>
      </c>
      <c r="F20" s="618" t="s">
        <v>2079</v>
      </c>
      <c r="G20" s="617" t="s">
        <v>512</v>
      </c>
      <c r="H20" s="617" t="s">
        <v>527</v>
      </c>
      <c r="I20" s="617" t="s">
        <v>528</v>
      </c>
      <c r="J20" s="617" t="s">
        <v>529</v>
      </c>
      <c r="K20" s="617" t="s">
        <v>530</v>
      </c>
      <c r="L20" s="619">
        <v>38.319999999999993</v>
      </c>
      <c r="M20" s="619">
        <v>1</v>
      </c>
      <c r="N20" s="620">
        <v>38.319999999999993</v>
      </c>
    </row>
    <row r="21" spans="1:14" ht="14.4" customHeight="1" x14ac:dyDescent="0.3">
      <c r="A21" s="615" t="s">
        <v>470</v>
      </c>
      <c r="B21" s="616" t="s">
        <v>2077</v>
      </c>
      <c r="C21" s="617" t="s">
        <v>476</v>
      </c>
      <c r="D21" s="618" t="s">
        <v>2078</v>
      </c>
      <c r="E21" s="617" t="s">
        <v>481</v>
      </c>
      <c r="F21" s="618" t="s">
        <v>2079</v>
      </c>
      <c r="G21" s="617" t="s">
        <v>512</v>
      </c>
      <c r="H21" s="617" t="s">
        <v>531</v>
      </c>
      <c r="I21" s="617" t="s">
        <v>532</v>
      </c>
      <c r="J21" s="617" t="s">
        <v>533</v>
      </c>
      <c r="K21" s="617" t="s">
        <v>534</v>
      </c>
      <c r="L21" s="619">
        <v>87.030061609681226</v>
      </c>
      <c r="M21" s="619">
        <v>12</v>
      </c>
      <c r="N21" s="620">
        <v>1044.3607393161747</v>
      </c>
    </row>
    <row r="22" spans="1:14" ht="14.4" customHeight="1" x14ac:dyDescent="0.3">
      <c r="A22" s="615" t="s">
        <v>470</v>
      </c>
      <c r="B22" s="616" t="s">
        <v>2077</v>
      </c>
      <c r="C22" s="617" t="s">
        <v>476</v>
      </c>
      <c r="D22" s="618" t="s">
        <v>2078</v>
      </c>
      <c r="E22" s="617" t="s">
        <v>481</v>
      </c>
      <c r="F22" s="618" t="s">
        <v>2079</v>
      </c>
      <c r="G22" s="617" t="s">
        <v>512</v>
      </c>
      <c r="H22" s="617" t="s">
        <v>535</v>
      </c>
      <c r="I22" s="617" t="s">
        <v>536</v>
      </c>
      <c r="J22" s="617" t="s">
        <v>537</v>
      </c>
      <c r="K22" s="617" t="s">
        <v>538</v>
      </c>
      <c r="L22" s="619">
        <v>96.820077566711021</v>
      </c>
      <c r="M22" s="619">
        <v>290</v>
      </c>
      <c r="N22" s="620">
        <v>28077.822494346197</v>
      </c>
    </row>
    <row r="23" spans="1:14" ht="14.4" customHeight="1" x14ac:dyDescent="0.3">
      <c r="A23" s="615" t="s">
        <v>470</v>
      </c>
      <c r="B23" s="616" t="s">
        <v>2077</v>
      </c>
      <c r="C23" s="617" t="s">
        <v>476</v>
      </c>
      <c r="D23" s="618" t="s">
        <v>2078</v>
      </c>
      <c r="E23" s="617" t="s">
        <v>481</v>
      </c>
      <c r="F23" s="618" t="s">
        <v>2079</v>
      </c>
      <c r="G23" s="617" t="s">
        <v>512</v>
      </c>
      <c r="H23" s="617" t="s">
        <v>539</v>
      </c>
      <c r="I23" s="617" t="s">
        <v>540</v>
      </c>
      <c r="J23" s="617" t="s">
        <v>537</v>
      </c>
      <c r="K23" s="617" t="s">
        <v>541</v>
      </c>
      <c r="L23" s="619">
        <v>100.76</v>
      </c>
      <c r="M23" s="619">
        <v>21</v>
      </c>
      <c r="N23" s="620">
        <v>2115.96</v>
      </c>
    </row>
    <row r="24" spans="1:14" ht="14.4" customHeight="1" x14ac:dyDescent="0.3">
      <c r="A24" s="615" t="s">
        <v>470</v>
      </c>
      <c r="B24" s="616" t="s">
        <v>2077</v>
      </c>
      <c r="C24" s="617" t="s">
        <v>476</v>
      </c>
      <c r="D24" s="618" t="s">
        <v>2078</v>
      </c>
      <c r="E24" s="617" t="s">
        <v>481</v>
      </c>
      <c r="F24" s="618" t="s">
        <v>2079</v>
      </c>
      <c r="G24" s="617" t="s">
        <v>512</v>
      </c>
      <c r="H24" s="617" t="s">
        <v>542</v>
      </c>
      <c r="I24" s="617" t="s">
        <v>543</v>
      </c>
      <c r="J24" s="617" t="s">
        <v>544</v>
      </c>
      <c r="K24" s="617" t="s">
        <v>545</v>
      </c>
      <c r="L24" s="619">
        <v>167.61</v>
      </c>
      <c r="M24" s="619">
        <v>9</v>
      </c>
      <c r="N24" s="620">
        <v>1508.4900000000002</v>
      </c>
    </row>
    <row r="25" spans="1:14" ht="14.4" customHeight="1" x14ac:dyDescent="0.3">
      <c r="A25" s="615" t="s">
        <v>470</v>
      </c>
      <c r="B25" s="616" t="s">
        <v>2077</v>
      </c>
      <c r="C25" s="617" t="s">
        <v>476</v>
      </c>
      <c r="D25" s="618" t="s">
        <v>2078</v>
      </c>
      <c r="E25" s="617" t="s">
        <v>481</v>
      </c>
      <c r="F25" s="618" t="s">
        <v>2079</v>
      </c>
      <c r="G25" s="617" t="s">
        <v>512</v>
      </c>
      <c r="H25" s="617" t="s">
        <v>546</v>
      </c>
      <c r="I25" s="617" t="s">
        <v>547</v>
      </c>
      <c r="J25" s="617" t="s">
        <v>548</v>
      </c>
      <c r="K25" s="617" t="s">
        <v>549</v>
      </c>
      <c r="L25" s="619">
        <v>64.539952837540497</v>
      </c>
      <c r="M25" s="619">
        <v>230</v>
      </c>
      <c r="N25" s="620">
        <v>14844.189152634315</v>
      </c>
    </row>
    <row r="26" spans="1:14" ht="14.4" customHeight="1" x14ac:dyDescent="0.3">
      <c r="A26" s="615" t="s">
        <v>470</v>
      </c>
      <c r="B26" s="616" t="s">
        <v>2077</v>
      </c>
      <c r="C26" s="617" t="s">
        <v>476</v>
      </c>
      <c r="D26" s="618" t="s">
        <v>2078</v>
      </c>
      <c r="E26" s="617" t="s">
        <v>481</v>
      </c>
      <c r="F26" s="618" t="s">
        <v>2079</v>
      </c>
      <c r="G26" s="617" t="s">
        <v>512</v>
      </c>
      <c r="H26" s="617" t="s">
        <v>550</v>
      </c>
      <c r="I26" s="617" t="s">
        <v>551</v>
      </c>
      <c r="J26" s="617" t="s">
        <v>552</v>
      </c>
      <c r="K26" s="617" t="s">
        <v>553</v>
      </c>
      <c r="L26" s="619">
        <v>43.62</v>
      </c>
      <c r="M26" s="619">
        <v>3</v>
      </c>
      <c r="N26" s="620">
        <v>130.85999999999999</v>
      </c>
    </row>
    <row r="27" spans="1:14" ht="14.4" customHeight="1" x14ac:dyDescent="0.3">
      <c r="A27" s="615" t="s">
        <v>470</v>
      </c>
      <c r="B27" s="616" t="s">
        <v>2077</v>
      </c>
      <c r="C27" s="617" t="s">
        <v>476</v>
      </c>
      <c r="D27" s="618" t="s">
        <v>2078</v>
      </c>
      <c r="E27" s="617" t="s">
        <v>481</v>
      </c>
      <c r="F27" s="618" t="s">
        <v>2079</v>
      </c>
      <c r="G27" s="617" t="s">
        <v>512</v>
      </c>
      <c r="H27" s="617" t="s">
        <v>554</v>
      </c>
      <c r="I27" s="617" t="s">
        <v>555</v>
      </c>
      <c r="J27" s="617" t="s">
        <v>556</v>
      </c>
      <c r="K27" s="617" t="s">
        <v>557</v>
      </c>
      <c r="L27" s="619">
        <v>77.001242008121395</v>
      </c>
      <c r="M27" s="619">
        <v>60</v>
      </c>
      <c r="N27" s="620">
        <v>4620.0745204872837</v>
      </c>
    </row>
    <row r="28" spans="1:14" ht="14.4" customHeight="1" x14ac:dyDescent="0.3">
      <c r="A28" s="615" t="s">
        <v>470</v>
      </c>
      <c r="B28" s="616" t="s">
        <v>2077</v>
      </c>
      <c r="C28" s="617" t="s">
        <v>476</v>
      </c>
      <c r="D28" s="618" t="s">
        <v>2078</v>
      </c>
      <c r="E28" s="617" t="s">
        <v>481</v>
      </c>
      <c r="F28" s="618" t="s">
        <v>2079</v>
      </c>
      <c r="G28" s="617" t="s">
        <v>512</v>
      </c>
      <c r="H28" s="617" t="s">
        <v>558</v>
      </c>
      <c r="I28" s="617" t="s">
        <v>559</v>
      </c>
      <c r="J28" s="617" t="s">
        <v>560</v>
      </c>
      <c r="K28" s="617" t="s">
        <v>561</v>
      </c>
      <c r="L28" s="619">
        <v>86.117333333333335</v>
      </c>
      <c r="M28" s="619">
        <v>15</v>
      </c>
      <c r="N28" s="620">
        <v>1291.76</v>
      </c>
    </row>
    <row r="29" spans="1:14" ht="14.4" customHeight="1" x14ac:dyDescent="0.3">
      <c r="A29" s="615" t="s">
        <v>470</v>
      </c>
      <c r="B29" s="616" t="s">
        <v>2077</v>
      </c>
      <c r="C29" s="617" t="s">
        <v>476</v>
      </c>
      <c r="D29" s="618" t="s">
        <v>2078</v>
      </c>
      <c r="E29" s="617" t="s">
        <v>481</v>
      </c>
      <c r="F29" s="618" t="s">
        <v>2079</v>
      </c>
      <c r="G29" s="617" t="s">
        <v>512</v>
      </c>
      <c r="H29" s="617" t="s">
        <v>562</v>
      </c>
      <c r="I29" s="617" t="s">
        <v>563</v>
      </c>
      <c r="J29" s="617" t="s">
        <v>564</v>
      </c>
      <c r="K29" s="617" t="s">
        <v>565</v>
      </c>
      <c r="L29" s="619">
        <v>64.74106665482833</v>
      </c>
      <c r="M29" s="619">
        <v>35</v>
      </c>
      <c r="N29" s="620">
        <v>2265.9373329189916</v>
      </c>
    </row>
    <row r="30" spans="1:14" ht="14.4" customHeight="1" x14ac:dyDescent="0.3">
      <c r="A30" s="615" t="s">
        <v>470</v>
      </c>
      <c r="B30" s="616" t="s">
        <v>2077</v>
      </c>
      <c r="C30" s="617" t="s">
        <v>476</v>
      </c>
      <c r="D30" s="618" t="s">
        <v>2078</v>
      </c>
      <c r="E30" s="617" t="s">
        <v>481</v>
      </c>
      <c r="F30" s="618" t="s">
        <v>2079</v>
      </c>
      <c r="G30" s="617" t="s">
        <v>512</v>
      </c>
      <c r="H30" s="617" t="s">
        <v>566</v>
      </c>
      <c r="I30" s="617" t="s">
        <v>567</v>
      </c>
      <c r="J30" s="617" t="s">
        <v>568</v>
      </c>
      <c r="K30" s="617" t="s">
        <v>561</v>
      </c>
      <c r="L30" s="619">
        <v>30.20000000000001</v>
      </c>
      <c r="M30" s="619">
        <v>10</v>
      </c>
      <c r="N30" s="620">
        <v>302.00000000000011</v>
      </c>
    </row>
    <row r="31" spans="1:14" ht="14.4" customHeight="1" x14ac:dyDescent="0.3">
      <c r="A31" s="615" t="s">
        <v>470</v>
      </c>
      <c r="B31" s="616" t="s">
        <v>2077</v>
      </c>
      <c r="C31" s="617" t="s">
        <v>476</v>
      </c>
      <c r="D31" s="618" t="s">
        <v>2078</v>
      </c>
      <c r="E31" s="617" t="s">
        <v>481</v>
      </c>
      <c r="F31" s="618" t="s">
        <v>2079</v>
      </c>
      <c r="G31" s="617" t="s">
        <v>512</v>
      </c>
      <c r="H31" s="617" t="s">
        <v>569</v>
      </c>
      <c r="I31" s="617" t="s">
        <v>570</v>
      </c>
      <c r="J31" s="617" t="s">
        <v>571</v>
      </c>
      <c r="K31" s="617" t="s">
        <v>572</v>
      </c>
      <c r="L31" s="619">
        <v>79.789999999999992</v>
      </c>
      <c r="M31" s="619">
        <v>25</v>
      </c>
      <c r="N31" s="620">
        <v>1994.7499999999998</v>
      </c>
    </row>
    <row r="32" spans="1:14" ht="14.4" customHeight="1" x14ac:dyDescent="0.3">
      <c r="A32" s="615" t="s">
        <v>470</v>
      </c>
      <c r="B32" s="616" t="s">
        <v>2077</v>
      </c>
      <c r="C32" s="617" t="s">
        <v>476</v>
      </c>
      <c r="D32" s="618" t="s">
        <v>2078</v>
      </c>
      <c r="E32" s="617" t="s">
        <v>481</v>
      </c>
      <c r="F32" s="618" t="s">
        <v>2079</v>
      </c>
      <c r="G32" s="617" t="s">
        <v>512</v>
      </c>
      <c r="H32" s="617" t="s">
        <v>573</v>
      </c>
      <c r="I32" s="617" t="s">
        <v>574</v>
      </c>
      <c r="J32" s="617" t="s">
        <v>575</v>
      </c>
      <c r="K32" s="617" t="s">
        <v>576</v>
      </c>
      <c r="L32" s="619">
        <v>27.750011695005959</v>
      </c>
      <c r="M32" s="619">
        <v>570</v>
      </c>
      <c r="N32" s="620">
        <v>15817.506666153397</v>
      </c>
    </row>
    <row r="33" spans="1:14" ht="14.4" customHeight="1" x14ac:dyDescent="0.3">
      <c r="A33" s="615" t="s">
        <v>470</v>
      </c>
      <c r="B33" s="616" t="s">
        <v>2077</v>
      </c>
      <c r="C33" s="617" t="s">
        <v>476</v>
      </c>
      <c r="D33" s="618" t="s">
        <v>2078</v>
      </c>
      <c r="E33" s="617" t="s">
        <v>481</v>
      </c>
      <c r="F33" s="618" t="s">
        <v>2079</v>
      </c>
      <c r="G33" s="617" t="s">
        <v>512</v>
      </c>
      <c r="H33" s="617" t="s">
        <v>577</v>
      </c>
      <c r="I33" s="617" t="s">
        <v>578</v>
      </c>
      <c r="J33" s="617" t="s">
        <v>579</v>
      </c>
      <c r="K33" s="617" t="s">
        <v>580</v>
      </c>
      <c r="L33" s="619">
        <v>93.620000000000033</v>
      </c>
      <c r="M33" s="619">
        <v>1</v>
      </c>
      <c r="N33" s="620">
        <v>93.620000000000033</v>
      </c>
    </row>
    <row r="34" spans="1:14" ht="14.4" customHeight="1" x14ac:dyDescent="0.3">
      <c r="A34" s="615" t="s">
        <v>470</v>
      </c>
      <c r="B34" s="616" t="s">
        <v>2077</v>
      </c>
      <c r="C34" s="617" t="s">
        <v>476</v>
      </c>
      <c r="D34" s="618" t="s">
        <v>2078</v>
      </c>
      <c r="E34" s="617" t="s">
        <v>481</v>
      </c>
      <c r="F34" s="618" t="s">
        <v>2079</v>
      </c>
      <c r="G34" s="617" t="s">
        <v>512</v>
      </c>
      <c r="H34" s="617" t="s">
        <v>581</v>
      </c>
      <c r="I34" s="617" t="s">
        <v>582</v>
      </c>
      <c r="J34" s="617" t="s">
        <v>583</v>
      </c>
      <c r="K34" s="617" t="s">
        <v>584</v>
      </c>
      <c r="L34" s="619">
        <v>77.609988864546438</v>
      </c>
      <c r="M34" s="619">
        <v>5</v>
      </c>
      <c r="N34" s="620">
        <v>388.04994432273219</v>
      </c>
    </row>
    <row r="35" spans="1:14" ht="14.4" customHeight="1" x14ac:dyDescent="0.3">
      <c r="A35" s="615" t="s">
        <v>470</v>
      </c>
      <c r="B35" s="616" t="s">
        <v>2077</v>
      </c>
      <c r="C35" s="617" t="s">
        <v>476</v>
      </c>
      <c r="D35" s="618" t="s">
        <v>2078</v>
      </c>
      <c r="E35" s="617" t="s">
        <v>481</v>
      </c>
      <c r="F35" s="618" t="s">
        <v>2079</v>
      </c>
      <c r="G35" s="617" t="s">
        <v>512</v>
      </c>
      <c r="H35" s="617" t="s">
        <v>585</v>
      </c>
      <c r="I35" s="617" t="s">
        <v>586</v>
      </c>
      <c r="J35" s="617" t="s">
        <v>587</v>
      </c>
      <c r="K35" s="617" t="s">
        <v>588</v>
      </c>
      <c r="L35" s="619">
        <v>59.390000000000029</v>
      </c>
      <c r="M35" s="619">
        <v>1</v>
      </c>
      <c r="N35" s="620">
        <v>59.390000000000029</v>
      </c>
    </row>
    <row r="36" spans="1:14" ht="14.4" customHeight="1" x14ac:dyDescent="0.3">
      <c r="A36" s="615" t="s">
        <v>470</v>
      </c>
      <c r="B36" s="616" t="s">
        <v>2077</v>
      </c>
      <c r="C36" s="617" t="s">
        <v>476</v>
      </c>
      <c r="D36" s="618" t="s">
        <v>2078</v>
      </c>
      <c r="E36" s="617" t="s">
        <v>481</v>
      </c>
      <c r="F36" s="618" t="s">
        <v>2079</v>
      </c>
      <c r="G36" s="617" t="s">
        <v>512</v>
      </c>
      <c r="H36" s="617" t="s">
        <v>589</v>
      </c>
      <c r="I36" s="617" t="s">
        <v>590</v>
      </c>
      <c r="J36" s="617" t="s">
        <v>591</v>
      </c>
      <c r="K36" s="617" t="s">
        <v>592</v>
      </c>
      <c r="L36" s="619">
        <v>56.033571725177083</v>
      </c>
      <c r="M36" s="619">
        <v>28</v>
      </c>
      <c r="N36" s="620">
        <v>1568.9400083049584</v>
      </c>
    </row>
    <row r="37" spans="1:14" ht="14.4" customHeight="1" x14ac:dyDescent="0.3">
      <c r="A37" s="615" t="s">
        <v>470</v>
      </c>
      <c r="B37" s="616" t="s">
        <v>2077</v>
      </c>
      <c r="C37" s="617" t="s">
        <v>476</v>
      </c>
      <c r="D37" s="618" t="s">
        <v>2078</v>
      </c>
      <c r="E37" s="617" t="s">
        <v>481</v>
      </c>
      <c r="F37" s="618" t="s">
        <v>2079</v>
      </c>
      <c r="G37" s="617" t="s">
        <v>512</v>
      </c>
      <c r="H37" s="617" t="s">
        <v>593</v>
      </c>
      <c r="I37" s="617" t="s">
        <v>594</v>
      </c>
      <c r="J37" s="617" t="s">
        <v>595</v>
      </c>
      <c r="K37" s="617" t="s">
        <v>596</v>
      </c>
      <c r="L37" s="619">
        <v>164.48</v>
      </c>
      <c r="M37" s="619">
        <v>2</v>
      </c>
      <c r="N37" s="620">
        <v>328.96</v>
      </c>
    </row>
    <row r="38" spans="1:14" ht="14.4" customHeight="1" x14ac:dyDescent="0.3">
      <c r="A38" s="615" t="s">
        <v>470</v>
      </c>
      <c r="B38" s="616" t="s">
        <v>2077</v>
      </c>
      <c r="C38" s="617" t="s">
        <v>476</v>
      </c>
      <c r="D38" s="618" t="s">
        <v>2078</v>
      </c>
      <c r="E38" s="617" t="s">
        <v>481</v>
      </c>
      <c r="F38" s="618" t="s">
        <v>2079</v>
      </c>
      <c r="G38" s="617" t="s">
        <v>512</v>
      </c>
      <c r="H38" s="617" t="s">
        <v>597</v>
      </c>
      <c r="I38" s="617" t="s">
        <v>598</v>
      </c>
      <c r="J38" s="617" t="s">
        <v>599</v>
      </c>
      <c r="K38" s="617" t="s">
        <v>600</v>
      </c>
      <c r="L38" s="619">
        <v>35.570001740967371</v>
      </c>
      <c r="M38" s="619">
        <v>3</v>
      </c>
      <c r="N38" s="620">
        <v>106.71000522290211</v>
      </c>
    </row>
    <row r="39" spans="1:14" ht="14.4" customHeight="1" x14ac:dyDescent="0.3">
      <c r="A39" s="615" t="s">
        <v>470</v>
      </c>
      <c r="B39" s="616" t="s">
        <v>2077</v>
      </c>
      <c r="C39" s="617" t="s">
        <v>476</v>
      </c>
      <c r="D39" s="618" t="s">
        <v>2078</v>
      </c>
      <c r="E39" s="617" t="s">
        <v>481</v>
      </c>
      <c r="F39" s="618" t="s">
        <v>2079</v>
      </c>
      <c r="G39" s="617" t="s">
        <v>512</v>
      </c>
      <c r="H39" s="617" t="s">
        <v>601</v>
      </c>
      <c r="I39" s="617" t="s">
        <v>602</v>
      </c>
      <c r="J39" s="617" t="s">
        <v>603</v>
      </c>
      <c r="K39" s="617" t="s">
        <v>561</v>
      </c>
      <c r="L39" s="619">
        <v>66.150004262174946</v>
      </c>
      <c r="M39" s="619">
        <v>34</v>
      </c>
      <c r="N39" s="620">
        <v>2249.100144913948</v>
      </c>
    </row>
    <row r="40" spans="1:14" ht="14.4" customHeight="1" x14ac:dyDescent="0.3">
      <c r="A40" s="615" t="s">
        <v>470</v>
      </c>
      <c r="B40" s="616" t="s">
        <v>2077</v>
      </c>
      <c r="C40" s="617" t="s">
        <v>476</v>
      </c>
      <c r="D40" s="618" t="s">
        <v>2078</v>
      </c>
      <c r="E40" s="617" t="s">
        <v>481</v>
      </c>
      <c r="F40" s="618" t="s">
        <v>2079</v>
      </c>
      <c r="G40" s="617" t="s">
        <v>512</v>
      </c>
      <c r="H40" s="617" t="s">
        <v>604</v>
      </c>
      <c r="I40" s="617" t="s">
        <v>605</v>
      </c>
      <c r="J40" s="617" t="s">
        <v>606</v>
      </c>
      <c r="K40" s="617" t="s">
        <v>607</v>
      </c>
      <c r="L40" s="619">
        <v>58.319995622361461</v>
      </c>
      <c r="M40" s="619">
        <v>19</v>
      </c>
      <c r="N40" s="620">
        <v>1108.0799168248677</v>
      </c>
    </row>
    <row r="41" spans="1:14" ht="14.4" customHeight="1" x14ac:dyDescent="0.3">
      <c r="A41" s="615" t="s">
        <v>470</v>
      </c>
      <c r="B41" s="616" t="s">
        <v>2077</v>
      </c>
      <c r="C41" s="617" t="s">
        <v>476</v>
      </c>
      <c r="D41" s="618" t="s">
        <v>2078</v>
      </c>
      <c r="E41" s="617" t="s">
        <v>481</v>
      </c>
      <c r="F41" s="618" t="s">
        <v>2079</v>
      </c>
      <c r="G41" s="617" t="s">
        <v>512</v>
      </c>
      <c r="H41" s="617" t="s">
        <v>608</v>
      </c>
      <c r="I41" s="617" t="s">
        <v>609</v>
      </c>
      <c r="J41" s="617" t="s">
        <v>610</v>
      </c>
      <c r="K41" s="617" t="s">
        <v>611</v>
      </c>
      <c r="L41" s="619">
        <v>26.639999999999997</v>
      </c>
      <c r="M41" s="619">
        <v>5</v>
      </c>
      <c r="N41" s="620">
        <v>133.19999999999999</v>
      </c>
    </row>
    <row r="42" spans="1:14" ht="14.4" customHeight="1" x14ac:dyDescent="0.3">
      <c r="A42" s="615" t="s">
        <v>470</v>
      </c>
      <c r="B42" s="616" t="s">
        <v>2077</v>
      </c>
      <c r="C42" s="617" t="s">
        <v>476</v>
      </c>
      <c r="D42" s="618" t="s">
        <v>2078</v>
      </c>
      <c r="E42" s="617" t="s">
        <v>481</v>
      </c>
      <c r="F42" s="618" t="s">
        <v>2079</v>
      </c>
      <c r="G42" s="617" t="s">
        <v>512</v>
      </c>
      <c r="H42" s="617" t="s">
        <v>612</v>
      </c>
      <c r="I42" s="617" t="s">
        <v>613</v>
      </c>
      <c r="J42" s="617" t="s">
        <v>614</v>
      </c>
      <c r="K42" s="617" t="s">
        <v>615</v>
      </c>
      <c r="L42" s="619">
        <v>56.9411182115279</v>
      </c>
      <c r="M42" s="619">
        <v>209</v>
      </c>
      <c r="N42" s="620">
        <v>11900.693706209331</v>
      </c>
    </row>
    <row r="43" spans="1:14" ht="14.4" customHeight="1" x14ac:dyDescent="0.3">
      <c r="A43" s="615" t="s">
        <v>470</v>
      </c>
      <c r="B43" s="616" t="s">
        <v>2077</v>
      </c>
      <c r="C43" s="617" t="s">
        <v>476</v>
      </c>
      <c r="D43" s="618" t="s">
        <v>2078</v>
      </c>
      <c r="E43" s="617" t="s">
        <v>481</v>
      </c>
      <c r="F43" s="618" t="s">
        <v>2079</v>
      </c>
      <c r="G43" s="617" t="s">
        <v>512</v>
      </c>
      <c r="H43" s="617" t="s">
        <v>616</v>
      </c>
      <c r="I43" s="617" t="s">
        <v>617</v>
      </c>
      <c r="J43" s="617" t="s">
        <v>618</v>
      </c>
      <c r="K43" s="617" t="s">
        <v>619</v>
      </c>
      <c r="L43" s="619">
        <v>126.85</v>
      </c>
      <c r="M43" s="619">
        <v>1</v>
      </c>
      <c r="N43" s="620">
        <v>126.85</v>
      </c>
    </row>
    <row r="44" spans="1:14" ht="14.4" customHeight="1" x14ac:dyDescent="0.3">
      <c r="A44" s="615" t="s">
        <v>470</v>
      </c>
      <c r="B44" s="616" t="s">
        <v>2077</v>
      </c>
      <c r="C44" s="617" t="s">
        <v>476</v>
      </c>
      <c r="D44" s="618" t="s">
        <v>2078</v>
      </c>
      <c r="E44" s="617" t="s">
        <v>481</v>
      </c>
      <c r="F44" s="618" t="s">
        <v>2079</v>
      </c>
      <c r="G44" s="617" t="s">
        <v>512</v>
      </c>
      <c r="H44" s="617" t="s">
        <v>620</v>
      </c>
      <c r="I44" s="617" t="s">
        <v>621</v>
      </c>
      <c r="J44" s="617" t="s">
        <v>622</v>
      </c>
      <c r="K44" s="617" t="s">
        <v>623</v>
      </c>
      <c r="L44" s="619">
        <v>66.320000000000007</v>
      </c>
      <c r="M44" s="619">
        <v>49</v>
      </c>
      <c r="N44" s="620">
        <v>3249.6800000000003</v>
      </c>
    </row>
    <row r="45" spans="1:14" ht="14.4" customHeight="1" x14ac:dyDescent="0.3">
      <c r="A45" s="615" t="s">
        <v>470</v>
      </c>
      <c r="B45" s="616" t="s">
        <v>2077</v>
      </c>
      <c r="C45" s="617" t="s">
        <v>476</v>
      </c>
      <c r="D45" s="618" t="s">
        <v>2078</v>
      </c>
      <c r="E45" s="617" t="s">
        <v>481</v>
      </c>
      <c r="F45" s="618" t="s">
        <v>2079</v>
      </c>
      <c r="G45" s="617" t="s">
        <v>512</v>
      </c>
      <c r="H45" s="617" t="s">
        <v>624</v>
      </c>
      <c r="I45" s="617" t="s">
        <v>625</v>
      </c>
      <c r="J45" s="617" t="s">
        <v>626</v>
      </c>
      <c r="K45" s="617" t="s">
        <v>627</v>
      </c>
      <c r="L45" s="619">
        <v>90.38</v>
      </c>
      <c r="M45" s="619">
        <v>1</v>
      </c>
      <c r="N45" s="620">
        <v>90.38</v>
      </c>
    </row>
    <row r="46" spans="1:14" ht="14.4" customHeight="1" x14ac:dyDescent="0.3">
      <c r="A46" s="615" t="s">
        <v>470</v>
      </c>
      <c r="B46" s="616" t="s">
        <v>2077</v>
      </c>
      <c r="C46" s="617" t="s">
        <v>476</v>
      </c>
      <c r="D46" s="618" t="s">
        <v>2078</v>
      </c>
      <c r="E46" s="617" t="s">
        <v>481</v>
      </c>
      <c r="F46" s="618" t="s">
        <v>2079</v>
      </c>
      <c r="G46" s="617" t="s">
        <v>512</v>
      </c>
      <c r="H46" s="617" t="s">
        <v>628</v>
      </c>
      <c r="I46" s="617" t="s">
        <v>629</v>
      </c>
      <c r="J46" s="617" t="s">
        <v>630</v>
      </c>
      <c r="K46" s="617" t="s">
        <v>631</v>
      </c>
      <c r="L46" s="619">
        <v>239.79999999999998</v>
      </c>
      <c r="M46" s="619">
        <v>26</v>
      </c>
      <c r="N46" s="620">
        <v>6234.7999999999993</v>
      </c>
    </row>
    <row r="47" spans="1:14" ht="14.4" customHeight="1" x14ac:dyDescent="0.3">
      <c r="A47" s="615" t="s">
        <v>470</v>
      </c>
      <c r="B47" s="616" t="s">
        <v>2077</v>
      </c>
      <c r="C47" s="617" t="s">
        <v>476</v>
      </c>
      <c r="D47" s="618" t="s">
        <v>2078</v>
      </c>
      <c r="E47" s="617" t="s">
        <v>481</v>
      </c>
      <c r="F47" s="618" t="s">
        <v>2079</v>
      </c>
      <c r="G47" s="617" t="s">
        <v>512</v>
      </c>
      <c r="H47" s="617" t="s">
        <v>632</v>
      </c>
      <c r="I47" s="617" t="s">
        <v>633</v>
      </c>
      <c r="J47" s="617" t="s">
        <v>634</v>
      </c>
      <c r="K47" s="617" t="s">
        <v>631</v>
      </c>
      <c r="L47" s="619">
        <v>324.99200000000002</v>
      </c>
      <c r="M47" s="619">
        <v>85</v>
      </c>
      <c r="N47" s="620">
        <v>27624.320000000003</v>
      </c>
    </row>
    <row r="48" spans="1:14" ht="14.4" customHeight="1" x14ac:dyDescent="0.3">
      <c r="A48" s="615" t="s">
        <v>470</v>
      </c>
      <c r="B48" s="616" t="s">
        <v>2077</v>
      </c>
      <c r="C48" s="617" t="s">
        <v>476</v>
      </c>
      <c r="D48" s="618" t="s">
        <v>2078</v>
      </c>
      <c r="E48" s="617" t="s">
        <v>481</v>
      </c>
      <c r="F48" s="618" t="s">
        <v>2079</v>
      </c>
      <c r="G48" s="617" t="s">
        <v>512</v>
      </c>
      <c r="H48" s="617" t="s">
        <v>635</v>
      </c>
      <c r="I48" s="617" t="s">
        <v>636</v>
      </c>
      <c r="J48" s="617" t="s">
        <v>637</v>
      </c>
      <c r="K48" s="617" t="s">
        <v>638</v>
      </c>
      <c r="L48" s="619">
        <v>127.35999999999994</v>
      </c>
      <c r="M48" s="619">
        <v>1</v>
      </c>
      <c r="N48" s="620">
        <v>127.35999999999994</v>
      </c>
    </row>
    <row r="49" spans="1:14" ht="14.4" customHeight="1" x14ac:dyDescent="0.3">
      <c r="A49" s="615" t="s">
        <v>470</v>
      </c>
      <c r="B49" s="616" t="s">
        <v>2077</v>
      </c>
      <c r="C49" s="617" t="s">
        <v>476</v>
      </c>
      <c r="D49" s="618" t="s">
        <v>2078</v>
      </c>
      <c r="E49" s="617" t="s">
        <v>481</v>
      </c>
      <c r="F49" s="618" t="s">
        <v>2079</v>
      </c>
      <c r="G49" s="617" t="s">
        <v>512</v>
      </c>
      <c r="H49" s="617" t="s">
        <v>639</v>
      </c>
      <c r="I49" s="617" t="s">
        <v>640</v>
      </c>
      <c r="J49" s="617" t="s">
        <v>641</v>
      </c>
      <c r="K49" s="617" t="s">
        <v>642</v>
      </c>
      <c r="L49" s="619">
        <v>41.139999999999993</v>
      </c>
      <c r="M49" s="619">
        <v>1</v>
      </c>
      <c r="N49" s="620">
        <v>41.139999999999993</v>
      </c>
    </row>
    <row r="50" spans="1:14" ht="14.4" customHeight="1" x14ac:dyDescent="0.3">
      <c r="A50" s="615" t="s">
        <v>470</v>
      </c>
      <c r="B50" s="616" t="s">
        <v>2077</v>
      </c>
      <c r="C50" s="617" t="s">
        <v>476</v>
      </c>
      <c r="D50" s="618" t="s">
        <v>2078</v>
      </c>
      <c r="E50" s="617" t="s">
        <v>481</v>
      </c>
      <c r="F50" s="618" t="s">
        <v>2079</v>
      </c>
      <c r="G50" s="617" t="s">
        <v>512</v>
      </c>
      <c r="H50" s="617" t="s">
        <v>643</v>
      </c>
      <c r="I50" s="617" t="s">
        <v>644</v>
      </c>
      <c r="J50" s="617" t="s">
        <v>645</v>
      </c>
      <c r="K50" s="617" t="s">
        <v>646</v>
      </c>
      <c r="L50" s="619">
        <v>185.61023865548242</v>
      </c>
      <c r="M50" s="619">
        <v>74</v>
      </c>
      <c r="N50" s="620">
        <v>13735.157660505698</v>
      </c>
    </row>
    <row r="51" spans="1:14" ht="14.4" customHeight="1" x14ac:dyDescent="0.3">
      <c r="A51" s="615" t="s">
        <v>470</v>
      </c>
      <c r="B51" s="616" t="s">
        <v>2077</v>
      </c>
      <c r="C51" s="617" t="s">
        <v>476</v>
      </c>
      <c r="D51" s="618" t="s">
        <v>2078</v>
      </c>
      <c r="E51" s="617" t="s">
        <v>481</v>
      </c>
      <c r="F51" s="618" t="s">
        <v>2079</v>
      </c>
      <c r="G51" s="617" t="s">
        <v>512</v>
      </c>
      <c r="H51" s="617" t="s">
        <v>647</v>
      </c>
      <c r="I51" s="617" t="s">
        <v>647</v>
      </c>
      <c r="J51" s="617" t="s">
        <v>648</v>
      </c>
      <c r="K51" s="617" t="s">
        <v>649</v>
      </c>
      <c r="L51" s="619">
        <v>36.538697650953708</v>
      </c>
      <c r="M51" s="619">
        <v>550</v>
      </c>
      <c r="N51" s="620">
        <v>20096.283708024541</v>
      </c>
    </row>
    <row r="52" spans="1:14" ht="14.4" customHeight="1" x14ac:dyDescent="0.3">
      <c r="A52" s="615" t="s">
        <v>470</v>
      </c>
      <c r="B52" s="616" t="s">
        <v>2077</v>
      </c>
      <c r="C52" s="617" t="s">
        <v>476</v>
      </c>
      <c r="D52" s="618" t="s">
        <v>2078</v>
      </c>
      <c r="E52" s="617" t="s">
        <v>481</v>
      </c>
      <c r="F52" s="618" t="s">
        <v>2079</v>
      </c>
      <c r="G52" s="617" t="s">
        <v>512</v>
      </c>
      <c r="H52" s="617" t="s">
        <v>650</v>
      </c>
      <c r="I52" s="617" t="s">
        <v>651</v>
      </c>
      <c r="J52" s="617" t="s">
        <v>652</v>
      </c>
      <c r="K52" s="617" t="s">
        <v>653</v>
      </c>
      <c r="L52" s="619">
        <v>28.600003291487713</v>
      </c>
      <c r="M52" s="619">
        <v>4</v>
      </c>
      <c r="N52" s="620">
        <v>114.40001316595085</v>
      </c>
    </row>
    <row r="53" spans="1:14" ht="14.4" customHeight="1" x14ac:dyDescent="0.3">
      <c r="A53" s="615" t="s">
        <v>470</v>
      </c>
      <c r="B53" s="616" t="s">
        <v>2077</v>
      </c>
      <c r="C53" s="617" t="s">
        <v>476</v>
      </c>
      <c r="D53" s="618" t="s">
        <v>2078</v>
      </c>
      <c r="E53" s="617" t="s">
        <v>481</v>
      </c>
      <c r="F53" s="618" t="s">
        <v>2079</v>
      </c>
      <c r="G53" s="617" t="s">
        <v>512</v>
      </c>
      <c r="H53" s="617" t="s">
        <v>654</v>
      </c>
      <c r="I53" s="617" t="s">
        <v>655</v>
      </c>
      <c r="J53" s="617" t="s">
        <v>656</v>
      </c>
      <c r="K53" s="617" t="s">
        <v>657</v>
      </c>
      <c r="L53" s="619">
        <v>231.70000000000002</v>
      </c>
      <c r="M53" s="619">
        <v>1</v>
      </c>
      <c r="N53" s="620">
        <v>231.70000000000002</v>
      </c>
    </row>
    <row r="54" spans="1:14" ht="14.4" customHeight="1" x14ac:dyDescent="0.3">
      <c r="A54" s="615" t="s">
        <v>470</v>
      </c>
      <c r="B54" s="616" t="s">
        <v>2077</v>
      </c>
      <c r="C54" s="617" t="s">
        <v>476</v>
      </c>
      <c r="D54" s="618" t="s">
        <v>2078</v>
      </c>
      <c r="E54" s="617" t="s">
        <v>481</v>
      </c>
      <c r="F54" s="618" t="s">
        <v>2079</v>
      </c>
      <c r="G54" s="617" t="s">
        <v>512</v>
      </c>
      <c r="H54" s="617" t="s">
        <v>658</v>
      </c>
      <c r="I54" s="617" t="s">
        <v>659</v>
      </c>
      <c r="J54" s="617" t="s">
        <v>660</v>
      </c>
      <c r="K54" s="617" t="s">
        <v>657</v>
      </c>
      <c r="L54" s="619">
        <v>231.7</v>
      </c>
      <c r="M54" s="619">
        <v>1</v>
      </c>
      <c r="N54" s="620">
        <v>231.7</v>
      </c>
    </row>
    <row r="55" spans="1:14" ht="14.4" customHeight="1" x14ac:dyDescent="0.3">
      <c r="A55" s="615" t="s">
        <v>470</v>
      </c>
      <c r="B55" s="616" t="s">
        <v>2077</v>
      </c>
      <c r="C55" s="617" t="s">
        <v>476</v>
      </c>
      <c r="D55" s="618" t="s">
        <v>2078</v>
      </c>
      <c r="E55" s="617" t="s">
        <v>481</v>
      </c>
      <c r="F55" s="618" t="s">
        <v>2079</v>
      </c>
      <c r="G55" s="617" t="s">
        <v>512</v>
      </c>
      <c r="H55" s="617" t="s">
        <v>661</v>
      </c>
      <c r="I55" s="617" t="s">
        <v>662</v>
      </c>
      <c r="J55" s="617" t="s">
        <v>663</v>
      </c>
      <c r="K55" s="617" t="s">
        <v>664</v>
      </c>
      <c r="L55" s="619">
        <v>73.790000000000006</v>
      </c>
      <c r="M55" s="619">
        <v>4</v>
      </c>
      <c r="N55" s="620">
        <v>295.16000000000003</v>
      </c>
    </row>
    <row r="56" spans="1:14" ht="14.4" customHeight="1" x14ac:dyDescent="0.3">
      <c r="A56" s="615" t="s">
        <v>470</v>
      </c>
      <c r="B56" s="616" t="s">
        <v>2077</v>
      </c>
      <c r="C56" s="617" t="s">
        <v>476</v>
      </c>
      <c r="D56" s="618" t="s">
        <v>2078</v>
      </c>
      <c r="E56" s="617" t="s">
        <v>481</v>
      </c>
      <c r="F56" s="618" t="s">
        <v>2079</v>
      </c>
      <c r="G56" s="617" t="s">
        <v>512</v>
      </c>
      <c r="H56" s="617" t="s">
        <v>665</v>
      </c>
      <c r="I56" s="617" t="s">
        <v>666</v>
      </c>
      <c r="J56" s="617" t="s">
        <v>667</v>
      </c>
      <c r="K56" s="617" t="s">
        <v>668</v>
      </c>
      <c r="L56" s="619">
        <v>48.460000000000008</v>
      </c>
      <c r="M56" s="619">
        <v>2</v>
      </c>
      <c r="N56" s="620">
        <v>96.920000000000016</v>
      </c>
    </row>
    <row r="57" spans="1:14" ht="14.4" customHeight="1" x14ac:dyDescent="0.3">
      <c r="A57" s="615" t="s">
        <v>470</v>
      </c>
      <c r="B57" s="616" t="s">
        <v>2077</v>
      </c>
      <c r="C57" s="617" t="s">
        <v>476</v>
      </c>
      <c r="D57" s="618" t="s">
        <v>2078</v>
      </c>
      <c r="E57" s="617" t="s">
        <v>481</v>
      </c>
      <c r="F57" s="618" t="s">
        <v>2079</v>
      </c>
      <c r="G57" s="617" t="s">
        <v>512</v>
      </c>
      <c r="H57" s="617" t="s">
        <v>669</v>
      </c>
      <c r="I57" s="617" t="s">
        <v>670</v>
      </c>
      <c r="J57" s="617" t="s">
        <v>671</v>
      </c>
      <c r="K57" s="617" t="s">
        <v>672</v>
      </c>
      <c r="L57" s="619">
        <v>44.900248330496218</v>
      </c>
      <c r="M57" s="619">
        <v>2</v>
      </c>
      <c r="N57" s="620">
        <v>89.800496660992437</v>
      </c>
    </row>
    <row r="58" spans="1:14" ht="14.4" customHeight="1" x14ac:dyDescent="0.3">
      <c r="A58" s="615" t="s">
        <v>470</v>
      </c>
      <c r="B58" s="616" t="s">
        <v>2077</v>
      </c>
      <c r="C58" s="617" t="s">
        <v>476</v>
      </c>
      <c r="D58" s="618" t="s">
        <v>2078</v>
      </c>
      <c r="E58" s="617" t="s">
        <v>481</v>
      </c>
      <c r="F58" s="618" t="s">
        <v>2079</v>
      </c>
      <c r="G58" s="617" t="s">
        <v>512</v>
      </c>
      <c r="H58" s="617" t="s">
        <v>673</v>
      </c>
      <c r="I58" s="617" t="s">
        <v>674</v>
      </c>
      <c r="J58" s="617" t="s">
        <v>675</v>
      </c>
      <c r="K58" s="617" t="s">
        <v>676</v>
      </c>
      <c r="L58" s="619">
        <v>89.629999999999981</v>
      </c>
      <c r="M58" s="619">
        <v>1</v>
      </c>
      <c r="N58" s="620">
        <v>89.629999999999981</v>
      </c>
    </row>
    <row r="59" spans="1:14" ht="14.4" customHeight="1" x14ac:dyDescent="0.3">
      <c r="A59" s="615" t="s">
        <v>470</v>
      </c>
      <c r="B59" s="616" t="s">
        <v>2077</v>
      </c>
      <c r="C59" s="617" t="s">
        <v>476</v>
      </c>
      <c r="D59" s="618" t="s">
        <v>2078</v>
      </c>
      <c r="E59" s="617" t="s">
        <v>481</v>
      </c>
      <c r="F59" s="618" t="s">
        <v>2079</v>
      </c>
      <c r="G59" s="617" t="s">
        <v>512</v>
      </c>
      <c r="H59" s="617" t="s">
        <v>677</v>
      </c>
      <c r="I59" s="617" t="s">
        <v>678</v>
      </c>
      <c r="J59" s="617" t="s">
        <v>679</v>
      </c>
      <c r="K59" s="617" t="s">
        <v>680</v>
      </c>
      <c r="L59" s="619">
        <v>99.460000000000022</v>
      </c>
      <c r="M59" s="619">
        <v>1</v>
      </c>
      <c r="N59" s="620">
        <v>99.460000000000022</v>
      </c>
    </row>
    <row r="60" spans="1:14" ht="14.4" customHeight="1" x14ac:dyDescent="0.3">
      <c r="A60" s="615" t="s">
        <v>470</v>
      </c>
      <c r="B60" s="616" t="s">
        <v>2077</v>
      </c>
      <c r="C60" s="617" t="s">
        <v>476</v>
      </c>
      <c r="D60" s="618" t="s">
        <v>2078</v>
      </c>
      <c r="E60" s="617" t="s">
        <v>481</v>
      </c>
      <c r="F60" s="618" t="s">
        <v>2079</v>
      </c>
      <c r="G60" s="617" t="s">
        <v>512</v>
      </c>
      <c r="H60" s="617" t="s">
        <v>681</v>
      </c>
      <c r="I60" s="617" t="s">
        <v>682</v>
      </c>
      <c r="J60" s="617" t="s">
        <v>683</v>
      </c>
      <c r="K60" s="617" t="s">
        <v>684</v>
      </c>
      <c r="L60" s="619">
        <v>63.440109007744283</v>
      </c>
      <c r="M60" s="619">
        <v>1</v>
      </c>
      <c r="N60" s="620">
        <v>63.440109007744283</v>
      </c>
    </row>
    <row r="61" spans="1:14" ht="14.4" customHeight="1" x14ac:dyDescent="0.3">
      <c r="A61" s="615" t="s">
        <v>470</v>
      </c>
      <c r="B61" s="616" t="s">
        <v>2077</v>
      </c>
      <c r="C61" s="617" t="s">
        <v>476</v>
      </c>
      <c r="D61" s="618" t="s">
        <v>2078</v>
      </c>
      <c r="E61" s="617" t="s">
        <v>481</v>
      </c>
      <c r="F61" s="618" t="s">
        <v>2079</v>
      </c>
      <c r="G61" s="617" t="s">
        <v>512</v>
      </c>
      <c r="H61" s="617" t="s">
        <v>685</v>
      </c>
      <c r="I61" s="617" t="s">
        <v>686</v>
      </c>
      <c r="J61" s="617" t="s">
        <v>687</v>
      </c>
      <c r="K61" s="617" t="s">
        <v>688</v>
      </c>
      <c r="L61" s="619">
        <v>55.460000000000015</v>
      </c>
      <c r="M61" s="619">
        <v>1</v>
      </c>
      <c r="N61" s="620">
        <v>55.460000000000015</v>
      </c>
    </row>
    <row r="62" spans="1:14" ht="14.4" customHeight="1" x14ac:dyDescent="0.3">
      <c r="A62" s="615" t="s">
        <v>470</v>
      </c>
      <c r="B62" s="616" t="s">
        <v>2077</v>
      </c>
      <c r="C62" s="617" t="s">
        <v>476</v>
      </c>
      <c r="D62" s="618" t="s">
        <v>2078</v>
      </c>
      <c r="E62" s="617" t="s">
        <v>481</v>
      </c>
      <c r="F62" s="618" t="s">
        <v>2079</v>
      </c>
      <c r="G62" s="617" t="s">
        <v>512</v>
      </c>
      <c r="H62" s="617" t="s">
        <v>689</v>
      </c>
      <c r="I62" s="617" t="s">
        <v>690</v>
      </c>
      <c r="J62" s="617" t="s">
        <v>691</v>
      </c>
      <c r="K62" s="617" t="s">
        <v>692</v>
      </c>
      <c r="L62" s="619">
        <v>299.00082225685219</v>
      </c>
      <c r="M62" s="619">
        <v>3</v>
      </c>
      <c r="N62" s="620">
        <v>897.00246677055657</v>
      </c>
    </row>
    <row r="63" spans="1:14" ht="14.4" customHeight="1" x14ac:dyDescent="0.3">
      <c r="A63" s="615" t="s">
        <v>470</v>
      </c>
      <c r="B63" s="616" t="s">
        <v>2077</v>
      </c>
      <c r="C63" s="617" t="s">
        <v>476</v>
      </c>
      <c r="D63" s="618" t="s">
        <v>2078</v>
      </c>
      <c r="E63" s="617" t="s">
        <v>481</v>
      </c>
      <c r="F63" s="618" t="s">
        <v>2079</v>
      </c>
      <c r="G63" s="617" t="s">
        <v>512</v>
      </c>
      <c r="H63" s="617" t="s">
        <v>693</v>
      </c>
      <c r="I63" s="617" t="s">
        <v>694</v>
      </c>
      <c r="J63" s="617" t="s">
        <v>614</v>
      </c>
      <c r="K63" s="617" t="s">
        <v>695</v>
      </c>
      <c r="L63" s="619">
        <v>44.590351305964987</v>
      </c>
      <c r="M63" s="619">
        <v>14</v>
      </c>
      <c r="N63" s="620">
        <v>624.26491828350981</v>
      </c>
    </row>
    <row r="64" spans="1:14" ht="14.4" customHeight="1" x14ac:dyDescent="0.3">
      <c r="A64" s="615" t="s">
        <v>470</v>
      </c>
      <c r="B64" s="616" t="s">
        <v>2077</v>
      </c>
      <c r="C64" s="617" t="s">
        <v>476</v>
      </c>
      <c r="D64" s="618" t="s">
        <v>2078</v>
      </c>
      <c r="E64" s="617" t="s">
        <v>481</v>
      </c>
      <c r="F64" s="618" t="s">
        <v>2079</v>
      </c>
      <c r="G64" s="617" t="s">
        <v>512</v>
      </c>
      <c r="H64" s="617" t="s">
        <v>696</v>
      </c>
      <c r="I64" s="617" t="s">
        <v>697</v>
      </c>
      <c r="J64" s="617" t="s">
        <v>698</v>
      </c>
      <c r="K64" s="617" t="s">
        <v>699</v>
      </c>
      <c r="L64" s="619">
        <v>262.86</v>
      </c>
      <c r="M64" s="619">
        <v>1</v>
      </c>
      <c r="N64" s="620">
        <v>262.86</v>
      </c>
    </row>
    <row r="65" spans="1:14" ht="14.4" customHeight="1" x14ac:dyDescent="0.3">
      <c r="A65" s="615" t="s">
        <v>470</v>
      </c>
      <c r="B65" s="616" t="s">
        <v>2077</v>
      </c>
      <c r="C65" s="617" t="s">
        <v>476</v>
      </c>
      <c r="D65" s="618" t="s">
        <v>2078</v>
      </c>
      <c r="E65" s="617" t="s">
        <v>481</v>
      </c>
      <c r="F65" s="618" t="s">
        <v>2079</v>
      </c>
      <c r="G65" s="617" t="s">
        <v>512</v>
      </c>
      <c r="H65" s="617" t="s">
        <v>700</v>
      </c>
      <c r="I65" s="617" t="s">
        <v>701</v>
      </c>
      <c r="J65" s="617" t="s">
        <v>702</v>
      </c>
      <c r="K65" s="617" t="s">
        <v>703</v>
      </c>
      <c r="L65" s="619">
        <v>74.870000000000019</v>
      </c>
      <c r="M65" s="619">
        <v>2</v>
      </c>
      <c r="N65" s="620">
        <v>149.74000000000004</v>
      </c>
    </row>
    <row r="66" spans="1:14" ht="14.4" customHeight="1" x14ac:dyDescent="0.3">
      <c r="A66" s="615" t="s">
        <v>470</v>
      </c>
      <c r="B66" s="616" t="s">
        <v>2077</v>
      </c>
      <c r="C66" s="617" t="s">
        <v>476</v>
      </c>
      <c r="D66" s="618" t="s">
        <v>2078</v>
      </c>
      <c r="E66" s="617" t="s">
        <v>481</v>
      </c>
      <c r="F66" s="618" t="s">
        <v>2079</v>
      </c>
      <c r="G66" s="617" t="s">
        <v>512</v>
      </c>
      <c r="H66" s="617" t="s">
        <v>704</v>
      </c>
      <c r="I66" s="617" t="s">
        <v>705</v>
      </c>
      <c r="J66" s="617" t="s">
        <v>706</v>
      </c>
      <c r="K66" s="617" t="s">
        <v>707</v>
      </c>
      <c r="L66" s="619">
        <v>88.72</v>
      </c>
      <c r="M66" s="619">
        <v>2</v>
      </c>
      <c r="N66" s="620">
        <v>177.44</v>
      </c>
    </row>
    <row r="67" spans="1:14" ht="14.4" customHeight="1" x14ac:dyDescent="0.3">
      <c r="A67" s="615" t="s">
        <v>470</v>
      </c>
      <c r="B67" s="616" t="s">
        <v>2077</v>
      </c>
      <c r="C67" s="617" t="s">
        <v>476</v>
      </c>
      <c r="D67" s="618" t="s">
        <v>2078</v>
      </c>
      <c r="E67" s="617" t="s">
        <v>481</v>
      </c>
      <c r="F67" s="618" t="s">
        <v>2079</v>
      </c>
      <c r="G67" s="617" t="s">
        <v>512</v>
      </c>
      <c r="H67" s="617" t="s">
        <v>708</v>
      </c>
      <c r="I67" s="617" t="s">
        <v>709</v>
      </c>
      <c r="J67" s="617" t="s">
        <v>710</v>
      </c>
      <c r="K67" s="617" t="s">
        <v>711</v>
      </c>
      <c r="L67" s="619">
        <v>117.40659932778448</v>
      </c>
      <c r="M67" s="619">
        <v>1</v>
      </c>
      <c r="N67" s="620">
        <v>117.40659932778448</v>
      </c>
    </row>
    <row r="68" spans="1:14" ht="14.4" customHeight="1" x14ac:dyDescent="0.3">
      <c r="A68" s="615" t="s">
        <v>470</v>
      </c>
      <c r="B68" s="616" t="s">
        <v>2077</v>
      </c>
      <c r="C68" s="617" t="s">
        <v>476</v>
      </c>
      <c r="D68" s="618" t="s">
        <v>2078</v>
      </c>
      <c r="E68" s="617" t="s">
        <v>481</v>
      </c>
      <c r="F68" s="618" t="s">
        <v>2079</v>
      </c>
      <c r="G68" s="617" t="s">
        <v>512</v>
      </c>
      <c r="H68" s="617" t="s">
        <v>712</v>
      </c>
      <c r="I68" s="617" t="s">
        <v>712</v>
      </c>
      <c r="J68" s="617" t="s">
        <v>713</v>
      </c>
      <c r="K68" s="617" t="s">
        <v>714</v>
      </c>
      <c r="L68" s="619">
        <v>113.32983446897049</v>
      </c>
      <c r="M68" s="619">
        <v>2</v>
      </c>
      <c r="N68" s="620">
        <v>226.65966893794098</v>
      </c>
    </row>
    <row r="69" spans="1:14" ht="14.4" customHeight="1" x14ac:dyDescent="0.3">
      <c r="A69" s="615" t="s">
        <v>470</v>
      </c>
      <c r="B69" s="616" t="s">
        <v>2077</v>
      </c>
      <c r="C69" s="617" t="s">
        <v>476</v>
      </c>
      <c r="D69" s="618" t="s">
        <v>2078</v>
      </c>
      <c r="E69" s="617" t="s">
        <v>481</v>
      </c>
      <c r="F69" s="618" t="s">
        <v>2079</v>
      </c>
      <c r="G69" s="617" t="s">
        <v>512</v>
      </c>
      <c r="H69" s="617" t="s">
        <v>715</v>
      </c>
      <c r="I69" s="617" t="s">
        <v>716</v>
      </c>
      <c r="J69" s="617" t="s">
        <v>717</v>
      </c>
      <c r="K69" s="617" t="s">
        <v>718</v>
      </c>
      <c r="L69" s="619">
        <v>125.43153423045226</v>
      </c>
      <c r="M69" s="619">
        <v>12</v>
      </c>
      <c r="N69" s="620">
        <v>1505.1784107654271</v>
      </c>
    </row>
    <row r="70" spans="1:14" ht="14.4" customHeight="1" x14ac:dyDescent="0.3">
      <c r="A70" s="615" t="s">
        <v>470</v>
      </c>
      <c r="B70" s="616" t="s">
        <v>2077</v>
      </c>
      <c r="C70" s="617" t="s">
        <v>476</v>
      </c>
      <c r="D70" s="618" t="s">
        <v>2078</v>
      </c>
      <c r="E70" s="617" t="s">
        <v>481</v>
      </c>
      <c r="F70" s="618" t="s">
        <v>2079</v>
      </c>
      <c r="G70" s="617" t="s">
        <v>512</v>
      </c>
      <c r="H70" s="617" t="s">
        <v>719</v>
      </c>
      <c r="I70" s="617" t="s">
        <v>720</v>
      </c>
      <c r="J70" s="617" t="s">
        <v>721</v>
      </c>
      <c r="K70" s="617" t="s">
        <v>722</v>
      </c>
      <c r="L70" s="619">
        <v>162.55500000000001</v>
      </c>
      <c r="M70" s="619">
        <v>2</v>
      </c>
      <c r="N70" s="620">
        <v>325.11</v>
      </c>
    </row>
    <row r="71" spans="1:14" ht="14.4" customHeight="1" x14ac:dyDescent="0.3">
      <c r="A71" s="615" t="s">
        <v>470</v>
      </c>
      <c r="B71" s="616" t="s">
        <v>2077</v>
      </c>
      <c r="C71" s="617" t="s">
        <v>476</v>
      </c>
      <c r="D71" s="618" t="s">
        <v>2078</v>
      </c>
      <c r="E71" s="617" t="s">
        <v>481</v>
      </c>
      <c r="F71" s="618" t="s">
        <v>2079</v>
      </c>
      <c r="G71" s="617" t="s">
        <v>512</v>
      </c>
      <c r="H71" s="617" t="s">
        <v>723</v>
      </c>
      <c r="I71" s="617" t="s">
        <v>724</v>
      </c>
      <c r="J71" s="617" t="s">
        <v>725</v>
      </c>
      <c r="K71" s="617" t="s">
        <v>726</v>
      </c>
      <c r="L71" s="619">
        <v>23.509999526545116</v>
      </c>
      <c r="M71" s="619">
        <v>2</v>
      </c>
      <c r="N71" s="620">
        <v>47.019999053090231</v>
      </c>
    </row>
    <row r="72" spans="1:14" ht="14.4" customHeight="1" x14ac:dyDescent="0.3">
      <c r="A72" s="615" t="s">
        <v>470</v>
      </c>
      <c r="B72" s="616" t="s">
        <v>2077</v>
      </c>
      <c r="C72" s="617" t="s">
        <v>476</v>
      </c>
      <c r="D72" s="618" t="s">
        <v>2078</v>
      </c>
      <c r="E72" s="617" t="s">
        <v>481</v>
      </c>
      <c r="F72" s="618" t="s">
        <v>2079</v>
      </c>
      <c r="G72" s="617" t="s">
        <v>512</v>
      </c>
      <c r="H72" s="617" t="s">
        <v>727</v>
      </c>
      <c r="I72" s="617" t="s">
        <v>728</v>
      </c>
      <c r="J72" s="617" t="s">
        <v>729</v>
      </c>
      <c r="K72" s="617" t="s">
        <v>730</v>
      </c>
      <c r="L72" s="619">
        <v>94.739680786781136</v>
      </c>
      <c r="M72" s="619">
        <v>27</v>
      </c>
      <c r="N72" s="620">
        <v>2557.9713812430905</v>
      </c>
    </row>
    <row r="73" spans="1:14" ht="14.4" customHeight="1" x14ac:dyDescent="0.3">
      <c r="A73" s="615" t="s">
        <v>470</v>
      </c>
      <c r="B73" s="616" t="s">
        <v>2077</v>
      </c>
      <c r="C73" s="617" t="s">
        <v>476</v>
      </c>
      <c r="D73" s="618" t="s">
        <v>2078</v>
      </c>
      <c r="E73" s="617" t="s">
        <v>481</v>
      </c>
      <c r="F73" s="618" t="s">
        <v>2079</v>
      </c>
      <c r="G73" s="617" t="s">
        <v>512</v>
      </c>
      <c r="H73" s="617" t="s">
        <v>731</v>
      </c>
      <c r="I73" s="617" t="s">
        <v>732</v>
      </c>
      <c r="J73" s="617" t="s">
        <v>733</v>
      </c>
      <c r="K73" s="617" t="s">
        <v>734</v>
      </c>
      <c r="L73" s="619">
        <v>60.669851935030238</v>
      </c>
      <c r="M73" s="619">
        <v>36</v>
      </c>
      <c r="N73" s="620">
        <v>2184.1146696610886</v>
      </c>
    </row>
    <row r="74" spans="1:14" ht="14.4" customHeight="1" x14ac:dyDescent="0.3">
      <c r="A74" s="615" t="s">
        <v>470</v>
      </c>
      <c r="B74" s="616" t="s">
        <v>2077</v>
      </c>
      <c r="C74" s="617" t="s">
        <v>476</v>
      </c>
      <c r="D74" s="618" t="s">
        <v>2078</v>
      </c>
      <c r="E74" s="617" t="s">
        <v>481</v>
      </c>
      <c r="F74" s="618" t="s">
        <v>2079</v>
      </c>
      <c r="G74" s="617" t="s">
        <v>512</v>
      </c>
      <c r="H74" s="617" t="s">
        <v>735</v>
      </c>
      <c r="I74" s="617" t="s">
        <v>735</v>
      </c>
      <c r="J74" s="617" t="s">
        <v>736</v>
      </c>
      <c r="K74" s="617" t="s">
        <v>737</v>
      </c>
      <c r="L74" s="619">
        <v>158.32999999999998</v>
      </c>
      <c r="M74" s="619">
        <v>1</v>
      </c>
      <c r="N74" s="620">
        <v>158.32999999999998</v>
      </c>
    </row>
    <row r="75" spans="1:14" ht="14.4" customHeight="1" x14ac:dyDescent="0.3">
      <c r="A75" s="615" t="s">
        <v>470</v>
      </c>
      <c r="B75" s="616" t="s">
        <v>2077</v>
      </c>
      <c r="C75" s="617" t="s">
        <v>476</v>
      </c>
      <c r="D75" s="618" t="s">
        <v>2078</v>
      </c>
      <c r="E75" s="617" t="s">
        <v>481</v>
      </c>
      <c r="F75" s="618" t="s">
        <v>2079</v>
      </c>
      <c r="G75" s="617" t="s">
        <v>512</v>
      </c>
      <c r="H75" s="617" t="s">
        <v>738</v>
      </c>
      <c r="I75" s="617" t="s">
        <v>739</v>
      </c>
      <c r="J75" s="617" t="s">
        <v>740</v>
      </c>
      <c r="K75" s="617" t="s">
        <v>741</v>
      </c>
      <c r="L75" s="619">
        <v>130.79</v>
      </c>
      <c r="M75" s="619">
        <v>1</v>
      </c>
      <c r="N75" s="620">
        <v>130.79</v>
      </c>
    </row>
    <row r="76" spans="1:14" ht="14.4" customHeight="1" x14ac:dyDescent="0.3">
      <c r="A76" s="615" t="s">
        <v>470</v>
      </c>
      <c r="B76" s="616" t="s">
        <v>2077</v>
      </c>
      <c r="C76" s="617" t="s">
        <v>476</v>
      </c>
      <c r="D76" s="618" t="s">
        <v>2078</v>
      </c>
      <c r="E76" s="617" t="s">
        <v>481</v>
      </c>
      <c r="F76" s="618" t="s">
        <v>2079</v>
      </c>
      <c r="G76" s="617" t="s">
        <v>512</v>
      </c>
      <c r="H76" s="617" t="s">
        <v>742</v>
      </c>
      <c r="I76" s="617" t="s">
        <v>743</v>
      </c>
      <c r="J76" s="617" t="s">
        <v>744</v>
      </c>
      <c r="K76" s="617" t="s">
        <v>745</v>
      </c>
      <c r="L76" s="619">
        <v>70.389702463958727</v>
      </c>
      <c r="M76" s="619">
        <v>3</v>
      </c>
      <c r="N76" s="620">
        <v>211.1691073918762</v>
      </c>
    </row>
    <row r="77" spans="1:14" ht="14.4" customHeight="1" x14ac:dyDescent="0.3">
      <c r="A77" s="615" t="s">
        <v>470</v>
      </c>
      <c r="B77" s="616" t="s">
        <v>2077</v>
      </c>
      <c r="C77" s="617" t="s">
        <v>476</v>
      </c>
      <c r="D77" s="618" t="s">
        <v>2078</v>
      </c>
      <c r="E77" s="617" t="s">
        <v>481</v>
      </c>
      <c r="F77" s="618" t="s">
        <v>2079</v>
      </c>
      <c r="G77" s="617" t="s">
        <v>512</v>
      </c>
      <c r="H77" s="617" t="s">
        <v>746</v>
      </c>
      <c r="I77" s="617" t="s">
        <v>747</v>
      </c>
      <c r="J77" s="617" t="s">
        <v>748</v>
      </c>
      <c r="K77" s="617" t="s">
        <v>749</v>
      </c>
      <c r="L77" s="619">
        <v>126.35999999999999</v>
      </c>
      <c r="M77" s="619">
        <v>1</v>
      </c>
      <c r="N77" s="620">
        <v>126.35999999999999</v>
      </c>
    </row>
    <row r="78" spans="1:14" ht="14.4" customHeight="1" x14ac:dyDescent="0.3">
      <c r="A78" s="615" t="s">
        <v>470</v>
      </c>
      <c r="B78" s="616" t="s">
        <v>2077</v>
      </c>
      <c r="C78" s="617" t="s">
        <v>476</v>
      </c>
      <c r="D78" s="618" t="s">
        <v>2078</v>
      </c>
      <c r="E78" s="617" t="s">
        <v>481</v>
      </c>
      <c r="F78" s="618" t="s">
        <v>2079</v>
      </c>
      <c r="G78" s="617" t="s">
        <v>512</v>
      </c>
      <c r="H78" s="617" t="s">
        <v>750</v>
      </c>
      <c r="I78" s="617" t="s">
        <v>751</v>
      </c>
      <c r="J78" s="617" t="s">
        <v>752</v>
      </c>
      <c r="K78" s="617" t="s">
        <v>753</v>
      </c>
      <c r="L78" s="619">
        <v>124.42562830631279</v>
      </c>
      <c r="M78" s="619">
        <v>24</v>
      </c>
      <c r="N78" s="620">
        <v>2986.215079351507</v>
      </c>
    </row>
    <row r="79" spans="1:14" ht="14.4" customHeight="1" x14ac:dyDescent="0.3">
      <c r="A79" s="615" t="s">
        <v>470</v>
      </c>
      <c r="B79" s="616" t="s">
        <v>2077</v>
      </c>
      <c r="C79" s="617" t="s">
        <v>476</v>
      </c>
      <c r="D79" s="618" t="s">
        <v>2078</v>
      </c>
      <c r="E79" s="617" t="s">
        <v>481</v>
      </c>
      <c r="F79" s="618" t="s">
        <v>2079</v>
      </c>
      <c r="G79" s="617" t="s">
        <v>512</v>
      </c>
      <c r="H79" s="617" t="s">
        <v>754</v>
      </c>
      <c r="I79" s="617" t="s">
        <v>755</v>
      </c>
      <c r="J79" s="617" t="s">
        <v>756</v>
      </c>
      <c r="K79" s="617" t="s">
        <v>757</v>
      </c>
      <c r="L79" s="619">
        <v>96.70000000000006</v>
      </c>
      <c r="M79" s="619">
        <v>1</v>
      </c>
      <c r="N79" s="620">
        <v>96.70000000000006</v>
      </c>
    </row>
    <row r="80" spans="1:14" ht="14.4" customHeight="1" x14ac:dyDescent="0.3">
      <c r="A80" s="615" t="s">
        <v>470</v>
      </c>
      <c r="B80" s="616" t="s">
        <v>2077</v>
      </c>
      <c r="C80" s="617" t="s">
        <v>476</v>
      </c>
      <c r="D80" s="618" t="s">
        <v>2078</v>
      </c>
      <c r="E80" s="617" t="s">
        <v>481</v>
      </c>
      <c r="F80" s="618" t="s">
        <v>2079</v>
      </c>
      <c r="G80" s="617" t="s">
        <v>512</v>
      </c>
      <c r="H80" s="617" t="s">
        <v>758</v>
      </c>
      <c r="I80" s="617" t="s">
        <v>759</v>
      </c>
      <c r="J80" s="617" t="s">
        <v>760</v>
      </c>
      <c r="K80" s="617" t="s">
        <v>761</v>
      </c>
      <c r="L80" s="619">
        <v>86.144799805846063</v>
      </c>
      <c r="M80" s="619">
        <v>50</v>
      </c>
      <c r="N80" s="620">
        <v>4307.2399902923034</v>
      </c>
    </row>
    <row r="81" spans="1:14" ht="14.4" customHeight="1" x14ac:dyDescent="0.3">
      <c r="A81" s="615" t="s">
        <v>470</v>
      </c>
      <c r="B81" s="616" t="s">
        <v>2077</v>
      </c>
      <c r="C81" s="617" t="s">
        <v>476</v>
      </c>
      <c r="D81" s="618" t="s">
        <v>2078</v>
      </c>
      <c r="E81" s="617" t="s">
        <v>481</v>
      </c>
      <c r="F81" s="618" t="s">
        <v>2079</v>
      </c>
      <c r="G81" s="617" t="s">
        <v>512</v>
      </c>
      <c r="H81" s="617" t="s">
        <v>762</v>
      </c>
      <c r="I81" s="617" t="s">
        <v>763</v>
      </c>
      <c r="J81" s="617" t="s">
        <v>764</v>
      </c>
      <c r="K81" s="617" t="s">
        <v>765</v>
      </c>
      <c r="L81" s="619">
        <v>48.679988157549502</v>
      </c>
      <c r="M81" s="619">
        <v>45</v>
      </c>
      <c r="N81" s="620">
        <v>2190.5994670897276</v>
      </c>
    </row>
    <row r="82" spans="1:14" ht="14.4" customHeight="1" x14ac:dyDescent="0.3">
      <c r="A82" s="615" t="s">
        <v>470</v>
      </c>
      <c r="B82" s="616" t="s">
        <v>2077</v>
      </c>
      <c r="C82" s="617" t="s">
        <v>476</v>
      </c>
      <c r="D82" s="618" t="s">
        <v>2078</v>
      </c>
      <c r="E82" s="617" t="s">
        <v>481</v>
      </c>
      <c r="F82" s="618" t="s">
        <v>2079</v>
      </c>
      <c r="G82" s="617" t="s">
        <v>512</v>
      </c>
      <c r="H82" s="617" t="s">
        <v>766</v>
      </c>
      <c r="I82" s="617" t="s">
        <v>766</v>
      </c>
      <c r="J82" s="617" t="s">
        <v>622</v>
      </c>
      <c r="K82" s="617" t="s">
        <v>767</v>
      </c>
      <c r="L82" s="619">
        <v>106.45000000000003</v>
      </c>
      <c r="M82" s="619">
        <v>4</v>
      </c>
      <c r="N82" s="620">
        <v>425.80000000000013</v>
      </c>
    </row>
    <row r="83" spans="1:14" ht="14.4" customHeight="1" x14ac:dyDescent="0.3">
      <c r="A83" s="615" t="s">
        <v>470</v>
      </c>
      <c r="B83" s="616" t="s">
        <v>2077</v>
      </c>
      <c r="C83" s="617" t="s">
        <v>476</v>
      </c>
      <c r="D83" s="618" t="s">
        <v>2078</v>
      </c>
      <c r="E83" s="617" t="s">
        <v>481</v>
      </c>
      <c r="F83" s="618" t="s">
        <v>2079</v>
      </c>
      <c r="G83" s="617" t="s">
        <v>512</v>
      </c>
      <c r="H83" s="617" t="s">
        <v>768</v>
      </c>
      <c r="I83" s="617" t="s">
        <v>769</v>
      </c>
      <c r="J83" s="617" t="s">
        <v>770</v>
      </c>
      <c r="K83" s="617" t="s">
        <v>771</v>
      </c>
      <c r="L83" s="619">
        <v>44.040001213685514</v>
      </c>
      <c r="M83" s="619">
        <v>2</v>
      </c>
      <c r="N83" s="620">
        <v>88.080002427371028</v>
      </c>
    </row>
    <row r="84" spans="1:14" ht="14.4" customHeight="1" x14ac:dyDescent="0.3">
      <c r="A84" s="615" t="s">
        <v>470</v>
      </c>
      <c r="B84" s="616" t="s">
        <v>2077</v>
      </c>
      <c r="C84" s="617" t="s">
        <v>476</v>
      </c>
      <c r="D84" s="618" t="s">
        <v>2078</v>
      </c>
      <c r="E84" s="617" t="s">
        <v>481</v>
      </c>
      <c r="F84" s="618" t="s">
        <v>2079</v>
      </c>
      <c r="G84" s="617" t="s">
        <v>512</v>
      </c>
      <c r="H84" s="617" t="s">
        <v>772</v>
      </c>
      <c r="I84" s="617" t="s">
        <v>773</v>
      </c>
      <c r="J84" s="617" t="s">
        <v>770</v>
      </c>
      <c r="K84" s="617" t="s">
        <v>774</v>
      </c>
      <c r="L84" s="619">
        <v>210.01998120805956</v>
      </c>
      <c r="M84" s="619">
        <v>85</v>
      </c>
      <c r="N84" s="620">
        <v>17851.698402685062</v>
      </c>
    </row>
    <row r="85" spans="1:14" ht="14.4" customHeight="1" x14ac:dyDescent="0.3">
      <c r="A85" s="615" t="s">
        <v>470</v>
      </c>
      <c r="B85" s="616" t="s">
        <v>2077</v>
      </c>
      <c r="C85" s="617" t="s">
        <v>476</v>
      </c>
      <c r="D85" s="618" t="s">
        <v>2078</v>
      </c>
      <c r="E85" s="617" t="s">
        <v>481</v>
      </c>
      <c r="F85" s="618" t="s">
        <v>2079</v>
      </c>
      <c r="G85" s="617" t="s">
        <v>512</v>
      </c>
      <c r="H85" s="617" t="s">
        <v>775</v>
      </c>
      <c r="I85" s="617" t="s">
        <v>776</v>
      </c>
      <c r="J85" s="617" t="s">
        <v>777</v>
      </c>
      <c r="K85" s="617" t="s">
        <v>778</v>
      </c>
      <c r="L85" s="619">
        <v>375.79987738773991</v>
      </c>
      <c r="M85" s="619">
        <v>21</v>
      </c>
      <c r="N85" s="620">
        <v>7891.7974251425385</v>
      </c>
    </row>
    <row r="86" spans="1:14" ht="14.4" customHeight="1" x14ac:dyDescent="0.3">
      <c r="A86" s="615" t="s">
        <v>470</v>
      </c>
      <c r="B86" s="616" t="s">
        <v>2077</v>
      </c>
      <c r="C86" s="617" t="s">
        <v>476</v>
      </c>
      <c r="D86" s="618" t="s">
        <v>2078</v>
      </c>
      <c r="E86" s="617" t="s">
        <v>481</v>
      </c>
      <c r="F86" s="618" t="s">
        <v>2079</v>
      </c>
      <c r="G86" s="617" t="s">
        <v>512</v>
      </c>
      <c r="H86" s="617" t="s">
        <v>779</v>
      </c>
      <c r="I86" s="617" t="s">
        <v>780</v>
      </c>
      <c r="J86" s="617" t="s">
        <v>781</v>
      </c>
      <c r="K86" s="617" t="s">
        <v>782</v>
      </c>
      <c r="L86" s="619">
        <v>112.38000000000002</v>
      </c>
      <c r="M86" s="619">
        <v>1</v>
      </c>
      <c r="N86" s="620">
        <v>112.38000000000002</v>
      </c>
    </row>
    <row r="87" spans="1:14" ht="14.4" customHeight="1" x14ac:dyDescent="0.3">
      <c r="A87" s="615" t="s">
        <v>470</v>
      </c>
      <c r="B87" s="616" t="s">
        <v>2077</v>
      </c>
      <c r="C87" s="617" t="s">
        <v>476</v>
      </c>
      <c r="D87" s="618" t="s">
        <v>2078</v>
      </c>
      <c r="E87" s="617" t="s">
        <v>481</v>
      </c>
      <c r="F87" s="618" t="s">
        <v>2079</v>
      </c>
      <c r="G87" s="617" t="s">
        <v>512</v>
      </c>
      <c r="H87" s="617" t="s">
        <v>783</v>
      </c>
      <c r="I87" s="617" t="s">
        <v>784</v>
      </c>
      <c r="J87" s="617" t="s">
        <v>785</v>
      </c>
      <c r="K87" s="617" t="s">
        <v>786</v>
      </c>
      <c r="L87" s="619">
        <v>132.32000000000002</v>
      </c>
      <c r="M87" s="619">
        <v>1</v>
      </c>
      <c r="N87" s="620">
        <v>132.32000000000002</v>
      </c>
    </row>
    <row r="88" spans="1:14" ht="14.4" customHeight="1" x14ac:dyDescent="0.3">
      <c r="A88" s="615" t="s">
        <v>470</v>
      </c>
      <c r="B88" s="616" t="s">
        <v>2077</v>
      </c>
      <c r="C88" s="617" t="s">
        <v>476</v>
      </c>
      <c r="D88" s="618" t="s">
        <v>2078</v>
      </c>
      <c r="E88" s="617" t="s">
        <v>481</v>
      </c>
      <c r="F88" s="618" t="s">
        <v>2079</v>
      </c>
      <c r="G88" s="617" t="s">
        <v>512</v>
      </c>
      <c r="H88" s="617" t="s">
        <v>787</v>
      </c>
      <c r="I88" s="617" t="s">
        <v>788</v>
      </c>
      <c r="J88" s="617" t="s">
        <v>789</v>
      </c>
      <c r="K88" s="617" t="s">
        <v>790</v>
      </c>
      <c r="L88" s="619">
        <v>219.9199934529353</v>
      </c>
      <c r="M88" s="619">
        <v>124</v>
      </c>
      <c r="N88" s="620">
        <v>27270.079188163978</v>
      </c>
    </row>
    <row r="89" spans="1:14" ht="14.4" customHeight="1" x14ac:dyDescent="0.3">
      <c r="A89" s="615" t="s">
        <v>470</v>
      </c>
      <c r="B89" s="616" t="s">
        <v>2077</v>
      </c>
      <c r="C89" s="617" t="s">
        <v>476</v>
      </c>
      <c r="D89" s="618" t="s">
        <v>2078</v>
      </c>
      <c r="E89" s="617" t="s">
        <v>481</v>
      </c>
      <c r="F89" s="618" t="s">
        <v>2079</v>
      </c>
      <c r="G89" s="617" t="s">
        <v>512</v>
      </c>
      <c r="H89" s="617" t="s">
        <v>791</v>
      </c>
      <c r="I89" s="617" t="s">
        <v>792</v>
      </c>
      <c r="J89" s="617" t="s">
        <v>793</v>
      </c>
      <c r="K89" s="617" t="s">
        <v>794</v>
      </c>
      <c r="L89" s="619">
        <v>257.37000640821174</v>
      </c>
      <c r="M89" s="619">
        <v>1</v>
      </c>
      <c r="N89" s="620">
        <v>257.37000640821174</v>
      </c>
    </row>
    <row r="90" spans="1:14" ht="14.4" customHeight="1" x14ac:dyDescent="0.3">
      <c r="A90" s="615" t="s">
        <v>470</v>
      </c>
      <c r="B90" s="616" t="s">
        <v>2077</v>
      </c>
      <c r="C90" s="617" t="s">
        <v>476</v>
      </c>
      <c r="D90" s="618" t="s">
        <v>2078</v>
      </c>
      <c r="E90" s="617" t="s">
        <v>481</v>
      </c>
      <c r="F90" s="618" t="s">
        <v>2079</v>
      </c>
      <c r="G90" s="617" t="s">
        <v>512</v>
      </c>
      <c r="H90" s="617" t="s">
        <v>795</v>
      </c>
      <c r="I90" s="617" t="s">
        <v>796</v>
      </c>
      <c r="J90" s="617" t="s">
        <v>797</v>
      </c>
      <c r="K90" s="617"/>
      <c r="L90" s="619">
        <v>218.20010826369082</v>
      </c>
      <c r="M90" s="619">
        <v>22</v>
      </c>
      <c r="N90" s="620">
        <v>4800.4023818011983</v>
      </c>
    </row>
    <row r="91" spans="1:14" ht="14.4" customHeight="1" x14ac:dyDescent="0.3">
      <c r="A91" s="615" t="s">
        <v>470</v>
      </c>
      <c r="B91" s="616" t="s">
        <v>2077</v>
      </c>
      <c r="C91" s="617" t="s">
        <v>476</v>
      </c>
      <c r="D91" s="618" t="s">
        <v>2078</v>
      </c>
      <c r="E91" s="617" t="s">
        <v>481</v>
      </c>
      <c r="F91" s="618" t="s">
        <v>2079</v>
      </c>
      <c r="G91" s="617" t="s">
        <v>512</v>
      </c>
      <c r="H91" s="617" t="s">
        <v>798</v>
      </c>
      <c r="I91" s="617" t="s">
        <v>796</v>
      </c>
      <c r="J91" s="617" t="s">
        <v>799</v>
      </c>
      <c r="K91" s="617"/>
      <c r="L91" s="619">
        <v>140.75771714333513</v>
      </c>
      <c r="M91" s="619">
        <v>25</v>
      </c>
      <c r="N91" s="620">
        <v>3518.942928583378</v>
      </c>
    </row>
    <row r="92" spans="1:14" ht="14.4" customHeight="1" x14ac:dyDescent="0.3">
      <c r="A92" s="615" t="s">
        <v>470</v>
      </c>
      <c r="B92" s="616" t="s">
        <v>2077</v>
      </c>
      <c r="C92" s="617" t="s">
        <v>476</v>
      </c>
      <c r="D92" s="618" t="s">
        <v>2078</v>
      </c>
      <c r="E92" s="617" t="s">
        <v>481</v>
      </c>
      <c r="F92" s="618" t="s">
        <v>2079</v>
      </c>
      <c r="G92" s="617" t="s">
        <v>512</v>
      </c>
      <c r="H92" s="617" t="s">
        <v>800</v>
      </c>
      <c r="I92" s="617" t="s">
        <v>796</v>
      </c>
      <c r="J92" s="617" t="s">
        <v>801</v>
      </c>
      <c r="K92" s="617"/>
      <c r="L92" s="619">
        <v>98.030814941519552</v>
      </c>
      <c r="M92" s="619">
        <v>283</v>
      </c>
      <c r="N92" s="620">
        <v>27742.720628450032</v>
      </c>
    </row>
    <row r="93" spans="1:14" ht="14.4" customHeight="1" x14ac:dyDescent="0.3">
      <c r="A93" s="615" t="s">
        <v>470</v>
      </c>
      <c r="B93" s="616" t="s">
        <v>2077</v>
      </c>
      <c r="C93" s="617" t="s">
        <v>476</v>
      </c>
      <c r="D93" s="618" t="s">
        <v>2078</v>
      </c>
      <c r="E93" s="617" t="s">
        <v>481</v>
      </c>
      <c r="F93" s="618" t="s">
        <v>2079</v>
      </c>
      <c r="G93" s="617" t="s">
        <v>512</v>
      </c>
      <c r="H93" s="617" t="s">
        <v>802</v>
      </c>
      <c r="I93" s="617" t="s">
        <v>803</v>
      </c>
      <c r="J93" s="617" t="s">
        <v>804</v>
      </c>
      <c r="K93" s="617" t="s">
        <v>805</v>
      </c>
      <c r="L93" s="619">
        <v>72.264171075768118</v>
      </c>
      <c r="M93" s="619">
        <v>94</v>
      </c>
      <c r="N93" s="620">
        <v>6792.8320811222029</v>
      </c>
    </row>
    <row r="94" spans="1:14" ht="14.4" customHeight="1" x14ac:dyDescent="0.3">
      <c r="A94" s="615" t="s">
        <v>470</v>
      </c>
      <c r="B94" s="616" t="s">
        <v>2077</v>
      </c>
      <c r="C94" s="617" t="s">
        <v>476</v>
      </c>
      <c r="D94" s="618" t="s">
        <v>2078</v>
      </c>
      <c r="E94" s="617" t="s">
        <v>481</v>
      </c>
      <c r="F94" s="618" t="s">
        <v>2079</v>
      </c>
      <c r="G94" s="617" t="s">
        <v>512</v>
      </c>
      <c r="H94" s="617" t="s">
        <v>806</v>
      </c>
      <c r="I94" s="617" t="s">
        <v>796</v>
      </c>
      <c r="J94" s="617" t="s">
        <v>807</v>
      </c>
      <c r="K94" s="617" t="s">
        <v>808</v>
      </c>
      <c r="L94" s="619">
        <v>1377.5095000000001</v>
      </c>
      <c r="M94" s="619">
        <v>4</v>
      </c>
      <c r="N94" s="620">
        <v>5510.0380000000005</v>
      </c>
    </row>
    <row r="95" spans="1:14" ht="14.4" customHeight="1" x14ac:dyDescent="0.3">
      <c r="A95" s="615" t="s">
        <v>470</v>
      </c>
      <c r="B95" s="616" t="s">
        <v>2077</v>
      </c>
      <c r="C95" s="617" t="s">
        <v>476</v>
      </c>
      <c r="D95" s="618" t="s">
        <v>2078</v>
      </c>
      <c r="E95" s="617" t="s">
        <v>481</v>
      </c>
      <c r="F95" s="618" t="s">
        <v>2079</v>
      </c>
      <c r="G95" s="617" t="s">
        <v>512</v>
      </c>
      <c r="H95" s="617" t="s">
        <v>809</v>
      </c>
      <c r="I95" s="617" t="s">
        <v>810</v>
      </c>
      <c r="J95" s="617" t="s">
        <v>811</v>
      </c>
      <c r="K95" s="617" t="s">
        <v>812</v>
      </c>
      <c r="L95" s="619">
        <v>58.249999999999993</v>
      </c>
      <c r="M95" s="619">
        <v>3</v>
      </c>
      <c r="N95" s="620">
        <v>174.74999999999997</v>
      </c>
    </row>
    <row r="96" spans="1:14" ht="14.4" customHeight="1" x14ac:dyDescent="0.3">
      <c r="A96" s="615" t="s">
        <v>470</v>
      </c>
      <c r="B96" s="616" t="s">
        <v>2077</v>
      </c>
      <c r="C96" s="617" t="s">
        <v>476</v>
      </c>
      <c r="D96" s="618" t="s">
        <v>2078</v>
      </c>
      <c r="E96" s="617" t="s">
        <v>481</v>
      </c>
      <c r="F96" s="618" t="s">
        <v>2079</v>
      </c>
      <c r="G96" s="617" t="s">
        <v>512</v>
      </c>
      <c r="H96" s="617" t="s">
        <v>813</v>
      </c>
      <c r="I96" s="617" t="s">
        <v>814</v>
      </c>
      <c r="J96" s="617" t="s">
        <v>815</v>
      </c>
      <c r="K96" s="617" t="s">
        <v>714</v>
      </c>
      <c r="L96" s="619">
        <v>67.038795768794301</v>
      </c>
      <c r="M96" s="619">
        <v>10</v>
      </c>
      <c r="N96" s="620">
        <v>670.38795768794307</v>
      </c>
    </row>
    <row r="97" spans="1:14" ht="14.4" customHeight="1" x14ac:dyDescent="0.3">
      <c r="A97" s="615" t="s">
        <v>470</v>
      </c>
      <c r="B97" s="616" t="s">
        <v>2077</v>
      </c>
      <c r="C97" s="617" t="s">
        <v>476</v>
      </c>
      <c r="D97" s="618" t="s">
        <v>2078</v>
      </c>
      <c r="E97" s="617" t="s">
        <v>481</v>
      </c>
      <c r="F97" s="618" t="s">
        <v>2079</v>
      </c>
      <c r="G97" s="617" t="s">
        <v>512</v>
      </c>
      <c r="H97" s="617" t="s">
        <v>816</v>
      </c>
      <c r="I97" s="617" t="s">
        <v>817</v>
      </c>
      <c r="J97" s="617" t="s">
        <v>818</v>
      </c>
      <c r="K97" s="617" t="s">
        <v>819</v>
      </c>
      <c r="L97" s="619">
        <v>87.880000000000024</v>
      </c>
      <c r="M97" s="619">
        <v>1</v>
      </c>
      <c r="N97" s="620">
        <v>87.880000000000024</v>
      </c>
    </row>
    <row r="98" spans="1:14" ht="14.4" customHeight="1" x14ac:dyDescent="0.3">
      <c r="A98" s="615" t="s">
        <v>470</v>
      </c>
      <c r="B98" s="616" t="s">
        <v>2077</v>
      </c>
      <c r="C98" s="617" t="s">
        <v>476</v>
      </c>
      <c r="D98" s="618" t="s">
        <v>2078</v>
      </c>
      <c r="E98" s="617" t="s">
        <v>481</v>
      </c>
      <c r="F98" s="618" t="s">
        <v>2079</v>
      </c>
      <c r="G98" s="617" t="s">
        <v>512</v>
      </c>
      <c r="H98" s="617" t="s">
        <v>820</v>
      </c>
      <c r="I98" s="617" t="s">
        <v>821</v>
      </c>
      <c r="J98" s="617" t="s">
        <v>822</v>
      </c>
      <c r="K98" s="617" t="s">
        <v>823</v>
      </c>
      <c r="L98" s="619">
        <v>112.96</v>
      </c>
      <c r="M98" s="619">
        <v>6</v>
      </c>
      <c r="N98" s="620">
        <v>677.76</v>
      </c>
    </row>
    <row r="99" spans="1:14" ht="14.4" customHeight="1" x14ac:dyDescent="0.3">
      <c r="A99" s="615" t="s">
        <v>470</v>
      </c>
      <c r="B99" s="616" t="s">
        <v>2077</v>
      </c>
      <c r="C99" s="617" t="s">
        <v>476</v>
      </c>
      <c r="D99" s="618" t="s">
        <v>2078</v>
      </c>
      <c r="E99" s="617" t="s">
        <v>481</v>
      </c>
      <c r="F99" s="618" t="s">
        <v>2079</v>
      </c>
      <c r="G99" s="617" t="s">
        <v>512</v>
      </c>
      <c r="H99" s="617" t="s">
        <v>824</v>
      </c>
      <c r="I99" s="617" t="s">
        <v>825</v>
      </c>
      <c r="J99" s="617" t="s">
        <v>826</v>
      </c>
      <c r="K99" s="617" t="s">
        <v>827</v>
      </c>
      <c r="L99" s="619">
        <v>34.330000000000013</v>
      </c>
      <c r="M99" s="619">
        <v>1</v>
      </c>
      <c r="N99" s="620">
        <v>34.330000000000013</v>
      </c>
    </row>
    <row r="100" spans="1:14" ht="14.4" customHeight="1" x14ac:dyDescent="0.3">
      <c r="A100" s="615" t="s">
        <v>470</v>
      </c>
      <c r="B100" s="616" t="s">
        <v>2077</v>
      </c>
      <c r="C100" s="617" t="s">
        <v>476</v>
      </c>
      <c r="D100" s="618" t="s">
        <v>2078</v>
      </c>
      <c r="E100" s="617" t="s">
        <v>481</v>
      </c>
      <c r="F100" s="618" t="s">
        <v>2079</v>
      </c>
      <c r="G100" s="617" t="s">
        <v>512</v>
      </c>
      <c r="H100" s="617" t="s">
        <v>828</v>
      </c>
      <c r="I100" s="617" t="s">
        <v>829</v>
      </c>
      <c r="J100" s="617" t="s">
        <v>830</v>
      </c>
      <c r="K100" s="617" t="s">
        <v>831</v>
      </c>
      <c r="L100" s="619">
        <v>58.985427180528937</v>
      </c>
      <c r="M100" s="619">
        <v>247</v>
      </c>
      <c r="N100" s="620">
        <v>14569.400513590648</v>
      </c>
    </row>
    <row r="101" spans="1:14" ht="14.4" customHeight="1" x14ac:dyDescent="0.3">
      <c r="A101" s="615" t="s">
        <v>470</v>
      </c>
      <c r="B101" s="616" t="s">
        <v>2077</v>
      </c>
      <c r="C101" s="617" t="s">
        <v>476</v>
      </c>
      <c r="D101" s="618" t="s">
        <v>2078</v>
      </c>
      <c r="E101" s="617" t="s">
        <v>481</v>
      </c>
      <c r="F101" s="618" t="s">
        <v>2079</v>
      </c>
      <c r="G101" s="617" t="s">
        <v>512</v>
      </c>
      <c r="H101" s="617" t="s">
        <v>832</v>
      </c>
      <c r="I101" s="617" t="s">
        <v>833</v>
      </c>
      <c r="J101" s="617" t="s">
        <v>834</v>
      </c>
      <c r="K101" s="617" t="s">
        <v>835</v>
      </c>
      <c r="L101" s="619">
        <v>96.839999999999975</v>
      </c>
      <c r="M101" s="619">
        <v>2</v>
      </c>
      <c r="N101" s="620">
        <v>193.67999999999995</v>
      </c>
    </row>
    <row r="102" spans="1:14" ht="14.4" customHeight="1" x14ac:dyDescent="0.3">
      <c r="A102" s="615" t="s">
        <v>470</v>
      </c>
      <c r="B102" s="616" t="s">
        <v>2077</v>
      </c>
      <c r="C102" s="617" t="s">
        <v>476</v>
      </c>
      <c r="D102" s="618" t="s">
        <v>2078</v>
      </c>
      <c r="E102" s="617" t="s">
        <v>481</v>
      </c>
      <c r="F102" s="618" t="s">
        <v>2079</v>
      </c>
      <c r="G102" s="617" t="s">
        <v>512</v>
      </c>
      <c r="H102" s="617" t="s">
        <v>836</v>
      </c>
      <c r="I102" s="617" t="s">
        <v>837</v>
      </c>
      <c r="J102" s="617" t="s">
        <v>687</v>
      </c>
      <c r="K102" s="617" t="s">
        <v>838</v>
      </c>
      <c r="L102" s="619">
        <v>61.422908006291919</v>
      </c>
      <c r="M102" s="619">
        <v>17</v>
      </c>
      <c r="N102" s="620">
        <v>1044.1894361069626</v>
      </c>
    </row>
    <row r="103" spans="1:14" ht="14.4" customHeight="1" x14ac:dyDescent="0.3">
      <c r="A103" s="615" t="s">
        <v>470</v>
      </c>
      <c r="B103" s="616" t="s">
        <v>2077</v>
      </c>
      <c r="C103" s="617" t="s">
        <v>476</v>
      </c>
      <c r="D103" s="618" t="s">
        <v>2078</v>
      </c>
      <c r="E103" s="617" t="s">
        <v>481</v>
      </c>
      <c r="F103" s="618" t="s">
        <v>2079</v>
      </c>
      <c r="G103" s="617" t="s">
        <v>512</v>
      </c>
      <c r="H103" s="617" t="s">
        <v>839</v>
      </c>
      <c r="I103" s="617" t="s">
        <v>840</v>
      </c>
      <c r="J103" s="617" t="s">
        <v>841</v>
      </c>
      <c r="K103" s="617" t="s">
        <v>842</v>
      </c>
      <c r="L103" s="619">
        <v>34.670036815023238</v>
      </c>
      <c r="M103" s="619">
        <v>4</v>
      </c>
      <c r="N103" s="620">
        <v>138.68014726009295</v>
      </c>
    </row>
    <row r="104" spans="1:14" ht="14.4" customHeight="1" x14ac:dyDescent="0.3">
      <c r="A104" s="615" t="s">
        <v>470</v>
      </c>
      <c r="B104" s="616" t="s">
        <v>2077</v>
      </c>
      <c r="C104" s="617" t="s">
        <v>476</v>
      </c>
      <c r="D104" s="618" t="s">
        <v>2078</v>
      </c>
      <c r="E104" s="617" t="s">
        <v>481</v>
      </c>
      <c r="F104" s="618" t="s">
        <v>2079</v>
      </c>
      <c r="G104" s="617" t="s">
        <v>512</v>
      </c>
      <c r="H104" s="617" t="s">
        <v>843</v>
      </c>
      <c r="I104" s="617" t="s">
        <v>844</v>
      </c>
      <c r="J104" s="617" t="s">
        <v>845</v>
      </c>
      <c r="K104" s="617" t="s">
        <v>627</v>
      </c>
      <c r="L104" s="619">
        <v>61.73</v>
      </c>
      <c r="M104" s="619">
        <v>1</v>
      </c>
      <c r="N104" s="620">
        <v>61.73</v>
      </c>
    </row>
    <row r="105" spans="1:14" ht="14.4" customHeight="1" x14ac:dyDescent="0.3">
      <c r="A105" s="615" t="s">
        <v>470</v>
      </c>
      <c r="B105" s="616" t="s">
        <v>2077</v>
      </c>
      <c r="C105" s="617" t="s">
        <v>476</v>
      </c>
      <c r="D105" s="618" t="s">
        <v>2078</v>
      </c>
      <c r="E105" s="617" t="s">
        <v>481</v>
      </c>
      <c r="F105" s="618" t="s">
        <v>2079</v>
      </c>
      <c r="G105" s="617" t="s">
        <v>512</v>
      </c>
      <c r="H105" s="617" t="s">
        <v>846</v>
      </c>
      <c r="I105" s="617" t="s">
        <v>847</v>
      </c>
      <c r="J105" s="617" t="s">
        <v>848</v>
      </c>
      <c r="K105" s="617" t="s">
        <v>849</v>
      </c>
      <c r="L105" s="619">
        <v>175.03001399126146</v>
      </c>
      <c r="M105" s="619">
        <v>5</v>
      </c>
      <c r="N105" s="620">
        <v>875.15006995630733</v>
      </c>
    </row>
    <row r="106" spans="1:14" ht="14.4" customHeight="1" x14ac:dyDescent="0.3">
      <c r="A106" s="615" t="s">
        <v>470</v>
      </c>
      <c r="B106" s="616" t="s">
        <v>2077</v>
      </c>
      <c r="C106" s="617" t="s">
        <v>476</v>
      </c>
      <c r="D106" s="618" t="s">
        <v>2078</v>
      </c>
      <c r="E106" s="617" t="s">
        <v>481</v>
      </c>
      <c r="F106" s="618" t="s">
        <v>2079</v>
      </c>
      <c r="G106" s="617" t="s">
        <v>512</v>
      </c>
      <c r="H106" s="617" t="s">
        <v>850</v>
      </c>
      <c r="I106" s="617" t="s">
        <v>796</v>
      </c>
      <c r="J106" s="617" t="s">
        <v>851</v>
      </c>
      <c r="K106" s="617"/>
      <c r="L106" s="619">
        <v>191.13166428716644</v>
      </c>
      <c r="M106" s="619">
        <v>96</v>
      </c>
      <c r="N106" s="620">
        <v>18348.639771567978</v>
      </c>
    </row>
    <row r="107" spans="1:14" ht="14.4" customHeight="1" x14ac:dyDescent="0.3">
      <c r="A107" s="615" t="s">
        <v>470</v>
      </c>
      <c r="B107" s="616" t="s">
        <v>2077</v>
      </c>
      <c r="C107" s="617" t="s">
        <v>476</v>
      </c>
      <c r="D107" s="618" t="s">
        <v>2078</v>
      </c>
      <c r="E107" s="617" t="s">
        <v>481</v>
      </c>
      <c r="F107" s="618" t="s">
        <v>2079</v>
      </c>
      <c r="G107" s="617" t="s">
        <v>512</v>
      </c>
      <c r="H107" s="617" t="s">
        <v>852</v>
      </c>
      <c r="I107" s="617" t="s">
        <v>796</v>
      </c>
      <c r="J107" s="617" t="s">
        <v>853</v>
      </c>
      <c r="K107" s="617"/>
      <c r="L107" s="619">
        <v>154.67694167188657</v>
      </c>
      <c r="M107" s="619">
        <v>17</v>
      </c>
      <c r="N107" s="620">
        <v>2629.5080084220717</v>
      </c>
    </row>
    <row r="108" spans="1:14" ht="14.4" customHeight="1" x14ac:dyDescent="0.3">
      <c r="A108" s="615" t="s">
        <v>470</v>
      </c>
      <c r="B108" s="616" t="s">
        <v>2077</v>
      </c>
      <c r="C108" s="617" t="s">
        <v>476</v>
      </c>
      <c r="D108" s="618" t="s">
        <v>2078</v>
      </c>
      <c r="E108" s="617" t="s">
        <v>481</v>
      </c>
      <c r="F108" s="618" t="s">
        <v>2079</v>
      </c>
      <c r="G108" s="617" t="s">
        <v>512</v>
      </c>
      <c r="H108" s="617" t="s">
        <v>854</v>
      </c>
      <c r="I108" s="617" t="s">
        <v>796</v>
      </c>
      <c r="J108" s="617" t="s">
        <v>855</v>
      </c>
      <c r="K108" s="617"/>
      <c r="L108" s="619">
        <v>88.989999999999981</v>
      </c>
      <c r="M108" s="619">
        <v>2</v>
      </c>
      <c r="N108" s="620">
        <v>177.97999999999996</v>
      </c>
    </row>
    <row r="109" spans="1:14" ht="14.4" customHeight="1" x14ac:dyDescent="0.3">
      <c r="A109" s="615" t="s">
        <v>470</v>
      </c>
      <c r="B109" s="616" t="s">
        <v>2077</v>
      </c>
      <c r="C109" s="617" t="s">
        <v>476</v>
      </c>
      <c r="D109" s="618" t="s">
        <v>2078</v>
      </c>
      <c r="E109" s="617" t="s">
        <v>481</v>
      </c>
      <c r="F109" s="618" t="s">
        <v>2079</v>
      </c>
      <c r="G109" s="617" t="s">
        <v>512</v>
      </c>
      <c r="H109" s="617" t="s">
        <v>856</v>
      </c>
      <c r="I109" s="617" t="s">
        <v>762</v>
      </c>
      <c r="J109" s="617" t="s">
        <v>857</v>
      </c>
      <c r="K109" s="617" t="s">
        <v>858</v>
      </c>
      <c r="L109" s="619">
        <v>54.47</v>
      </c>
      <c r="M109" s="619">
        <v>1</v>
      </c>
      <c r="N109" s="620">
        <v>54.47</v>
      </c>
    </row>
    <row r="110" spans="1:14" ht="14.4" customHeight="1" x14ac:dyDescent="0.3">
      <c r="A110" s="615" t="s">
        <v>470</v>
      </c>
      <c r="B110" s="616" t="s">
        <v>2077</v>
      </c>
      <c r="C110" s="617" t="s">
        <v>476</v>
      </c>
      <c r="D110" s="618" t="s">
        <v>2078</v>
      </c>
      <c r="E110" s="617" t="s">
        <v>481</v>
      </c>
      <c r="F110" s="618" t="s">
        <v>2079</v>
      </c>
      <c r="G110" s="617" t="s">
        <v>512</v>
      </c>
      <c r="H110" s="617" t="s">
        <v>859</v>
      </c>
      <c r="I110" s="617" t="s">
        <v>859</v>
      </c>
      <c r="J110" s="617" t="s">
        <v>514</v>
      </c>
      <c r="K110" s="617" t="s">
        <v>860</v>
      </c>
      <c r="L110" s="619">
        <v>192.50017231806399</v>
      </c>
      <c r="M110" s="619">
        <v>39</v>
      </c>
      <c r="N110" s="620">
        <v>7507.5067204044954</v>
      </c>
    </row>
    <row r="111" spans="1:14" ht="14.4" customHeight="1" x14ac:dyDescent="0.3">
      <c r="A111" s="615" t="s">
        <v>470</v>
      </c>
      <c r="B111" s="616" t="s">
        <v>2077</v>
      </c>
      <c r="C111" s="617" t="s">
        <v>476</v>
      </c>
      <c r="D111" s="618" t="s">
        <v>2078</v>
      </c>
      <c r="E111" s="617" t="s">
        <v>481</v>
      </c>
      <c r="F111" s="618" t="s">
        <v>2079</v>
      </c>
      <c r="G111" s="617" t="s">
        <v>512</v>
      </c>
      <c r="H111" s="617" t="s">
        <v>861</v>
      </c>
      <c r="I111" s="617" t="s">
        <v>861</v>
      </c>
      <c r="J111" s="617" t="s">
        <v>862</v>
      </c>
      <c r="K111" s="617" t="s">
        <v>863</v>
      </c>
      <c r="L111" s="619">
        <v>94.250001173357333</v>
      </c>
      <c r="M111" s="619">
        <v>2</v>
      </c>
      <c r="N111" s="620">
        <v>188.50000234671467</v>
      </c>
    </row>
    <row r="112" spans="1:14" ht="14.4" customHeight="1" x14ac:dyDescent="0.3">
      <c r="A112" s="615" t="s">
        <v>470</v>
      </c>
      <c r="B112" s="616" t="s">
        <v>2077</v>
      </c>
      <c r="C112" s="617" t="s">
        <v>476</v>
      </c>
      <c r="D112" s="618" t="s">
        <v>2078</v>
      </c>
      <c r="E112" s="617" t="s">
        <v>481</v>
      </c>
      <c r="F112" s="618" t="s">
        <v>2079</v>
      </c>
      <c r="G112" s="617" t="s">
        <v>512</v>
      </c>
      <c r="H112" s="617" t="s">
        <v>864</v>
      </c>
      <c r="I112" s="617" t="s">
        <v>865</v>
      </c>
      <c r="J112" s="617" t="s">
        <v>866</v>
      </c>
      <c r="K112" s="617" t="s">
        <v>867</v>
      </c>
      <c r="L112" s="619">
        <v>42.204027777777782</v>
      </c>
      <c r="M112" s="619">
        <v>72</v>
      </c>
      <c r="N112" s="620">
        <v>3038.69</v>
      </c>
    </row>
    <row r="113" spans="1:14" ht="14.4" customHeight="1" x14ac:dyDescent="0.3">
      <c r="A113" s="615" t="s">
        <v>470</v>
      </c>
      <c r="B113" s="616" t="s">
        <v>2077</v>
      </c>
      <c r="C113" s="617" t="s">
        <v>476</v>
      </c>
      <c r="D113" s="618" t="s">
        <v>2078</v>
      </c>
      <c r="E113" s="617" t="s">
        <v>481</v>
      </c>
      <c r="F113" s="618" t="s">
        <v>2079</v>
      </c>
      <c r="G113" s="617" t="s">
        <v>512</v>
      </c>
      <c r="H113" s="617" t="s">
        <v>868</v>
      </c>
      <c r="I113" s="617" t="s">
        <v>869</v>
      </c>
      <c r="J113" s="617" t="s">
        <v>870</v>
      </c>
      <c r="K113" s="617" t="s">
        <v>538</v>
      </c>
      <c r="L113" s="619">
        <v>57.120000146661674</v>
      </c>
      <c r="M113" s="619">
        <v>65</v>
      </c>
      <c r="N113" s="620">
        <v>3712.800009533009</v>
      </c>
    </row>
    <row r="114" spans="1:14" ht="14.4" customHeight="1" x14ac:dyDescent="0.3">
      <c r="A114" s="615" t="s">
        <v>470</v>
      </c>
      <c r="B114" s="616" t="s">
        <v>2077</v>
      </c>
      <c r="C114" s="617" t="s">
        <v>476</v>
      </c>
      <c r="D114" s="618" t="s">
        <v>2078</v>
      </c>
      <c r="E114" s="617" t="s">
        <v>481</v>
      </c>
      <c r="F114" s="618" t="s">
        <v>2079</v>
      </c>
      <c r="G114" s="617" t="s">
        <v>512</v>
      </c>
      <c r="H114" s="617" t="s">
        <v>871</v>
      </c>
      <c r="I114" s="617" t="s">
        <v>872</v>
      </c>
      <c r="J114" s="617" t="s">
        <v>873</v>
      </c>
      <c r="K114" s="617" t="s">
        <v>534</v>
      </c>
      <c r="L114" s="619">
        <v>123.647942414017</v>
      </c>
      <c r="M114" s="619">
        <v>300</v>
      </c>
      <c r="N114" s="620">
        <v>37094.382724205097</v>
      </c>
    </row>
    <row r="115" spans="1:14" ht="14.4" customHeight="1" x14ac:dyDescent="0.3">
      <c r="A115" s="615" t="s">
        <v>470</v>
      </c>
      <c r="B115" s="616" t="s">
        <v>2077</v>
      </c>
      <c r="C115" s="617" t="s">
        <v>476</v>
      </c>
      <c r="D115" s="618" t="s">
        <v>2078</v>
      </c>
      <c r="E115" s="617" t="s">
        <v>481</v>
      </c>
      <c r="F115" s="618" t="s">
        <v>2079</v>
      </c>
      <c r="G115" s="617" t="s">
        <v>512</v>
      </c>
      <c r="H115" s="617" t="s">
        <v>874</v>
      </c>
      <c r="I115" s="617" t="s">
        <v>875</v>
      </c>
      <c r="J115" s="617" t="s">
        <v>876</v>
      </c>
      <c r="K115" s="617" t="s">
        <v>877</v>
      </c>
      <c r="L115" s="619">
        <v>60.279836871594028</v>
      </c>
      <c r="M115" s="619">
        <v>119</v>
      </c>
      <c r="N115" s="620">
        <v>7173.3005877196892</v>
      </c>
    </row>
    <row r="116" spans="1:14" ht="14.4" customHeight="1" x14ac:dyDescent="0.3">
      <c r="A116" s="615" t="s">
        <v>470</v>
      </c>
      <c r="B116" s="616" t="s">
        <v>2077</v>
      </c>
      <c r="C116" s="617" t="s">
        <v>476</v>
      </c>
      <c r="D116" s="618" t="s">
        <v>2078</v>
      </c>
      <c r="E116" s="617" t="s">
        <v>481</v>
      </c>
      <c r="F116" s="618" t="s">
        <v>2079</v>
      </c>
      <c r="G116" s="617" t="s">
        <v>512</v>
      </c>
      <c r="H116" s="617" t="s">
        <v>878</v>
      </c>
      <c r="I116" s="617" t="s">
        <v>879</v>
      </c>
      <c r="J116" s="617" t="s">
        <v>880</v>
      </c>
      <c r="K116" s="617" t="s">
        <v>881</v>
      </c>
      <c r="L116" s="619">
        <v>50.930000000000021</v>
      </c>
      <c r="M116" s="619">
        <v>1</v>
      </c>
      <c r="N116" s="620">
        <v>50.930000000000021</v>
      </c>
    </row>
    <row r="117" spans="1:14" ht="14.4" customHeight="1" x14ac:dyDescent="0.3">
      <c r="A117" s="615" t="s">
        <v>470</v>
      </c>
      <c r="B117" s="616" t="s">
        <v>2077</v>
      </c>
      <c r="C117" s="617" t="s">
        <v>476</v>
      </c>
      <c r="D117" s="618" t="s">
        <v>2078</v>
      </c>
      <c r="E117" s="617" t="s">
        <v>481</v>
      </c>
      <c r="F117" s="618" t="s">
        <v>2079</v>
      </c>
      <c r="G117" s="617" t="s">
        <v>512</v>
      </c>
      <c r="H117" s="617" t="s">
        <v>882</v>
      </c>
      <c r="I117" s="617" t="s">
        <v>883</v>
      </c>
      <c r="J117" s="617" t="s">
        <v>884</v>
      </c>
      <c r="K117" s="617" t="s">
        <v>885</v>
      </c>
      <c r="L117" s="619">
        <v>60.875999999999998</v>
      </c>
      <c r="M117" s="619">
        <v>5</v>
      </c>
      <c r="N117" s="620">
        <v>304.38</v>
      </c>
    </row>
    <row r="118" spans="1:14" ht="14.4" customHeight="1" x14ac:dyDescent="0.3">
      <c r="A118" s="615" t="s">
        <v>470</v>
      </c>
      <c r="B118" s="616" t="s">
        <v>2077</v>
      </c>
      <c r="C118" s="617" t="s">
        <v>476</v>
      </c>
      <c r="D118" s="618" t="s">
        <v>2078</v>
      </c>
      <c r="E118" s="617" t="s">
        <v>481</v>
      </c>
      <c r="F118" s="618" t="s">
        <v>2079</v>
      </c>
      <c r="G118" s="617" t="s">
        <v>512</v>
      </c>
      <c r="H118" s="617" t="s">
        <v>886</v>
      </c>
      <c r="I118" s="617" t="s">
        <v>887</v>
      </c>
      <c r="J118" s="617" t="s">
        <v>888</v>
      </c>
      <c r="K118" s="617" t="s">
        <v>889</v>
      </c>
      <c r="L118" s="619">
        <v>1594.7310066718171</v>
      </c>
      <c r="M118" s="619">
        <v>87.4</v>
      </c>
      <c r="N118" s="620">
        <v>139379.48998311683</v>
      </c>
    </row>
    <row r="119" spans="1:14" ht="14.4" customHeight="1" x14ac:dyDescent="0.3">
      <c r="A119" s="615" t="s">
        <v>470</v>
      </c>
      <c r="B119" s="616" t="s">
        <v>2077</v>
      </c>
      <c r="C119" s="617" t="s">
        <v>476</v>
      </c>
      <c r="D119" s="618" t="s">
        <v>2078</v>
      </c>
      <c r="E119" s="617" t="s">
        <v>481</v>
      </c>
      <c r="F119" s="618" t="s">
        <v>2079</v>
      </c>
      <c r="G119" s="617" t="s">
        <v>512</v>
      </c>
      <c r="H119" s="617" t="s">
        <v>890</v>
      </c>
      <c r="I119" s="617" t="s">
        <v>891</v>
      </c>
      <c r="J119" s="617" t="s">
        <v>892</v>
      </c>
      <c r="K119" s="617" t="s">
        <v>893</v>
      </c>
      <c r="L119" s="619">
        <v>71.449999999999989</v>
      </c>
      <c r="M119" s="619">
        <v>2</v>
      </c>
      <c r="N119" s="620">
        <v>142.89999999999998</v>
      </c>
    </row>
    <row r="120" spans="1:14" ht="14.4" customHeight="1" x14ac:dyDescent="0.3">
      <c r="A120" s="615" t="s">
        <v>470</v>
      </c>
      <c r="B120" s="616" t="s">
        <v>2077</v>
      </c>
      <c r="C120" s="617" t="s">
        <v>476</v>
      </c>
      <c r="D120" s="618" t="s">
        <v>2078</v>
      </c>
      <c r="E120" s="617" t="s">
        <v>481</v>
      </c>
      <c r="F120" s="618" t="s">
        <v>2079</v>
      </c>
      <c r="G120" s="617" t="s">
        <v>512</v>
      </c>
      <c r="H120" s="617" t="s">
        <v>894</v>
      </c>
      <c r="I120" s="617" t="s">
        <v>895</v>
      </c>
      <c r="J120" s="617" t="s">
        <v>896</v>
      </c>
      <c r="K120" s="617" t="s">
        <v>897</v>
      </c>
      <c r="L120" s="619">
        <v>74.87998291590641</v>
      </c>
      <c r="M120" s="619">
        <v>79.75</v>
      </c>
      <c r="N120" s="620">
        <v>5971.6786375435368</v>
      </c>
    </row>
    <row r="121" spans="1:14" ht="14.4" customHeight="1" x14ac:dyDescent="0.3">
      <c r="A121" s="615" t="s">
        <v>470</v>
      </c>
      <c r="B121" s="616" t="s">
        <v>2077</v>
      </c>
      <c r="C121" s="617" t="s">
        <v>476</v>
      </c>
      <c r="D121" s="618" t="s">
        <v>2078</v>
      </c>
      <c r="E121" s="617" t="s">
        <v>481</v>
      </c>
      <c r="F121" s="618" t="s">
        <v>2079</v>
      </c>
      <c r="G121" s="617" t="s">
        <v>512</v>
      </c>
      <c r="H121" s="617" t="s">
        <v>898</v>
      </c>
      <c r="I121" s="617" t="s">
        <v>899</v>
      </c>
      <c r="J121" s="617" t="s">
        <v>645</v>
      </c>
      <c r="K121" s="617" t="s">
        <v>900</v>
      </c>
      <c r="L121" s="619">
        <v>241.99982051204313</v>
      </c>
      <c r="M121" s="619">
        <v>147</v>
      </c>
      <c r="N121" s="620">
        <v>35573.973615270341</v>
      </c>
    </row>
    <row r="122" spans="1:14" ht="14.4" customHeight="1" x14ac:dyDescent="0.3">
      <c r="A122" s="615" t="s">
        <v>470</v>
      </c>
      <c r="B122" s="616" t="s">
        <v>2077</v>
      </c>
      <c r="C122" s="617" t="s">
        <v>476</v>
      </c>
      <c r="D122" s="618" t="s">
        <v>2078</v>
      </c>
      <c r="E122" s="617" t="s">
        <v>481</v>
      </c>
      <c r="F122" s="618" t="s">
        <v>2079</v>
      </c>
      <c r="G122" s="617" t="s">
        <v>512</v>
      </c>
      <c r="H122" s="617" t="s">
        <v>901</v>
      </c>
      <c r="I122" s="617" t="s">
        <v>902</v>
      </c>
      <c r="J122" s="617" t="s">
        <v>903</v>
      </c>
      <c r="K122" s="617" t="s">
        <v>904</v>
      </c>
      <c r="L122" s="619">
        <v>23.870000000000005</v>
      </c>
      <c r="M122" s="619">
        <v>4</v>
      </c>
      <c r="N122" s="620">
        <v>95.480000000000018</v>
      </c>
    </row>
    <row r="123" spans="1:14" ht="14.4" customHeight="1" x14ac:dyDescent="0.3">
      <c r="A123" s="615" t="s">
        <v>470</v>
      </c>
      <c r="B123" s="616" t="s">
        <v>2077</v>
      </c>
      <c r="C123" s="617" t="s">
        <v>476</v>
      </c>
      <c r="D123" s="618" t="s">
        <v>2078</v>
      </c>
      <c r="E123" s="617" t="s">
        <v>481</v>
      </c>
      <c r="F123" s="618" t="s">
        <v>2079</v>
      </c>
      <c r="G123" s="617" t="s">
        <v>512</v>
      </c>
      <c r="H123" s="617" t="s">
        <v>905</v>
      </c>
      <c r="I123" s="617" t="s">
        <v>906</v>
      </c>
      <c r="J123" s="617" t="s">
        <v>907</v>
      </c>
      <c r="K123" s="617" t="s">
        <v>908</v>
      </c>
      <c r="L123" s="619">
        <v>1645.4403243629254</v>
      </c>
      <c r="M123" s="619">
        <v>97</v>
      </c>
      <c r="N123" s="620">
        <v>159607.71146320377</v>
      </c>
    </row>
    <row r="124" spans="1:14" ht="14.4" customHeight="1" x14ac:dyDescent="0.3">
      <c r="A124" s="615" t="s">
        <v>470</v>
      </c>
      <c r="B124" s="616" t="s">
        <v>2077</v>
      </c>
      <c r="C124" s="617" t="s">
        <v>476</v>
      </c>
      <c r="D124" s="618" t="s">
        <v>2078</v>
      </c>
      <c r="E124" s="617" t="s">
        <v>481</v>
      </c>
      <c r="F124" s="618" t="s">
        <v>2079</v>
      </c>
      <c r="G124" s="617" t="s">
        <v>512</v>
      </c>
      <c r="H124" s="617" t="s">
        <v>909</v>
      </c>
      <c r="I124" s="617" t="s">
        <v>910</v>
      </c>
      <c r="J124" s="617" t="s">
        <v>911</v>
      </c>
      <c r="K124" s="617" t="s">
        <v>912</v>
      </c>
      <c r="L124" s="619">
        <v>60.359999999999985</v>
      </c>
      <c r="M124" s="619">
        <v>4</v>
      </c>
      <c r="N124" s="620">
        <v>241.43999999999994</v>
      </c>
    </row>
    <row r="125" spans="1:14" ht="14.4" customHeight="1" x14ac:dyDescent="0.3">
      <c r="A125" s="615" t="s">
        <v>470</v>
      </c>
      <c r="B125" s="616" t="s">
        <v>2077</v>
      </c>
      <c r="C125" s="617" t="s">
        <v>476</v>
      </c>
      <c r="D125" s="618" t="s">
        <v>2078</v>
      </c>
      <c r="E125" s="617" t="s">
        <v>481</v>
      </c>
      <c r="F125" s="618" t="s">
        <v>2079</v>
      </c>
      <c r="G125" s="617" t="s">
        <v>512</v>
      </c>
      <c r="H125" s="617" t="s">
        <v>913</v>
      </c>
      <c r="I125" s="617" t="s">
        <v>914</v>
      </c>
      <c r="J125" s="617" t="s">
        <v>915</v>
      </c>
      <c r="K125" s="617" t="s">
        <v>916</v>
      </c>
      <c r="L125" s="619">
        <v>1057.1203628182009</v>
      </c>
      <c r="M125" s="619">
        <v>13</v>
      </c>
      <c r="N125" s="620">
        <v>13742.564716636611</v>
      </c>
    </row>
    <row r="126" spans="1:14" ht="14.4" customHeight="1" x14ac:dyDescent="0.3">
      <c r="A126" s="615" t="s">
        <v>470</v>
      </c>
      <c r="B126" s="616" t="s">
        <v>2077</v>
      </c>
      <c r="C126" s="617" t="s">
        <v>476</v>
      </c>
      <c r="D126" s="618" t="s">
        <v>2078</v>
      </c>
      <c r="E126" s="617" t="s">
        <v>481</v>
      </c>
      <c r="F126" s="618" t="s">
        <v>2079</v>
      </c>
      <c r="G126" s="617" t="s">
        <v>512</v>
      </c>
      <c r="H126" s="617" t="s">
        <v>917</v>
      </c>
      <c r="I126" s="617" t="s">
        <v>918</v>
      </c>
      <c r="J126" s="617" t="s">
        <v>919</v>
      </c>
      <c r="K126" s="617" t="s">
        <v>920</v>
      </c>
      <c r="L126" s="619">
        <v>188.87941619252689</v>
      </c>
      <c r="M126" s="619">
        <v>13</v>
      </c>
      <c r="N126" s="620">
        <v>2455.4324105028495</v>
      </c>
    </row>
    <row r="127" spans="1:14" ht="14.4" customHeight="1" x14ac:dyDescent="0.3">
      <c r="A127" s="615" t="s">
        <v>470</v>
      </c>
      <c r="B127" s="616" t="s">
        <v>2077</v>
      </c>
      <c r="C127" s="617" t="s">
        <v>476</v>
      </c>
      <c r="D127" s="618" t="s">
        <v>2078</v>
      </c>
      <c r="E127" s="617" t="s">
        <v>481</v>
      </c>
      <c r="F127" s="618" t="s">
        <v>2079</v>
      </c>
      <c r="G127" s="617" t="s">
        <v>512</v>
      </c>
      <c r="H127" s="617" t="s">
        <v>921</v>
      </c>
      <c r="I127" s="617" t="s">
        <v>922</v>
      </c>
      <c r="J127" s="617" t="s">
        <v>923</v>
      </c>
      <c r="K127" s="617" t="s">
        <v>924</v>
      </c>
      <c r="L127" s="619">
        <v>105.11000000000004</v>
      </c>
      <c r="M127" s="619">
        <v>1</v>
      </c>
      <c r="N127" s="620">
        <v>105.11000000000004</v>
      </c>
    </row>
    <row r="128" spans="1:14" ht="14.4" customHeight="1" x14ac:dyDescent="0.3">
      <c r="A128" s="615" t="s">
        <v>470</v>
      </c>
      <c r="B128" s="616" t="s">
        <v>2077</v>
      </c>
      <c r="C128" s="617" t="s">
        <v>476</v>
      </c>
      <c r="D128" s="618" t="s">
        <v>2078</v>
      </c>
      <c r="E128" s="617" t="s">
        <v>481</v>
      </c>
      <c r="F128" s="618" t="s">
        <v>2079</v>
      </c>
      <c r="G128" s="617" t="s">
        <v>512</v>
      </c>
      <c r="H128" s="617" t="s">
        <v>925</v>
      </c>
      <c r="I128" s="617" t="s">
        <v>926</v>
      </c>
      <c r="J128" s="617" t="s">
        <v>927</v>
      </c>
      <c r="K128" s="617" t="s">
        <v>928</v>
      </c>
      <c r="L128" s="619">
        <v>405.75302667313662</v>
      </c>
      <c r="M128" s="619">
        <v>17</v>
      </c>
      <c r="N128" s="620">
        <v>6897.8014534433223</v>
      </c>
    </row>
    <row r="129" spans="1:14" ht="14.4" customHeight="1" x14ac:dyDescent="0.3">
      <c r="A129" s="615" t="s">
        <v>470</v>
      </c>
      <c r="B129" s="616" t="s">
        <v>2077</v>
      </c>
      <c r="C129" s="617" t="s">
        <v>476</v>
      </c>
      <c r="D129" s="618" t="s">
        <v>2078</v>
      </c>
      <c r="E129" s="617" t="s">
        <v>481</v>
      </c>
      <c r="F129" s="618" t="s">
        <v>2079</v>
      </c>
      <c r="G129" s="617" t="s">
        <v>512</v>
      </c>
      <c r="H129" s="617" t="s">
        <v>929</v>
      </c>
      <c r="I129" s="617" t="s">
        <v>930</v>
      </c>
      <c r="J129" s="617" t="s">
        <v>931</v>
      </c>
      <c r="K129" s="617" t="s">
        <v>932</v>
      </c>
      <c r="L129" s="619">
        <v>563.14994986570787</v>
      </c>
      <c r="M129" s="619">
        <v>19</v>
      </c>
      <c r="N129" s="620">
        <v>10699.84904744845</v>
      </c>
    </row>
    <row r="130" spans="1:14" ht="14.4" customHeight="1" x14ac:dyDescent="0.3">
      <c r="A130" s="615" t="s">
        <v>470</v>
      </c>
      <c r="B130" s="616" t="s">
        <v>2077</v>
      </c>
      <c r="C130" s="617" t="s">
        <v>476</v>
      </c>
      <c r="D130" s="618" t="s">
        <v>2078</v>
      </c>
      <c r="E130" s="617" t="s">
        <v>481</v>
      </c>
      <c r="F130" s="618" t="s">
        <v>2079</v>
      </c>
      <c r="G130" s="617" t="s">
        <v>512</v>
      </c>
      <c r="H130" s="617" t="s">
        <v>933</v>
      </c>
      <c r="I130" s="617" t="s">
        <v>934</v>
      </c>
      <c r="J130" s="617" t="s">
        <v>935</v>
      </c>
      <c r="K130" s="617" t="s">
        <v>936</v>
      </c>
      <c r="L130" s="619">
        <v>20.759408863569295</v>
      </c>
      <c r="M130" s="619">
        <v>177</v>
      </c>
      <c r="N130" s="620">
        <v>3674.4153688517649</v>
      </c>
    </row>
    <row r="131" spans="1:14" ht="14.4" customHeight="1" x14ac:dyDescent="0.3">
      <c r="A131" s="615" t="s">
        <v>470</v>
      </c>
      <c r="B131" s="616" t="s">
        <v>2077</v>
      </c>
      <c r="C131" s="617" t="s">
        <v>476</v>
      </c>
      <c r="D131" s="618" t="s">
        <v>2078</v>
      </c>
      <c r="E131" s="617" t="s">
        <v>481</v>
      </c>
      <c r="F131" s="618" t="s">
        <v>2079</v>
      </c>
      <c r="G131" s="617" t="s">
        <v>512</v>
      </c>
      <c r="H131" s="617" t="s">
        <v>937</v>
      </c>
      <c r="I131" s="617" t="s">
        <v>938</v>
      </c>
      <c r="J131" s="617" t="s">
        <v>939</v>
      </c>
      <c r="K131" s="617" t="s">
        <v>940</v>
      </c>
      <c r="L131" s="619">
        <v>3918.2172235414523</v>
      </c>
      <c r="M131" s="619">
        <v>3</v>
      </c>
      <c r="N131" s="620">
        <v>11754.651670624356</v>
      </c>
    </row>
    <row r="132" spans="1:14" ht="14.4" customHeight="1" x14ac:dyDescent="0.3">
      <c r="A132" s="615" t="s">
        <v>470</v>
      </c>
      <c r="B132" s="616" t="s">
        <v>2077</v>
      </c>
      <c r="C132" s="617" t="s">
        <v>476</v>
      </c>
      <c r="D132" s="618" t="s">
        <v>2078</v>
      </c>
      <c r="E132" s="617" t="s">
        <v>481</v>
      </c>
      <c r="F132" s="618" t="s">
        <v>2079</v>
      </c>
      <c r="G132" s="617" t="s">
        <v>512</v>
      </c>
      <c r="H132" s="617" t="s">
        <v>941</v>
      </c>
      <c r="I132" s="617" t="s">
        <v>942</v>
      </c>
      <c r="J132" s="617" t="s">
        <v>748</v>
      </c>
      <c r="K132" s="617" t="s">
        <v>943</v>
      </c>
      <c r="L132" s="619">
        <v>74.859986573894247</v>
      </c>
      <c r="M132" s="619">
        <v>4</v>
      </c>
      <c r="N132" s="620">
        <v>299.43994629557699</v>
      </c>
    </row>
    <row r="133" spans="1:14" ht="14.4" customHeight="1" x14ac:dyDescent="0.3">
      <c r="A133" s="615" t="s">
        <v>470</v>
      </c>
      <c r="B133" s="616" t="s">
        <v>2077</v>
      </c>
      <c r="C133" s="617" t="s">
        <v>476</v>
      </c>
      <c r="D133" s="618" t="s">
        <v>2078</v>
      </c>
      <c r="E133" s="617" t="s">
        <v>481</v>
      </c>
      <c r="F133" s="618" t="s">
        <v>2079</v>
      </c>
      <c r="G133" s="617" t="s">
        <v>512</v>
      </c>
      <c r="H133" s="617" t="s">
        <v>944</v>
      </c>
      <c r="I133" s="617" t="s">
        <v>945</v>
      </c>
      <c r="J133" s="617" t="s">
        <v>946</v>
      </c>
      <c r="K133" s="617" t="s">
        <v>947</v>
      </c>
      <c r="L133" s="619">
        <v>68.891411981566819</v>
      </c>
      <c r="M133" s="619">
        <v>6</v>
      </c>
      <c r="N133" s="620">
        <v>413.34847188940091</v>
      </c>
    </row>
    <row r="134" spans="1:14" ht="14.4" customHeight="1" x14ac:dyDescent="0.3">
      <c r="A134" s="615" t="s">
        <v>470</v>
      </c>
      <c r="B134" s="616" t="s">
        <v>2077</v>
      </c>
      <c r="C134" s="617" t="s">
        <v>476</v>
      </c>
      <c r="D134" s="618" t="s">
        <v>2078</v>
      </c>
      <c r="E134" s="617" t="s">
        <v>481</v>
      </c>
      <c r="F134" s="618" t="s">
        <v>2079</v>
      </c>
      <c r="G134" s="617" t="s">
        <v>512</v>
      </c>
      <c r="H134" s="617" t="s">
        <v>948</v>
      </c>
      <c r="I134" s="617" t="s">
        <v>949</v>
      </c>
      <c r="J134" s="617" t="s">
        <v>950</v>
      </c>
      <c r="K134" s="617" t="s">
        <v>951</v>
      </c>
      <c r="L134" s="619">
        <v>52.390000000000008</v>
      </c>
      <c r="M134" s="619">
        <v>17</v>
      </c>
      <c r="N134" s="620">
        <v>890.63000000000011</v>
      </c>
    </row>
    <row r="135" spans="1:14" ht="14.4" customHeight="1" x14ac:dyDescent="0.3">
      <c r="A135" s="615" t="s">
        <v>470</v>
      </c>
      <c r="B135" s="616" t="s">
        <v>2077</v>
      </c>
      <c r="C135" s="617" t="s">
        <v>476</v>
      </c>
      <c r="D135" s="618" t="s">
        <v>2078</v>
      </c>
      <c r="E135" s="617" t="s">
        <v>481</v>
      </c>
      <c r="F135" s="618" t="s">
        <v>2079</v>
      </c>
      <c r="G135" s="617" t="s">
        <v>512</v>
      </c>
      <c r="H135" s="617" t="s">
        <v>952</v>
      </c>
      <c r="I135" s="617" t="s">
        <v>953</v>
      </c>
      <c r="J135" s="617" t="s">
        <v>950</v>
      </c>
      <c r="K135" s="617" t="s">
        <v>954</v>
      </c>
      <c r="L135" s="619">
        <v>74.89</v>
      </c>
      <c r="M135" s="619">
        <v>2</v>
      </c>
      <c r="N135" s="620">
        <v>149.78</v>
      </c>
    </row>
    <row r="136" spans="1:14" ht="14.4" customHeight="1" x14ac:dyDescent="0.3">
      <c r="A136" s="615" t="s">
        <v>470</v>
      </c>
      <c r="B136" s="616" t="s">
        <v>2077</v>
      </c>
      <c r="C136" s="617" t="s">
        <v>476</v>
      </c>
      <c r="D136" s="618" t="s">
        <v>2078</v>
      </c>
      <c r="E136" s="617" t="s">
        <v>481</v>
      </c>
      <c r="F136" s="618" t="s">
        <v>2079</v>
      </c>
      <c r="G136" s="617" t="s">
        <v>512</v>
      </c>
      <c r="H136" s="617" t="s">
        <v>955</v>
      </c>
      <c r="I136" s="617" t="s">
        <v>956</v>
      </c>
      <c r="J136" s="617" t="s">
        <v>957</v>
      </c>
      <c r="K136" s="617" t="s">
        <v>958</v>
      </c>
      <c r="L136" s="619">
        <v>49.930007660446392</v>
      </c>
      <c r="M136" s="619">
        <v>39</v>
      </c>
      <c r="N136" s="620">
        <v>1947.2702987574094</v>
      </c>
    </row>
    <row r="137" spans="1:14" ht="14.4" customHeight="1" x14ac:dyDescent="0.3">
      <c r="A137" s="615" t="s">
        <v>470</v>
      </c>
      <c r="B137" s="616" t="s">
        <v>2077</v>
      </c>
      <c r="C137" s="617" t="s">
        <v>476</v>
      </c>
      <c r="D137" s="618" t="s">
        <v>2078</v>
      </c>
      <c r="E137" s="617" t="s">
        <v>481</v>
      </c>
      <c r="F137" s="618" t="s">
        <v>2079</v>
      </c>
      <c r="G137" s="617" t="s">
        <v>512</v>
      </c>
      <c r="H137" s="617" t="s">
        <v>959</v>
      </c>
      <c r="I137" s="617" t="s">
        <v>796</v>
      </c>
      <c r="J137" s="617" t="s">
        <v>960</v>
      </c>
      <c r="K137" s="617"/>
      <c r="L137" s="619">
        <v>30.589999999999996</v>
      </c>
      <c r="M137" s="619">
        <v>1</v>
      </c>
      <c r="N137" s="620">
        <v>30.589999999999996</v>
      </c>
    </row>
    <row r="138" spans="1:14" ht="14.4" customHeight="1" x14ac:dyDescent="0.3">
      <c r="A138" s="615" t="s">
        <v>470</v>
      </c>
      <c r="B138" s="616" t="s">
        <v>2077</v>
      </c>
      <c r="C138" s="617" t="s">
        <v>476</v>
      </c>
      <c r="D138" s="618" t="s">
        <v>2078</v>
      </c>
      <c r="E138" s="617" t="s">
        <v>481</v>
      </c>
      <c r="F138" s="618" t="s">
        <v>2079</v>
      </c>
      <c r="G138" s="617" t="s">
        <v>512</v>
      </c>
      <c r="H138" s="617" t="s">
        <v>961</v>
      </c>
      <c r="I138" s="617" t="s">
        <v>796</v>
      </c>
      <c r="J138" s="617" t="s">
        <v>962</v>
      </c>
      <c r="K138" s="617"/>
      <c r="L138" s="619">
        <v>111.65864587412284</v>
      </c>
      <c r="M138" s="619">
        <v>45</v>
      </c>
      <c r="N138" s="620">
        <v>5024.639064335528</v>
      </c>
    </row>
    <row r="139" spans="1:14" ht="14.4" customHeight="1" x14ac:dyDescent="0.3">
      <c r="A139" s="615" t="s">
        <v>470</v>
      </c>
      <c r="B139" s="616" t="s">
        <v>2077</v>
      </c>
      <c r="C139" s="617" t="s">
        <v>476</v>
      </c>
      <c r="D139" s="618" t="s">
        <v>2078</v>
      </c>
      <c r="E139" s="617" t="s">
        <v>481</v>
      </c>
      <c r="F139" s="618" t="s">
        <v>2079</v>
      </c>
      <c r="G139" s="617" t="s">
        <v>512</v>
      </c>
      <c r="H139" s="617" t="s">
        <v>963</v>
      </c>
      <c r="I139" s="617" t="s">
        <v>796</v>
      </c>
      <c r="J139" s="617" t="s">
        <v>964</v>
      </c>
      <c r="K139" s="617"/>
      <c r="L139" s="619">
        <v>148.23989568974312</v>
      </c>
      <c r="M139" s="619">
        <v>3</v>
      </c>
      <c r="N139" s="620">
        <v>444.71968706922939</v>
      </c>
    </row>
    <row r="140" spans="1:14" ht="14.4" customHeight="1" x14ac:dyDescent="0.3">
      <c r="A140" s="615" t="s">
        <v>470</v>
      </c>
      <c r="B140" s="616" t="s">
        <v>2077</v>
      </c>
      <c r="C140" s="617" t="s">
        <v>476</v>
      </c>
      <c r="D140" s="618" t="s">
        <v>2078</v>
      </c>
      <c r="E140" s="617" t="s">
        <v>481</v>
      </c>
      <c r="F140" s="618" t="s">
        <v>2079</v>
      </c>
      <c r="G140" s="617" t="s">
        <v>512</v>
      </c>
      <c r="H140" s="617" t="s">
        <v>965</v>
      </c>
      <c r="I140" s="617" t="s">
        <v>966</v>
      </c>
      <c r="J140" s="617" t="s">
        <v>967</v>
      </c>
      <c r="K140" s="617" t="s">
        <v>968</v>
      </c>
      <c r="L140" s="619">
        <v>166.6493339741163</v>
      </c>
      <c r="M140" s="619">
        <v>1</v>
      </c>
      <c r="N140" s="620">
        <v>166.6493339741163</v>
      </c>
    </row>
    <row r="141" spans="1:14" ht="14.4" customHeight="1" x14ac:dyDescent="0.3">
      <c r="A141" s="615" t="s">
        <v>470</v>
      </c>
      <c r="B141" s="616" t="s">
        <v>2077</v>
      </c>
      <c r="C141" s="617" t="s">
        <v>476</v>
      </c>
      <c r="D141" s="618" t="s">
        <v>2078</v>
      </c>
      <c r="E141" s="617" t="s">
        <v>481</v>
      </c>
      <c r="F141" s="618" t="s">
        <v>2079</v>
      </c>
      <c r="G141" s="617" t="s">
        <v>512</v>
      </c>
      <c r="H141" s="617" t="s">
        <v>969</v>
      </c>
      <c r="I141" s="617" t="s">
        <v>970</v>
      </c>
      <c r="J141" s="617" t="s">
        <v>971</v>
      </c>
      <c r="K141" s="617" t="s">
        <v>972</v>
      </c>
      <c r="L141" s="619">
        <v>47.621921819714885</v>
      </c>
      <c r="M141" s="619">
        <v>53</v>
      </c>
      <c r="N141" s="620">
        <v>2523.9618564448888</v>
      </c>
    </row>
    <row r="142" spans="1:14" ht="14.4" customHeight="1" x14ac:dyDescent="0.3">
      <c r="A142" s="615" t="s">
        <v>470</v>
      </c>
      <c r="B142" s="616" t="s">
        <v>2077</v>
      </c>
      <c r="C142" s="617" t="s">
        <v>476</v>
      </c>
      <c r="D142" s="618" t="s">
        <v>2078</v>
      </c>
      <c r="E142" s="617" t="s">
        <v>481</v>
      </c>
      <c r="F142" s="618" t="s">
        <v>2079</v>
      </c>
      <c r="G142" s="617" t="s">
        <v>512</v>
      </c>
      <c r="H142" s="617" t="s">
        <v>973</v>
      </c>
      <c r="I142" s="617" t="s">
        <v>974</v>
      </c>
      <c r="J142" s="617" t="s">
        <v>544</v>
      </c>
      <c r="K142" s="617" t="s">
        <v>975</v>
      </c>
      <c r="L142" s="619">
        <v>69.656823617721486</v>
      </c>
      <c r="M142" s="619">
        <v>65</v>
      </c>
      <c r="N142" s="620">
        <v>4527.6935351518969</v>
      </c>
    </row>
    <row r="143" spans="1:14" ht="14.4" customHeight="1" x14ac:dyDescent="0.3">
      <c r="A143" s="615" t="s">
        <v>470</v>
      </c>
      <c r="B143" s="616" t="s">
        <v>2077</v>
      </c>
      <c r="C143" s="617" t="s">
        <v>476</v>
      </c>
      <c r="D143" s="618" t="s">
        <v>2078</v>
      </c>
      <c r="E143" s="617" t="s">
        <v>481</v>
      </c>
      <c r="F143" s="618" t="s">
        <v>2079</v>
      </c>
      <c r="G143" s="617" t="s">
        <v>512</v>
      </c>
      <c r="H143" s="617" t="s">
        <v>976</v>
      </c>
      <c r="I143" s="617" t="s">
        <v>977</v>
      </c>
      <c r="J143" s="617" t="s">
        <v>587</v>
      </c>
      <c r="K143" s="617" t="s">
        <v>978</v>
      </c>
      <c r="L143" s="619">
        <v>154.02999999999997</v>
      </c>
      <c r="M143" s="619">
        <v>1</v>
      </c>
      <c r="N143" s="620">
        <v>154.02999999999997</v>
      </c>
    </row>
    <row r="144" spans="1:14" ht="14.4" customHeight="1" x14ac:dyDescent="0.3">
      <c r="A144" s="615" t="s">
        <v>470</v>
      </c>
      <c r="B144" s="616" t="s">
        <v>2077</v>
      </c>
      <c r="C144" s="617" t="s">
        <v>476</v>
      </c>
      <c r="D144" s="618" t="s">
        <v>2078</v>
      </c>
      <c r="E144" s="617" t="s">
        <v>481</v>
      </c>
      <c r="F144" s="618" t="s">
        <v>2079</v>
      </c>
      <c r="G144" s="617" t="s">
        <v>512</v>
      </c>
      <c r="H144" s="617" t="s">
        <v>979</v>
      </c>
      <c r="I144" s="617" t="s">
        <v>980</v>
      </c>
      <c r="J144" s="617" t="s">
        <v>981</v>
      </c>
      <c r="K144" s="617" t="s">
        <v>982</v>
      </c>
      <c r="L144" s="619">
        <v>294.76</v>
      </c>
      <c r="M144" s="619">
        <v>2</v>
      </c>
      <c r="N144" s="620">
        <v>589.52</v>
      </c>
    </row>
    <row r="145" spans="1:14" ht="14.4" customHeight="1" x14ac:dyDescent="0.3">
      <c r="A145" s="615" t="s">
        <v>470</v>
      </c>
      <c r="B145" s="616" t="s">
        <v>2077</v>
      </c>
      <c r="C145" s="617" t="s">
        <v>476</v>
      </c>
      <c r="D145" s="618" t="s">
        <v>2078</v>
      </c>
      <c r="E145" s="617" t="s">
        <v>481</v>
      </c>
      <c r="F145" s="618" t="s">
        <v>2079</v>
      </c>
      <c r="G145" s="617" t="s">
        <v>512</v>
      </c>
      <c r="H145" s="617" t="s">
        <v>983</v>
      </c>
      <c r="I145" s="617" t="s">
        <v>984</v>
      </c>
      <c r="J145" s="617" t="s">
        <v>985</v>
      </c>
      <c r="K145" s="617" t="s">
        <v>986</v>
      </c>
      <c r="L145" s="619">
        <v>2866.3841802407569</v>
      </c>
      <c r="M145" s="619">
        <v>12</v>
      </c>
      <c r="N145" s="620">
        <v>34396.610162889083</v>
      </c>
    </row>
    <row r="146" spans="1:14" ht="14.4" customHeight="1" x14ac:dyDescent="0.3">
      <c r="A146" s="615" t="s">
        <v>470</v>
      </c>
      <c r="B146" s="616" t="s">
        <v>2077</v>
      </c>
      <c r="C146" s="617" t="s">
        <v>476</v>
      </c>
      <c r="D146" s="618" t="s">
        <v>2078</v>
      </c>
      <c r="E146" s="617" t="s">
        <v>481</v>
      </c>
      <c r="F146" s="618" t="s">
        <v>2079</v>
      </c>
      <c r="G146" s="617" t="s">
        <v>512</v>
      </c>
      <c r="H146" s="617" t="s">
        <v>987</v>
      </c>
      <c r="I146" s="617" t="s">
        <v>987</v>
      </c>
      <c r="J146" s="617" t="s">
        <v>988</v>
      </c>
      <c r="K146" s="617" t="s">
        <v>518</v>
      </c>
      <c r="L146" s="619">
        <v>288.5300014562323</v>
      </c>
      <c r="M146" s="619">
        <v>17</v>
      </c>
      <c r="N146" s="620">
        <v>4905.0100247559494</v>
      </c>
    </row>
    <row r="147" spans="1:14" ht="14.4" customHeight="1" x14ac:dyDescent="0.3">
      <c r="A147" s="615" t="s">
        <v>470</v>
      </c>
      <c r="B147" s="616" t="s">
        <v>2077</v>
      </c>
      <c r="C147" s="617" t="s">
        <v>476</v>
      </c>
      <c r="D147" s="618" t="s">
        <v>2078</v>
      </c>
      <c r="E147" s="617" t="s">
        <v>481</v>
      </c>
      <c r="F147" s="618" t="s">
        <v>2079</v>
      </c>
      <c r="G147" s="617" t="s">
        <v>512</v>
      </c>
      <c r="H147" s="617" t="s">
        <v>989</v>
      </c>
      <c r="I147" s="617" t="s">
        <v>990</v>
      </c>
      <c r="J147" s="617" t="s">
        <v>991</v>
      </c>
      <c r="K147" s="617" t="s">
        <v>538</v>
      </c>
      <c r="L147" s="619">
        <v>71.009986669831832</v>
      </c>
      <c r="M147" s="619">
        <v>48</v>
      </c>
      <c r="N147" s="620">
        <v>3408.4793601519277</v>
      </c>
    </row>
    <row r="148" spans="1:14" ht="14.4" customHeight="1" x14ac:dyDescent="0.3">
      <c r="A148" s="615" t="s">
        <v>470</v>
      </c>
      <c r="B148" s="616" t="s">
        <v>2077</v>
      </c>
      <c r="C148" s="617" t="s">
        <v>476</v>
      </c>
      <c r="D148" s="618" t="s">
        <v>2078</v>
      </c>
      <c r="E148" s="617" t="s">
        <v>481</v>
      </c>
      <c r="F148" s="618" t="s">
        <v>2079</v>
      </c>
      <c r="G148" s="617" t="s">
        <v>512</v>
      </c>
      <c r="H148" s="617" t="s">
        <v>992</v>
      </c>
      <c r="I148" s="617" t="s">
        <v>993</v>
      </c>
      <c r="J148" s="617" t="s">
        <v>994</v>
      </c>
      <c r="K148" s="617" t="s">
        <v>565</v>
      </c>
      <c r="L148" s="619">
        <v>41.04534602729764</v>
      </c>
      <c r="M148" s="619">
        <v>65</v>
      </c>
      <c r="N148" s="620">
        <v>2667.9474917743464</v>
      </c>
    </row>
    <row r="149" spans="1:14" ht="14.4" customHeight="1" x14ac:dyDescent="0.3">
      <c r="A149" s="615" t="s">
        <v>470</v>
      </c>
      <c r="B149" s="616" t="s">
        <v>2077</v>
      </c>
      <c r="C149" s="617" t="s">
        <v>476</v>
      </c>
      <c r="D149" s="618" t="s">
        <v>2078</v>
      </c>
      <c r="E149" s="617" t="s">
        <v>481</v>
      </c>
      <c r="F149" s="618" t="s">
        <v>2079</v>
      </c>
      <c r="G149" s="617" t="s">
        <v>512</v>
      </c>
      <c r="H149" s="617" t="s">
        <v>995</v>
      </c>
      <c r="I149" s="617" t="s">
        <v>996</v>
      </c>
      <c r="J149" s="617" t="s">
        <v>997</v>
      </c>
      <c r="K149" s="617" t="s">
        <v>998</v>
      </c>
      <c r="L149" s="619">
        <v>94.710000000000008</v>
      </c>
      <c r="M149" s="619">
        <v>2</v>
      </c>
      <c r="N149" s="620">
        <v>189.42000000000002</v>
      </c>
    </row>
    <row r="150" spans="1:14" ht="14.4" customHeight="1" x14ac:dyDescent="0.3">
      <c r="A150" s="615" t="s">
        <v>470</v>
      </c>
      <c r="B150" s="616" t="s">
        <v>2077</v>
      </c>
      <c r="C150" s="617" t="s">
        <v>476</v>
      </c>
      <c r="D150" s="618" t="s">
        <v>2078</v>
      </c>
      <c r="E150" s="617" t="s">
        <v>481</v>
      </c>
      <c r="F150" s="618" t="s">
        <v>2079</v>
      </c>
      <c r="G150" s="617" t="s">
        <v>512</v>
      </c>
      <c r="H150" s="617" t="s">
        <v>999</v>
      </c>
      <c r="I150" s="617" t="s">
        <v>1000</v>
      </c>
      <c r="J150" s="617" t="s">
        <v>1001</v>
      </c>
      <c r="K150" s="617" t="s">
        <v>1002</v>
      </c>
      <c r="L150" s="619">
        <v>899.30322580645179</v>
      </c>
      <c r="M150" s="619">
        <v>31</v>
      </c>
      <c r="N150" s="620">
        <v>27878.400000000005</v>
      </c>
    </row>
    <row r="151" spans="1:14" ht="14.4" customHeight="1" x14ac:dyDescent="0.3">
      <c r="A151" s="615" t="s">
        <v>470</v>
      </c>
      <c r="B151" s="616" t="s">
        <v>2077</v>
      </c>
      <c r="C151" s="617" t="s">
        <v>476</v>
      </c>
      <c r="D151" s="618" t="s">
        <v>2078</v>
      </c>
      <c r="E151" s="617" t="s">
        <v>481</v>
      </c>
      <c r="F151" s="618" t="s">
        <v>2079</v>
      </c>
      <c r="G151" s="617" t="s">
        <v>512</v>
      </c>
      <c r="H151" s="617" t="s">
        <v>1003</v>
      </c>
      <c r="I151" s="617" t="s">
        <v>1004</v>
      </c>
      <c r="J151" s="617" t="s">
        <v>1005</v>
      </c>
      <c r="K151" s="617" t="s">
        <v>1006</v>
      </c>
      <c r="L151" s="619">
        <v>72.3</v>
      </c>
      <c r="M151" s="619">
        <v>1</v>
      </c>
      <c r="N151" s="620">
        <v>72.3</v>
      </c>
    </row>
    <row r="152" spans="1:14" ht="14.4" customHeight="1" x14ac:dyDescent="0.3">
      <c r="A152" s="615" t="s">
        <v>470</v>
      </c>
      <c r="B152" s="616" t="s">
        <v>2077</v>
      </c>
      <c r="C152" s="617" t="s">
        <v>476</v>
      </c>
      <c r="D152" s="618" t="s">
        <v>2078</v>
      </c>
      <c r="E152" s="617" t="s">
        <v>481</v>
      </c>
      <c r="F152" s="618" t="s">
        <v>2079</v>
      </c>
      <c r="G152" s="617" t="s">
        <v>512</v>
      </c>
      <c r="H152" s="617" t="s">
        <v>1007</v>
      </c>
      <c r="I152" s="617" t="s">
        <v>1008</v>
      </c>
      <c r="J152" s="617" t="s">
        <v>1009</v>
      </c>
      <c r="K152" s="617" t="s">
        <v>1010</v>
      </c>
      <c r="L152" s="619">
        <v>953.00874881571701</v>
      </c>
      <c r="M152" s="619">
        <v>21</v>
      </c>
      <c r="N152" s="620">
        <v>20013.183725130057</v>
      </c>
    </row>
    <row r="153" spans="1:14" ht="14.4" customHeight="1" x14ac:dyDescent="0.3">
      <c r="A153" s="615" t="s">
        <v>470</v>
      </c>
      <c r="B153" s="616" t="s">
        <v>2077</v>
      </c>
      <c r="C153" s="617" t="s">
        <v>476</v>
      </c>
      <c r="D153" s="618" t="s">
        <v>2078</v>
      </c>
      <c r="E153" s="617" t="s">
        <v>481</v>
      </c>
      <c r="F153" s="618" t="s">
        <v>2079</v>
      </c>
      <c r="G153" s="617" t="s">
        <v>512</v>
      </c>
      <c r="H153" s="617" t="s">
        <v>1011</v>
      </c>
      <c r="I153" s="617" t="s">
        <v>1012</v>
      </c>
      <c r="J153" s="617" t="s">
        <v>1013</v>
      </c>
      <c r="K153" s="617" t="s">
        <v>1014</v>
      </c>
      <c r="L153" s="619">
        <v>78.52999999999993</v>
      </c>
      <c r="M153" s="619">
        <v>2</v>
      </c>
      <c r="N153" s="620">
        <v>157.05999999999986</v>
      </c>
    </row>
    <row r="154" spans="1:14" ht="14.4" customHeight="1" x14ac:dyDescent="0.3">
      <c r="A154" s="615" t="s">
        <v>470</v>
      </c>
      <c r="B154" s="616" t="s">
        <v>2077</v>
      </c>
      <c r="C154" s="617" t="s">
        <v>476</v>
      </c>
      <c r="D154" s="618" t="s">
        <v>2078</v>
      </c>
      <c r="E154" s="617" t="s">
        <v>481</v>
      </c>
      <c r="F154" s="618" t="s">
        <v>2079</v>
      </c>
      <c r="G154" s="617" t="s">
        <v>512</v>
      </c>
      <c r="H154" s="617" t="s">
        <v>1015</v>
      </c>
      <c r="I154" s="617" t="s">
        <v>1016</v>
      </c>
      <c r="J154" s="617" t="s">
        <v>1017</v>
      </c>
      <c r="K154" s="617" t="s">
        <v>1018</v>
      </c>
      <c r="L154" s="619">
        <v>1333.0900000000001</v>
      </c>
      <c r="M154" s="619">
        <v>1</v>
      </c>
      <c r="N154" s="620">
        <v>1333.0900000000001</v>
      </c>
    </row>
    <row r="155" spans="1:14" ht="14.4" customHeight="1" x14ac:dyDescent="0.3">
      <c r="A155" s="615" t="s">
        <v>470</v>
      </c>
      <c r="B155" s="616" t="s">
        <v>2077</v>
      </c>
      <c r="C155" s="617" t="s">
        <v>476</v>
      </c>
      <c r="D155" s="618" t="s">
        <v>2078</v>
      </c>
      <c r="E155" s="617" t="s">
        <v>481</v>
      </c>
      <c r="F155" s="618" t="s">
        <v>2079</v>
      </c>
      <c r="G155" s="617" t="s">
        <v>512</v>
      </c>
      <c r="H155" s="617" t="s">
        <v>1019</v>
      </c>
      <c r="I155" s="617" t="s">
        <v>1020</v>
      </c>
      <c r="J155" s="617" t="s">
        <v>1021</v>
      </c>
      <c r="K155" s="617" t="s">
        <v>1022</v>
      </c>
      <c r="L155" s="619">
        <v>1037.7481507810028</v>
      </c>
      <c r="M155" s="619">
        <v>25</v>
      </c>
      <c r="N155" s="620">
        <v>25943.703769525069</v>
      </c>
    </row>
    <row r="156" spans="1:14" ht="14.4" customHeight="1" x14ac:dyDescent="0.3">
      <c r="A156" s="615" t="s">
        <v>470</v>
      </c>
      <c r="B156" s="616" t="s">
        <v>2077</v>
      </c>
      <c r="C156" s="617" t="s">
        <v>476</v>
      </c>
      <c r="D156" s="618" t="s">
        <v>2078</v>
      </c>
      <c r="E156" s="617" t="s">
        <v>481</v>
      </c>
      <c r="F156" s="618" t="s">
        <v>2079</v>
      </c>
      <c r="G156" s="617" t="s">
        <v>512</v>
      </c>
      <c r="H156" s="617" t="s">
        <v>1023</v>
      </c>
      <c r="I156" s="617" t="s">
        <v>1024</v>
      </c>
      <c r="J156" s="617" t="s">
        <v>1025</v>
      </c>
      <c r="K156" s="617" t="s">
        <v>1026</v>
      </c>
      <c r="L156" s="619">
        <v>85.75</v>
      </c>
      <c r="M156" s="619">
        <v>30</v>
      </c>
      <c r="N156" s="620">
        <v>2572.5</v>
      </c>
    </row>
    <row r="157" spans="1:14" ht="14.4" customHeight="1" x14ac:dyDescent="0.3">
      <c r="A157" s="615" t="s">
        <v>470</v>
      </c>
      <c r="B157" s="616" t="s">
        <v>2077</v>
      </c>
      <c r="C157" s="617" t="s">
        <v>476</v>
      </c>
      <c r="D157" s="618" t="s">
        <v>2078</v>
      </c>
      <c r="E157" s="617" t="s">
        <v>481</v>
      </c>
      <c r="F157" s="618" t="s">
        <v>2079</v>
      </c>
      <c r="G157" s="617" t="s">
        <v>512</v>
      </c>
      <c r="H157" s="617" t="s">
        <v>1027</v>
      </c>
      <c r="I157" s="617" t="s">
        <v>796</v>
      </c>
      <c r="J157" s="617" t="s">
        <v>1028</v>
      </c>
      <c r="K157" s="617"/>
      <c r="L157" s="619">
        <v>24.599999999999998</v>
      </c>
      <c r="M157" s="619">
        <v>3</v>
      </c>
      <c r="N157" s="620">
        <v>73.8</v>
      </c>
    </row>
    <row r="158" spans="1:14" ht="14.4" customHeight="1" x14ac:dyDescent="0.3">
      <c r="A158" s="615" t="s">
        <v>470</v>
      </c>
      <c r="B158" s="616" t="s">
        <v>2077</v>
      </c>
      <c r="C158" s="617" t="s">
        <v>476</v>
      </c>
      <c r="D158" s="618" t="s">
        <v>2078</v>
      </c>
      <c r="E158" s="617" t="s">
        <v>481</v>
      </c>
      <c r="F158" s="618" t="s">
        <v>2079</v>
      </c>
      <c r="G158" s="617" t="s">
        <v>512</v>
      </c>
      <c r="H158" s="617" t="s">
        <v>1029</v>
      </c>
      <c r="I158" s="617" t="s">
        <v>796</v>
      </c>
      <c r="J158" s="617" t="s">
        <v>1030</v>
      </c>
      <c r="K158" s="617" t="s">
        <v>1031</v>
      </c>
      <c r="L158" s="619">
        <v>471.5</v>
      </c>
      <c r="M158" s="619">
        <v>35</v>
      </c>
      <c r="N158" s="620">
        <v>16502.5</v>
      </c>
    </row>
    <row r="159" spans="1:14" ht="14.4" customHeight="1" x14ac:dyDescent="0.3">
      <c r="A159" s="615" t="s">
        <v>470</v>
      </c>
      <c r="B159" s="616" t="s">
        <v>2077</v>
      </c>
      <c r="C159" s="617" t="s">
        <v>476</v>
      </c>
      <c r="D159" s="618" t="s">
        <v>2078</v>
      </c>
      <c r="E159" s="617" t="s">
        <v>481</v>
      </c>
      <c r="F159" s="618" t="s">
        <v>2079</v>
      </c>
      <c r="G159" s="617" t="s">
        <v>512</v>
      </c>
      <c r="H159" s="617" t="s">
        <v>1032</v>
      </c>
      <c r="I159" s="617" t="s">
        <v>796</v>
      </c>
      <c r="J159" s="617" t="s">
        <v>1033</v>
      </c>
      <c r="K159" s="617"/>
      <c r="L159" s="619">
        <v>94.102580618222092</v>
      </c>
      <c r="M159" s="619">
        <v>15</v>
      </c>
      <c r="N159" s="620">
        <v>1411.5387092733313</v>
      </c>
    </row>
    <row r="160" spans="1:14" ht="14.4" customHeight="1" x14ac:dyDescent="0.3">
      <c r="A160" s="615" t="s">
        <v>470</v>
      </c>
      <c r="B160" s="616" t="s">
        <v>2077</v>
      </c>
      <c r="C160" s="617" t="s">
        <v>476</v>
      </c>
      <c r="D160" s="618" t="s">
        <v>2078</v>
      </c>
      <c r="E160" s="617" t="s">
        <v>481</v>
      </c>
      <c r="F160" s="618" t="s">
        <v>2079</v>
      </c>
      <c r="G160" s="617" t="s">
        <v>512</v>
      </c>
      <c r="H160" s="617" t="s">
        <v>1034</v>
      </c>
      <c r="I160" s="617" t="s">
        <v>1035</v>
      </c>
      <c r="J160" s="617" t="s">
        <v>1036</v>
      </c>
      <c r="K160" s="617" t="s">
        <v>1037</v>
      </c>
      <c r="L160" s="619">
        <v>285.99999999999994</v>
      </c>
      <c r="M160" s="619">
        <v>3</v>
      </c>
      <c r="N160" s="620">
        <v>857.99999999999977</v>
      </c>
    </row>
    <row r="161" spans="1:14" ht="14.4" customHeight="1" x14ac:dyDescent="0.3">
      <c r="A161" s="615" t="s">
        <v>470</v>
      </c>
      <c r="B161" s="616" t="s">
        <v>2077</v>
      </c>
      <c r="C161" s="617" t="s">
        <v>476</v>
      </c>
      <c r="D161" s="618" t="s">
        <v>2078</v>
      </c>
      <c r="E161" s="617" t="s">
        <v>481</v>
      </c>
      <c r="F161" s="618" t="s">
        <v>2079</v>
      </c>
      <c r="G161" s="617" t="s">
        <v>512</v>
      </c>
      <c r="H161" s="617" t="s">
        <v>1038</v>
      </c>
      <c r="I161" s="617" t="s">
        <v>1039</v>
      </c>
      <c r="J161" s="617" t="s">
        <v>1040</v>
      </c>
      <c r="K161" s="617" t="s">
        <v>1041</v>
      </c>
      <c r="L161" s="619">
        <v>58.869999999999976</v>
      </c>
      <c r="M161" s="619">
        <v>1</v>
      </c>
      <c r="N161" s="620">
        <v>58.869999999999976</v>
      </c>
    </row>
    <row r="162" spans="1:14" ht="14.4" customHeight="1" x14ac:dyDescent="0.3">
      <c r="A162" s="615" t="s">
        <v>470</v>
      </c>
      <c r="B162" s="616" t="s">
        <v>2077</v>
      </c>
      <c r="C162" s="617" t="s">
        <v>476</v>
      </c>
      <c r="D162" s="618" t="s">
        <v>2078</v>
      </c>
      <c r="E162" s="617" t="s">
        <v>481</v>
      </c>
      <c r="F162" s="618" t="s">
        <v>2079</v>
      </c>
      <c r="G162" s="617" t="s">
        <v>512</v>
      </c>
      <c r="H162" s="617" t="s">
        <v>1042</v>
      </c>
      <c r="I162" s="617" t="s">
        <v>1043</v>
      </c>
      <c r="J162" s="617" t="s">
        <v>1044</v>
      </c>
      <c r="K162" s="617" t="s">
        <v>1045</v>
      </c>
      <c r="L162" s="619">
        <v>186.34993902780946</v>
      </c>
      <c r="M162" s="619">
        <v>38</v>
      </c>
      <c r="N162" s="620">
        <v>7081.2976830567595</v>
      </c>
    </row>
    <row r="163" spans="1:14" ht="14.4" customHeight="1" x14ac:dyDescent="0.3">
      <c r="A163" s="615" t="s">
        <v>470</v>
      </c>
      <c r="B163" s="616" t="s">
        <v>2077</v>
      </c>
      <c r="C163" s="617" t="s">
        <v>476</v>
      </c>
      <c r="D163" s="618" t="s">
        <v>2078</v>
      </c>
      <c r="E163" s="617" t="s">
        <v>481</v>
      </c>
      <c r="F163" s="618" t="s">
        <v>2079</v>
      </c>
      <c r="G163" s="617" t="s">
        <v>512</v>
      </c>
      <c r="H163" s="617" t="s">
        <v>1046</v>
      </c>
      <c r="I163" s="617" t="s">
        <v>796</v>
      </c>
      <c r="J163" s="617" t="s">
        <v>1047</v>
      </c>
      <c r="K163" s="617"/>
      <c r="L163" s="619">
        <v>400.51570150649121</v>
      </c>
      <c r="M163" s="619">
        <v>14</v>
      </c>
      <c r="N163" s="620">
        <v>5607.2198210908773</v>
      </c>
    </row>
    <row r="164" spans="1:14" ht="14.4" customHeight="1" x14ac:dyDescent="0.3">
      <c r="A164" s="615" t="s">
        <v>470</v>
      </c>
      <c r="B164" s="616" t="s">
        <v>2077</v>
      </c>
      <c r="C164" s="617" t="s">
        <v>476</v>
      </c>
      <c r="D164" s="618" t="s">
        <v>2078</v>
      </c>
      <c r="E164" s="617" t="s">
        <v>481</v>
      </c>
      <c r="F164" s="618" t="s">
        <v>2079</v>
      </c>
      <c r="G164" s="617" t="s">
        <v>512</v>
      </c>
      <c r="H164" s="617" t="s">
        <v>1048</v>
      </c>
      <c r="I164" s="617" t="s">
        <v>1049</v>
      </c>
      <c r="J164" s="617" t="s">
        <v>870</v>
      </c>
      <c r="K164" s="617" t="s">
        <v>1050</v>
      </c>
      <c r="L164" s="619">
        <v>56.75</v>
      </c>
      <c r="M164" s="619">
        <v>25</v>
      </c>
      <c r="N164" s="620">
        <v>1418.75</v>
      </c>
    </row>
    <row r="165" spans="1:14" ht="14.4" customHeight="1" x14ac:dyDescent="0.3">
      <c r="A165" s="615" t="s">
        <v>470</v>
      </c>
      <c r="B165" s="616" t="s">
        <v>2077</v>
      </c>
      <c r="C165" s="617" t="s">
        <v>476</v>
      </c>
      <c r="D165" s="618" t="s">
        <v>2078</v>
      </c>
      <c r="E165" s="617" t="s">
        <v>481</v>
      </c>
      <c r="F165" s="618" t="s">
        <v>2079</v>
      </c>
      <c r="G165" s="617" t="s">
        <v>512</v>
      </c>
      <c r="H165" s="617" t="s">
        <v>1051</v>
      </c>
      <c r="I165" s="617" t="s">
        <v>1052</v>
      </c>
      <c r="J165" s="617" t="s">
        <v>571</v>
      </c>
      <c r="K165" s="617" t="s">
        <v>1053</v>
      </c>
      <c r="L165" s="619">
        <v>92.310025940998884</v>
      </c>
      <c r="M165" s="619">
        <v>185</v>
      </c>
      <c r="N165" s="620">
        <v>17077.354799084795</v>
      </c>
    </row>
    <row r="166" spans="1:14" ht="14.4" customHeight="1" x14ac:dyDescent="0.3">
      <c r="A166" s="615" t="s">
        <v>470</v>
      </c>
      <c r="B166" s="616" t="s">
        <v>2077</v>
      </c>
      <c r="C166" s="617" t="s">
        <v>476</v>
      </c>
      <c r="D166" s="618" t="s">
        <v>2078</v>
      </c>
      <c r="E166" s="617" t="s">
        <v>481</v>
      </c>
      <c r="F166" s="618" t="s">
        <v>2079</v>
      </c>
      <c r="G166" s="617" t="s">
        <v>512</v>
      </c>
      <c r="H166" s="617" t="s">
        <v>1054</v>
      </c>
      <c r="I166" s="617" t="s">
        <v>1055</v>
      </c>
      <c r="J166" s="617" t="s">
        <v>1056</v>
      </c>
      <c r="K166" s="617" t="s">
        <v>1057</v>
      </c>
      <c r="L166" s="619">
        <v>52.589999999999975</v>
      </c>
      <c r="M166" s="619">
        <v>1</v>
      </c>
      <c r="N166" s="620">
        <v>52.589999999999975</v>
      </c>
    </row>
    <row r="167" spans="1:14" ht="14.4" customHeight="1" x14ac:dyDescent="0.3">
      <c r="A167" s="615" t="s">
        <v>470</v>
      </c>
      <c r="B167" s="616" t="s">
        <v>2077</v>
      </c>
      <c r="C167" s="617" t="s">
        <v>476</v>
      </c>
      <c r="D167" s="618" t="s">
        <v>2078</v>
      </c>
      <c r="E167" s="617" t="s">
        <v>481</v>
      </c>
      <c r="F167" s="618" t="s">
        <v>2079</v>
      </c>
      <c r="G167" s="617" t="s">
        <v>512</v>
      </c>
      <c r="H167" s="617" t="s">
        <v>1058</v>
      </c>
      <c r="I167" s="617" t="s">
        <v>1059</v>
      </c>
      <c r="J167" s="617" t="s">
        <v>1060</v>
      </c>
      <c r="K167" s="617" t="s">
        <v>1061</v>
      </c>
      <c r="L167" s="619">
        <v>52.989999999999988</v>
      </c>
      <c r="M167" s="619">
        <v>1</v>
      </c>
      <c r="N167" s="620">
        <v>52.989999999999988</v>
      </c>
    </row>
    <row r="168" spans="1:14" ht="14.4" customHeight="1" x14ac:dyDescent="0.3">
      <c r="A168" s="615" t="s">
        <v>470</v>
      </c>
      <c r="B168" s="616" t="s">
        <v>2077</v>
      </c>
      <c r="C168" s="617" t="s">
        <v>476</v>
      </c>
      <c r="D168" s="618" t="s">
        <v>2078</v>
      </c>
      <c r="E168" s="617" t="s">
        <v>481</v>
      </c>
      <c r="F168" s="618" t="s">
        <v>2079</v>
      </c>
      <c r="G168" s="617" t="s">
        <v>512</v>
      </c>
      <c r="H168" s="617" t="s">
        <v>1062</v>
      </c>
      <c r="I168" s="617" t="s">
        <v>1063</v>
      </c>
      <c r="J168" s="617" t="s">
        <v>1064</v>
      </c>
      <c r="K168" s="617" t="s">
        <v>1065</v>
      </c>
      <c r="L168" s="619">
        <v>107.12943163193921</v>
      </c>
      <c r="M168" s="619">
        <v>335</v>
      </c>
      <c r="N168" s="620">
        <v>35888.359596699636</v>
      </c>
    </row>
    <row r="169" spans="1:14" ht="14.4" customHeight="1" x14ac:dyDescent="0.3">
      <c r="A169" s="615" t="s">
        <v>470</v>
      </c>
      <c r="B169" s="616" t="s">
        <v>2077</v>
      </c>
      <c r="C169" s="617" t="s">
        <v>476</v>
      </c>
      <c r="D169" s="618" t="s">
        <v>2078</v>
      </c>
      <c r="E169" s="617" t="s">
        <v>481</v>
      </c>
      <c r="F169" s="618" t="s">
        <v>2079</v>
      </c>
      <c r="G169" s="617" t="s">
        <v>512</v>
      </c>
      <c r="H169" s="617" t="s">
        <v>1066</v>
      </c>
      <c r="I169" s="617" t="s">
        <v>1067</v>
      </c>
      <c r="J169" s="617" t="s">
        <v>1068</v>
      </c>
      <c r="K169" s="617" t="s">
        <v>1069</v>
      </c>
      <c r="L169" s="619">
        <v>728.84999999999957</v>
      </c>
      <c r="M169" s="619">
        <v>1</v>
      </c>
      <c r="N169" s="620">
        <v>728.84999999999957</v>
      </c>
    </row>
    <row r="170" spans="1:14" ht="14.4" customHeight="1" x14ac:dyDescent="0.3">
      <c r="A170" s="615" t="s">
        <v>470</v>
      </c>
      <c r="B170" s="616" t="s">
        <v>2077</v>
      </c>
      <c r="C170" s="617" t="s">
        <v>476</v>
      </c>
      <c r="D170" s="618" t="s">
        <v>2078</v>
      </c>
      <c r="E170" s="617" t="s">
        <v>481</v>
      </c>
      <c r="F170" s="618" t="s">
        <v>2079</v>
      </c>
      <c r="G170" s="617" t="s">
        <v>512</v>
      </c>
      <c r="H170" s="617" t="s">
        <v>1070</v>
      </c>
      <c r="I170" s="617" t="s">
        <v>1071</v>
      </c>
      <c r="J170" s="617" t="s">
        <v>1072</v>
      </c>
      <c r="K170" s="617" t="s">
        <v>1073</v>
      </c>
      <c r="L170" s="619">
        <v>411.8500604737763</v>
      </c>
      <c r="M170" s="619">
        <v>1</v>
      </c>
      <c r="N170" s="620">
        <v>411.8500604737763</v>
      </c>
    </row>
    <row r="171" spans="1:14" ht="14.4" customHeight="1" x14ac:dyDescent="0.3">
      <c r="A171" s="615" t="s">
        <v>470</v>
      </c>
      <c r="B171" s="616" t="s">
        <v>2077</v>
      </c>
      <c r="C171" s="617" t="s">
        <v>476</v>
      </c>
      <c r="D171" s="618" t="s">
        <v>2078</v>
      </c>
      <c r="E171" s="617" t="s">
        <v>481</v>
      </c>
      <c r="F171" s="618" t="s">
        <v>2079</v>
      </c>
      <c r="G171" s="617" t="s">
        <v>512</v>
      </c>
      <c r="H171" s="617" t="s">
        <v>1074</v>
      </c>
      <c r="I171" s="617" t="s">
        <v>1075</v>
      </c>
      <c r="J171" s="617" t="s">
        <v>1076</v>
      </c>
      <c r="K171" s="617" t="s">
        <v>1077</v>
      </c>
      <c r="L171" s="619">
        <v>47.769999037986395</v>
      </c>
      <c r="M171" s="619">
        <v>8</v>
      </c>
      <c r="N171" s="620">
        <v>382.15999230389116</v>
      </c>
    </row>
    <row r="172" spans="1:14" ht="14.4" customHeight="1" x14ac:dyDescent="0.3">
      <c r="A172" s="615" t="s">
        <v>470</v>
      </c>
      <c r="B172" s="616" t="s">
        <v>2077</v>
      </c>
      <c r="C172" s="617" t="s">
        <v>476</v>
      </c>
      <c r="D172" s="618" t="s">
        <v>2078</v>
      </c>
      <c r="E172" s="617" t="s">
        <v>481</v>
      </c>
      <c r="F172" s="618" t="s">
        <v>2079</v>
      </c>
      <c r="G172" s="617" t="s">
        <v>512</v>
      </c>
      <c r="H172" s="617" t="s">
        <v>1078</v>
      </c>
      <c r="I172" s="617" t="s">
        <v>1079</v>
      </c>
      <c r="J172" s="617" t="s">
        <v>1080</v>
      </c>
      <c r="K172" s="617" t="s">
        <v>1081</v>
      </c>
      <c r="L172" s="619">
        <v>46.270000000000024</v>
      </c>
      <c r="M172" s="619">
        <v>1</v>
      </c>
      <c r="N172" s="620">
        <v>46.270000000000024</v>
      </c>
    </row>
    <row r="173" spans="1:14" ht="14.4" customHeight="1" x14ac:dyDescent="0.3">
      <c r="A173" s="615" t="s">
        <v>470</v>
      </c>
      <c r="B173" s="616" t="s">
        <v>2077</v>
      </c>
      <c r="C173" s="617" t="s">
        <v>476</v>
      </c>
      <c r="D173" s="618" t="s">
        <v>2078</v>
      </c>
      <c r="E173" s="617" t="s">
        <v>481</v>
      </c>
      <c r="F173" s="618" t="s">
        <v>2079</v>
      </c>
      <c r="G173" s="617" t="s">
        <v>512</v>
      </c>
      <c r="H173" s="617" t="s">
        <v>1082</v>
      </c>
      <c r="I173" s="617" t="s">
        <v>1083</v>
      </c>
      <c r="J173" s="617" t="s">
        <v>1084</v>
      </c>
      <c r="K173" s="617" t="s">
        <v>1085</v>
      </c>
      <c r="L173" s="619">
        <v>47.54</v>
      </c>
      <c r="M173" s="619">
        <v>8</v>
      </c>
      <c r="N173" s="620">
        <v>380.32</v>
      </c>
    </row>
    <row r="174" spans="1:14" ht="14.4" customHeight="1" x14ac:dyDescent="0.3">
      <c r="A174" s="615" t="s">
        <v>470</v>
      </c>
      <c r="B174" s="616" t="s">
        <v>2077</v>
      </c>
      <c r="C174" s="617" t="s">
        <v>476</v>
      </c>
      <c r="D174" s="618" t="s">
        <v>2078</v>
      </c>
      <c r="E174" s="617" t="s">
        <v>481</v>
      </c>
      <c r="F174" s="618" t="s">
        <v>2079</v>
      </c>
      <c r="G174" s="617" t="s">
        <v>512</v>
      </c>
      <c r="H174" s="617" t="s">
        <v>1086</v>
      </c>
      <c r="I174" s="617" t="s">
        <v>1087</v>
      </c>
      <c r="J174" s="617" t="s">
        <v>1088</v>
      </c>
      <c r="K174" s="617" t="s">
        <v>1089</v>
      </c>
      <c r="L174" s="619">
        <v>105.81</v>
      </c>
      <c r="M174" s="619">
        <v>37</v>
      </c>
      <c r="N174" s="620">
        <v>3914.9700000000003</v>
      </c>
    </row>
    <row r="175" spans="1:14" ht="14.4" customHeight="1" x14ac:dyDescent="0.3">
      <c r="A175" s="615" t="s">
        <v>470</v>
      </c>
      <c r="B175" s="616" t="s">
        <v>2077</v>
      </c>
      <c r="C175" s="617" t="s">
        <v>476</v>
      </c>
      <c r="D175" s="618" t="s">
        <v>2078</v>
      </c>
      <c r="E175" s="617" t="s">
        <v>481</v>
      </c>
      <c r="F175" s="618" t="s">
        <v>2079</v>
      </c>
      <c r="G175" s="617" t="s">
        <v>512</v>
      </c>
      <c r="H175" s="617" t="s">
        <v>1090</v>
      </c>
      <c r="I175" s="617" t="s">
        <v>1091</v>
      </c>
      <c r="J175" s="617" t="s">
        <v>1092</v>
      </c>
      <c r="K175" s="617" t="s">
        <v>1093</v>
      </c>
      <c r="L175" s="619">
        <v>40.602082751593755</v>
      </c>
      <c r="M175" s="619">
        <v>5</v>
      </c>
      <c r="N175" s="620">
        <v>203.01041375796876</v>
      </c>
    </row>
    <row r="176" spans="1:14" ht="14.4" customHeight="1" x14ac:dyDescent="0.3">
      <c r="A176" s="615" t="s">
        <v>470</v>
      </c>
      <c r="B176" s="616" t="s">
        <v>2077</v>
      </c>
      <c r="C176" s="617" t="s">
        <v>476</v>
      </c>
      <c r="D176" s="618" t="s">
        <v>2078</v>
      </c>
      <c r="E176" s="617" t="s">
        <v>481</v>
      </c>
      <c r="F176" s="618" t="s">
        <v>2079</v>
      </c>
      <c r="G176" s="617" t="s">
        <v>512</v>
      </c>
      <c r="H176" s="617" t="s">
        <v>1094</v>
      </c>
      <c r="I176" s="617" t="s">
        <v>796</v>
      </c>
      <c r="J176" s="617" t="s">
        <v>1095</v>
      </c>
      <c r="K176" s="617"/>
      <c r="L176" s="619">
        <v>143.2297337933928</v>
      </c>
      <c r="M176" s="619">
        <v>57</v>
      </c>
      <c r="N176" s="620">
        <v>8164.0948262233887</v>
      </c>
    </row>
    <row r="177" spans="1:14" ht="14.4" customHeight="1" x14ac:dyDescent="0.3">
      <c r="A177" s="615" t="s">
        <v>470</v>
      </c>
      <c r="B177" s="616" t="s">
        <v>2077</v>
      </c>
      <c r="C177" s="617" t="s">
        <v>476</v>
      </c>
      <c r="D177" s="618" t="s">
        <v>2078</v>
      </c>
      <c r="E177" s="617" t="s">
        <v>481</v>
      </c>
      <c r="F177" s="618" t="s">
        <v>2079</v>
      </c>
      <c r="G177" s="617" t="s">
        <v>512</v>
      </c>
      <c r="H177" s="617" t="s">
        <v>1096</v>
      </c>
      <c r="I177" s="617" t="s">
        <v>796</v>
      </c>
      <c r="J177" s="617" t="s">
        <v>1097</v>
      </c>
      <c r="K177" s="617"/>
      <c r="L177" s="619">
        <v>83.973541561220429</v>
      </c>
      <c r="M177" s="619">
        <v>17</v>
      </c>
      <c r="N177" s="620">
        <v>1427.5502065407472</v>
      </c>
    </row>
    <row r="178" spans="1:14" ht="14.4" customHeight="1" x14ac:dyDescent="0.3">
      <c r="A178" s="615" t="s">
        <v>470</v>
      </c>
      <c r="B178" s="616" t="s">
        <v>2077</v>
      </c>
      <c r="C178" s="617" t="s">
        <v>476</v>
      </c>
      <c r="D178" s="618" t="s">
        <v>2078</v>
      </c>
      <c r="E178" s="617" t="s">
        <v>481</v>
      </c>
      <c r="F178" s="618" t="s">
        <v>2079</v>
      </c>
      <c r="G178" s="617" t="s">
        <v>512</v>
      </c>
      <c r="H178" s="617" t="s">
        <v>1098</v>
      </c>
      <c r="I178" s="617" t="s">
        <v>1099</v>
      </c>
      <c r="J178" s="617" t="s">
        <v>1100</v>
      </c>
      <c r="K178" s="617" t="s">
        <v>1101</v>
      </c>
      <c r="L178" s="619">
        <v>198.12000000000009</v>
      </c>
      <c r="M178" s="619">
        <v>1</v>
      </c>
      <c r="N178" s="620">
        <v>198.12000000000009</v>
      </c>
    </row>
    <row r="179" spans="1:14" ht="14.4" customHeight="1" x14ac:dyDescent="0.3">
      <c r="A179" s="615" t="s">
        <v>470</v>
      </c>
      <c r="B179" s="616" t="s">
        <v>2077</v>
      </c>
      <c r="C179" s="617" t="s">
        <v>476</v>
      </c>
      <c r="D179" s="618" t="s">
        <v>2078</v>
      </c>
      <c r="E179" s="617" t="s">
        <v>481</v>
      </c>
      <c r="F179" s="618" t="s">
        <v>2079</v>
      </c>
      <c r="G179" s="617" t="s">
        <v>512</v>
      </c>
      <c r="H179" s="617" t="s">
        <v>1102</v>
      </c>
      <c r="I179" s="617" t="s">
        <v>1103</v>
      </c>
      <c r="J179" s="617" t="s">
        <v>1104</v>
      </c>
      <c r="K179" s="617" t="s">
        <v>1105</v>
      </c>
      <c r="L179" s="619">
        <v>46.369864542948243</v>
      </c>
      <c r="M179" s="619">
        <v>1</v>
      </c>
      <c r="N179" s="620">
        <v>46.369864542948243</v>
      </c>
    </row>
    <row r="180" spans="1:14" ht="14.4" customHeight="1" x14ac:dyDescent="0.3">
      <c r="A180" s="615" t="s">
        <v>470</v>
      </c>
      <c r="B180" s="616" t="s">
        <v>2077</v>
      </c>
      <c r="C180" s="617" t="s">
        <v>476</v>
      </c>
      <c r="D180" s="618" t="s">
        <v>2078</v>
      </c>
      <c r="E180" s="617" t="s">
        <v>481</v>
      </c>
      <c r="F180" s="618" t="s">
        <v>2079</v>
      </c>
      <c r="G180" s="617" t="s">
        <v>512</v>
      </c>
      <c r="H180" s="617" t="s">
        <v>1106</v>
      </c>
      <c r="I180" s="617" t="s">
        <v>1106</v>
      </c>
      <c r="J180" s="617" t="s">
        <v>1107</v>
      </c>
      <c r="K180" s="617" t="s">
        <v>1108</v>
      </c>
      <c r="L180" s="619">
        <v>163.46999999999997</v>
      </c>
      <c r="M180" s="619">
        <v>1</v>
      </c>
      <c r="N180" s="620">
        <v>163.46999999999997</v>
      </c>
    </row>
    <row r="181" spans="1:14" ht="14.4" customHeight="1" x14ac:dyDescent="0.3">
      <c r="A181" s="615" t="s">
        <v>470</v>
      </c>
      <c r="B181" s="616" t="s">
        <v>2077</v>
      </c>
      <c r="C181" s="617" t="s">
        <v>476</v>
      </c>
      <c r="D181" s="618" t="s">
        <v>2078</v>
      </c>
      <c r="E181" s="617" t="s">
        <v>481</v>
      </c>
      <c r="F181" s="618" t="s">
        <v>2079</v>
      </c>
      <c r="G181" s="617" t="s">
        <v>512</v>
      </c>
      <c r="H181" s="617" t="s">
        <v>1109</v>
      </c>
      <c r="I181" s="617" t="s">
        <v>1110</v>
      </c>
      <c r="J181" s="617" t="s">
        <v>1111</v>
      </c>
      <c r="K181" s="617" t="s">
        <v>1112</v>
      </c>
      <c r="L181" s="619">
        <v>51.869981394279847</v>
      </c>
      <c r="M181" s="619">
        <v>2</v>
      </c>
      <c r="N181" s="620">
        <v>103.73996278855969</v>
      </c>
    </row>
    <row r="182" spans="1:14" ht="14.4" customHeight="1" x14ac:dyDescent="0.3">
      <c r="A182" s="615" t="s">
        <v>470</v>
      </c>
      <c r="B182" s="616" t="s">
        <v>2077</v>
      </c>
      <c r="C182" s="617" t="s">
        <v>476</v>
      </c>
      <c r="D182" s="618" t="s">
        <v>2078</v>
      </c>
      <c r="E182" s="617" t="s">
        <v>481</v>
      </c>
      <c r="F182" s="618" t="s">
        <v>2079</v>
      </c>
      <c r="G182" s="617" t="s">
        <v>512</v>
      </c>
      <c r="H182" s="617" t="s">
        <v>1113</v>
      </c>
      <c r="I182" s="617" t="s">
        <v>1114</v>
      </c>
      <c r="J182" s="617" t="s">
        <v>1115</v>
      </c>
      <c r="K182" s="617" t="s">
        <v>1116</v>
      </c>
      <c r="L182" s="619">
        <v>112.49965276973978</v>
      </c>
      <c r="M182" s="619">
        <v>256</v>
      </c>
      <c r="N182" s="620">
        <v>28799.911109053384</v>
      </c>
    </row>
    <row r="183" spans="1:14" ht="14.4" customHeight="1" x14ac:dyDescent="0.3">
      <c r="A183" s="615" t="s">
        <v>470</v>
      </c>
      <c r="B183" s="616" t="s">
        <v>2077</v>
      </c>
      <c r="C183" s="617" t="s">
        <v>476</v>
      </c>
      <c r="D183" s="618" t="s">
        <v>2078</v>
      </c>
      <c r="E183" s="617" t="s">
        <v>481</v>
      </c>
      <c r="F183" s="618" t="s">
        <v>2079</v>
      </c>
      <c r="G183" s="617" t="s">
        <v>512</v>
      </c>
      <c r="H183" s="617" t="s">
        <v>1117</v>
      </c>
      <c r="I183" s="617" t="s">
        <v>1118</v>
      </c>
      <c r="J183" s="617" t="s">
        <v>1119</v>
      </c>
      <c r="K183" s="617" t="s">
        <v>1120</v>
      </c>
      <c r="L183" s="619">
        <v>105.029</v>
      </c>
      <c r="M183" s="619">
        <v>10</v>
      </c>
      <c r="N183" s="620">
        <v>1050.29</v>
      </c>
    </row>
    <row r="184" spans="1:14" ht="14.4" customHeight="1" x14ac:dyDescent="0.3">
      <c r="A184" s="615" t="s">
        <v>470</v>
      </c>
      <c r="B184" s="616" t="s">
        <v>2077</v>
      </c>
      <c r="C184" s="617" t="s">
        <v>476</v>
      </c>
      <c r="D184" s="618" t="s">
        <v>2078</v>
      </c>
      <c r="E184" s="617" t="s">
        <v>481</v>
      </c>
      <c r="F184" s="618" t="s">
        <v>2079</v>
      </c>
      <c r="G184" s="617" t="s">
        <v>512</v>
      </c>
      <c r="H184" s="617" t="s">
        <v>1121</v>
      </c>
      <c r="I184" s="617" t="s">
        <v>1122</v>
      </c>
      <c r="J184" s="617" t="s">
        <v>1123</v>
      </c>
      <c r="K184" s="617" t="s">
        <v>1124</v>
      </c>
      <c r="L184" s="619">
        <v>536.24172412344183</v>
      </c>
      <c r="M184" s="619">
        <v>10</v>
      </c>
      <c r="N184" s="620">
        <v>5362.4172412344178</v>
      </c>
    </row>
    <row r="185" spans="1:14" ht="14.4" customHeight="1" x14ac:dyDescent="0.3">
      <c r="A185" s="615" t="s">
        <v>470</v>
      </c>
      <c r="B185" s="616" t="s">
        <v>2077</v>
      </c>
      <c r="C185" s="617" t="s">
        <v>476</v>
      </c>
      <c r="D185" s="618" t="s">
        <v>2078</v>
      </c>
      <c r="E185" s="617" t="s">
        <v>481</v>
      </c>
      <c r="F185" s="618" t="s">
        <v>2079</v>
      </c>
      <c r="G185" s="617" t="s">
        <v>512</v>
      </c>
      <c r="H185" s="617" t="s">
        <v>1125</v>
      </c>
      <c r="I185" s="617" t="s">
        <v>1126</v>
      </c>
      <c r="J185" s="617" t="s">
        <v>1127</v>
      </c>
      <c r="K185" s="617" t="s">
        <v>1128</v>
      </c>
      <c r="L185" s="619">
        <v>131.07982622198747</v>
      </c>
      <c r="M185" s="619">
        <v>16</v>
      </c>
      <c r="N185" s="620">
        <v>2097.2772195517996</v>
      </c>
    </row>
    <row r="186" spans="1:14" ht="14.4" customHeight="1" x14ac:dyDescent="0.3">
      <c r="A186" s="615" t="s">
        <v>470</v>
      </c>
      <c r="B186" s="616" t="s">
        <v>2077</v>
      </c>
      <c r="C186" s="617" t="s">
        <v>476</v>
      </c>
      <c r="D186" s="618" t="s">
        <v>2078</v>
      </c>
      <c r="E186" s="617" t="s">
        <v>481</v>
      </c>
      <c r="F186" s="618" t="s">
        <v>2079</v>
      </c>
      <c r="G186" s="617" t="s">
        <v>512</v>
      </c>
      <c r="H186" s="617" t="s">
        <v>1129</v>
      </c>
      <c r="I186" s="617" t="s">
        <v>1130</v>
      </c>
      <c r="J186" s="617" t="s">
        <v>919</v>
      </c>
      <c r="K186" s="617" t="s">
        <v>1131</v>
      </c>
      <c r="L186" s="619">
        <v>326.48</v>
      </c>
      <c r="M186" s="619">
        <v>10</v>
      </c>
      <c r="N186" s="620">
        <v>3264.8</v>
      </c>
    </row>
    <row r="187" spans="1:14" ht="14.4" customHeight="1" x14ac:dyDescent="0.3">
      <c r="A187" s="615" t="s">
        <v>470</v>
      </c>
      <c r="B187" s="616" t="s">
        <v>2077</v>
      </c>
      <c r="C187" s="617" t="s">
        <v>476</v>
      </c>
      <c r="D187" s="618" t="s">
        <v>2078</v>
      </c>
      <c r="E187" s="617" t="s">
        <v>481</v>
      </c>
      <c r="F187" s="618" t="s">
        <v>2079</v>
      </c>
      <c r="G187" s="617" t="s">
        <v>512</v>
      </c>
      <c r="H187" s="617" t="s">
        <v>1132</v>
      </c>
      <c r="I187" s="617" t="s">
        <v>1133</v>
      </c>
      <c r="J187" s="617" t="s">
        <v>1134</v>
      </c>
      <c r="K187" s="617" t="s">
        <v>1135</v>
      </c>
      <c r="L187" s="619">
        <v>1024.101855764523</v>
      </c>
      <c r="M187" s="619">
        <v>15</v>
      </c>
      <c r="N187" s="620">
        <v>15361.527836467845</v>
      </c>
    </row>
    <row r="188" spans="1:14" ht="14.4" customHeight="1" x14ac:dyDescent="0.3">
      <c r="A188" s="615" t="s">
        <v>470</v>
      </c>
      <c r="B188" s="616" t="s">
        <v>2077</v>
      </c>
      <c r="C188" s="617" t="s">
        <v>476</v>
      </c>
      <c r="D188" s="618" t="s">
        <v>2078</v>
      </c>
      <c r="E188" s="617" t="s">
        <v>481</v>
      </c>
      <c r="F188" s="618" t="s">
        <v>2079</v>
      </c>
      <c r="G188" s="617" t="s">
        <v>512</v>
      </c>
      <c r="H188" s="617" t="s">
        <v>1136</v>
      </c>
      <c r="I188" s="617" t="s">
        <v>1137</v>
      </c>
      <c r="J188" s="617" t="s">
        <v>1138</v>
      </c>
      <c r="K188" s="617" t="s">
        <v>1139</v>
      </c>
      <c r="L188" s="619">
        <v>52.46</v>
      </c>
      <c r="M188" s="619">
        <v>20</v>
      </c>
      <c r="N188" s="620">
        <v>1049.2</v>
      </c>
    </row>
    <row r="189" spans="1:14" ht="14.4" customHeight="1" x14ac:dyDescent="0.3">
      <c r="A189" s="615" t="s">
        <v>470</v>
      </c>
      <c r="B189" s="616" t="s">
        <v>2077</v>
      </c>
      <c r="C189" s="617" t="s">
        <v>476</v>
      </c>
      <c r="D189" s="618" t="s">
        <v>2078</v>
      </c>
      <c r="E189" s="617" t="s">
        <v>481</v>
      </c>
      <c r="F189" s="618" t="s">
        <v>2079</v>
      </c>
      <c r="G189" s="617" t="s">
        <v>512</v>
      </c>
      <c r="H189" s="617" t="s">
        <v>1140</v>
      </c>
      <c r="I189" s="617" t="s">
        <v>1140</v>
      </c>
      <c r="J189" s="617" t="s">
        <v>1141</v>
      </c>
      <c r="K189" s="617" t="s">
        <v>1142</v>
      </c>
      <c r="L189" s="619">
        <v>92.000000000000014</v>
      </c>
      <c r="M189" s="619">
        <v>1</v>
      </c>
      <c r="N189" s="620">
        <v>92.000000000000014</v>
      </c>
    </row>
    <row r="190" spans="1:14" ht="14.4" customHeight="1" x14ac:dyDescent="0.3">
      <c r="A190" s="615" t="s">
        <v>470</v>
      </c>
      <c r="B190" s="616" t="s">
        <v>2077</v>
      </c>
      <c r="C190" s="617" t="s">
        <v>476</v>
      </c>
      <c r="D190" s="618" t="s">
        <v>2078</v>
      </c>
      <c r="E190" s="617" t="s">
        <v>481</v>
      </c>
      <c r="F190" s="618" t="s">
        <v>2079</v>
      </c>
      <c r="G190" s="617" t="s">
        <v>512</v>
      </c>
      <c r="H190" s="617" t="s">
        <v>1143</v>
      </c>
      <c r="I190" s="617" t="s">
        <v>796</v>
      </c>
      <c r="J190" s="617" t="s">
        <v>1144</v>
      </c>
      <c r="K190" s="617" t="s">
        <v>1145</v>
      </c>
      <c r="L190" s="619">
        <v>191.72055555555551</v>
      </c>
      <c r="M190" s="619">
        <v>18</v>
      </c>
      <c r="N190" s="620">
        <v>3450.9699999999993</v>
      </c>
    </row>
    <row r="191" spans="1:14" ht="14.4" customHeight="1" x14ac:dyDescent="0.3">
      <c r="A191" s="615" t="s">
        <v>470</v>
      </c>
      <c r="B191" s="616" t="s">
        <v>2077</v>
      </c>
      <c r="C191" s="617" t="s">
        <v>476</v>
      </c>
      <c r="D191" s="618" t="s">
        <v>2078</v>
      </c>
      <c r="E191" s="617" t="s">
        <v>481</v>
      </c>
      <c r="F191" s="618" t="s">
        <v>2079</v>
      </c>
      <c r="G191" s="617" t="s">
        <v>512</v>
      </c>
      <c r="H191" s="617" t="s">
        <v>1146</v>
      </c>
      <c r="I191" s="617" t="s">
        <v>1147</v>
      </c>
      <c r="J191" s="617" t="s">
        <v>1148</v>
      </c>
      <c r="K191" s="617" t="s">
        <v>1149</v>
      </c>
      <c r="L191" s="619">
        <v>935</v>
      </c>
      <c r="M191" s="619">
        <v>20</v>
      </c>
      <c r="N191" s="620">
        <v>18700</v>
      </c>
    </row>
    <row r="192" spans="1:14" ht="14.4" customHeight="1" x14ac:dyDescent="0.3">
      <c r="A192" s="615" t="s">
        <v>470</v>
      </c>
      <c r="B192" s="616" t="s">
        <v>2077</v>
      </c>
      <c r="C192" s="617" t="s">
        <v>476</v>
      </c>
      <c r="D192" s="618" t="s">
        <v>2078</v>
      </c>
      <c r="E192" s="617" t="s">
        <v>481</v>
      </c>
      <c r="F192" s="618" t="s">
        <v>2079</v>
      </c>
      <c r="G192" s="617" t="s">
        <v>512</v>
      </c>
      <c r="H192" s="617" t="s">
        <v>1150</v>
      </c>
      <c r="I192" s="617" t="s">
        <v>1151</v>
      </c>
      <c r="J192" s="617" t="s">
        <v>1152</v>
      </c>
      <c r="K192" s="617" t="s">
        <v>1153</v>
      </c>
      <c r="L192" s="619">
        <v>4820.0200000000004</v>
      </c>
      <c r="M192" s="619">
        <v>4</v>
      </c>
      <c r="N192" s="620">
        <v>19280.080000000002</v>
      </c>
    </row>
    <row r="193" spans="1:14" ht="14.4" customHeight="1" x14ac:dyDescent="0.3">
      <c r="A193" s="615" t="s">
        <v>470</v>
      </c>
      <c r="B193" s="616" t="s">
        <v>2077</v>
      </c>
      <c r="C193" s="617" t="s">
        <v>476</v>
      </c>
      <c r="D193" s="618" t="s">
        <v>2078</v>
      </c>
      <c r="E193" s="617" t="s">
        <v>481</v>
      </c>
      <c r="F193" s="618" t="s">
        <v>2079</v>
      </c>
      <c r="G193" s="617" t="s">
        <v>512</v>
      </c>
      <c r="H193" s="617" t="s">
        <v>1154</v>
      </c>
      <c r="I193" s="617" t="s">
        <v>1155</v>
      </c>
      <c r="J193" s="617" t="s">
        <v>1156</v>
      </c>
      <c r="K193" s="617" t="s">
        <v>1157</v>
      </c>
      <c r="L193" s="619">
        <v>382.11022337287989</v>
      </c>
      <c r="M193" s="619">
        <v>72</v>
      </c>
      <c r="N193" s="620">
        <v>27511.936082847351</v>
      </c>
    </row>
    <row r="194" spans="1:14" ht="14.4" customHeight="1" x14ac:dyDescent="0.3">
      <c r="A194" s="615" t="s">
        <v>470</v>
      </c>
      <c r="B194" s="616" t="s">
        <v>2077</v>
      </c>
      <c r="C194" s="617" t="s">
        <v>476</v>
      </c>
      <c r="D194" s="618" t="s">
        <v>2078</v>
      </c>
      <c r="E194" s="617" t="s">
        <v>481</v>
      </c>
      <c r="F194" s="618" t="s">
        <v>2079</v>
      </c>
      <c r="G194" s="617" t="s">
        <v>512</v>
      </c>
      <c r="H194" s="617" t="s">
        <v>1158</v>
      </c>
      <c r="I194" s="617" t="s">
        <v>796</v>
      </c>
      <c r="J194" s="617" t="s">
        <v>1159</v>
      </c>
      <c r="K194" s="617"/>
      <c r="L194" s="619">
        <v>95.693387002563327</v>
      </c>
      <c r="M194" s="619">
        <v>6</v>
      </c>
      <c r="N194" s="620">
        <v>574.16032201537996</v>
      </c>
    </row>
    <row r="195" spans="1:14" ht="14.4" customHeight="1" x14ac:dyDescent="0.3">
      <c r="A195" s="615" t="s">
        <v>470</v>
      </c>
      <c r="B195" s="616" t="s">
        <v>2077</v>
      </c>
      <c r="C195" s="617" t="s">
        <v>476</v>
      </c>
      <c r="D195" s="618" t="s">
        <v>2078</v>
      </c>
      <c r="E195" s="617" t="s">
        <v>481</v>
      </c>
      <c r="F195" s="618" t="s">
        <v>2079</v>
      </c>
      <c r="G195" s="617" t="s">
        <v>512</v>
      </c>
      <c r="H195" s="617" t="s">
        <v>1160</v>
      </c>
      <c r="I195" s="617" t="s">
        <v>796</v>
      </c>
      <c r="J195" s="617" t="s">
        <v>1161</v>
      </c>
      <c r="K195" s="617"/>
      <c r="L195" s="619">
        <v>213.02283496777801</v>
      </c>
      <c r="M195" s="619">
        <v>7</v>
      </c>
      <c r="N195" s="620">
        <v>1491.1598447744461</v>
      </c>
    </row>
    <row r="196" spans="1:14" ht="14.4" customHeight="1" x14ac:dyDescent="0.3">
      <c r="A196" s="615" t="s">
        <v>470</v>
      </c>
      <c r="B196" s="616" t="s">
        <v>2077</v>
      </c>
      <c r="C196" s="617" t="s">
        <v>476</v>
      </c>
      <c r="D196" s="618" t="s">
        <v>2078</v>
      </c>
      <c r="E196" s="617" t="s">
        <v>481</v>
      </c>
      <c r="F196" s="618" t="s">
        <v>2079</v>
      </c>
      <c r="G196" s="617" t="s">
        <v>512</v>
      </c>
      <c r="H196" s="617" t="s">
        <v>1162</v>
      </c>
      <c r="I196" s="617" t="s">
        <v>1163</v>
      </c>
      <c r="J196" s="617" t="s">
        <v>1164</v>
      </c>
      <c r="K196" s="617" t="s">
        <v>1165</v>
      </c>
      <c r="L196" s="619">
        <v>54.790000000000035</v>
      </c>
      <c r="M196" s="619">
        <v>1</v>
      </c>
      <c r="N196" s="620">
        <v>54.790000000000035</v>
      </c>
    </row>
    <row r="197" spans="1:14" ht="14.4" customHeight="1" x14ac:dyDescent="0.3">
      <c r="A197" s="615" t="s">
        <v>470</v>
      </c>
      <c r="B197" s="616" t="s">
        <v>2077</v>
      </c>
      <c r="C197" s="617" t="s">
        <v>476</v>
      </c>
      <c r="D197" s="618" t="s">
        <v>2078</v>
      </c>
      <c r="E197" s="617" t="s">
        <v>481</v>
      </c>
      <c r="F197" s="618" t="s">
        <v>2079</v>
      </c>
      <c r="G197" s="617" t="s">
        <v>512</v>
      </c>
      <c r="H197" s="617" t="s">
        <v>1166</v>
      </c>
      <c r="I197" s="617" t="s">
        <v>1167</v>
      </c>
      <c r="J197" s="617" t="s">
        <v>1168</v>
      </c>
      <c r="K197" s="617" t="s">
        <v>1169</v>
      </c>
      <c r="L197" s="619">
        <v>50.20000000000001</v>
      </c>
      <c r="M197" s="619">
        <v>1</v>
      </c>
      <c r="N197" s="620">
        <v>50.20000000000001</v>
      </c>
    </row>
    <row r="198" spans="1:14" ht="14.4" customHeight="1" x14ac:dyDescent="0.3">
      <c r="A198" s="615" t="s">
        <v>470</v>
      </c>
      <c r="B198" s="616" t="s">
        <v>2077</v>
      </c>
      <c r="C198" s="617" t="s">
        <v>476</v>
      </c>
      <c r="D198" s="618" t="s">
        <v>2078</v>
      </c>
      <c r="E198" s="617" t="s">
        <v>481</v>
      </c>
      <c r="F198" s="618" t="s">
        <v>2079</v>
      </c>
      <c r="G198" s="617" t="s">
        <v>512</v>
      </c>
      <c r="H198" s="617" t="s">
        <v>1170</v>
      </c>
      <c r="I198" s="617" t="s">
        <v>796</v>
      </c>
      <c r="J198" s="617" t="s">
        <v>1171</v>
      </c>
      <c r="K198" s="617"/>
      <c r="L198" s="619">
        <v>409.46833333333331</v>
      </c>
      <c r="M198" s="619">
        <v>12</v>
      </c>
      <c r="N198" s="620">
        <v>4913.62</v>
      </c>
    </row>
    <row r="199" spans="1:14" ht="14.4" customHeight="1" x14ac:dyDescent="0.3">
      <c r="A199" s="615" t="s">
        <v>470</v>
      </c>
      <c r="B199" s="616" t="s">
        <v>2077</v>
      </c>
      <c r="C199" s="617" t="s">
        <v>476</v>
      </c>
      <c r="D199" s="618" t="s">
        <v>2078</v>
      </c>
      <c r="E199" s="617" t="s">
        <v>481</v>
      </c>
      <c r="F199" s="618" t="s">
        <v>2079</v>
      </c>
      <c r="G199" s="617" t="s">
        <v>512</v>
      </c>
      <c r="H199" s="617" t="s">
        <v>1172</v>
      </c>
      <c r="I199" s="617" t="s">
        <v>796</v>
      </c>
      <c r="J199" s="617" t="s">
        <v>1173</v>
      </c>
      <c r="K199" s="617"/>
      <c r="L199" s="619">
        <v>128.99813308462552</v>
      </c>
      <c r="M199" s="619">
        <v>2</v>
      </c>
      <c r="N199" s="620">
        <v>257.99626616925104</v>
      </c>
    </row>
    <row r="200" spans="1:14" ht="14.4" customHeight="1" x14ac:dyDescent="0.3">
      <c r="A200" s="615" t="s">
        <v>470</v>
      </c>
      <c r="B200" s="616" t="s">
        <v>2077</v>
      </c>
      <c r="C200" s="617" t="s">
        <v>476</v>
      </c>
      <c r="D200" s="618" t="s">
        <v>2078</v>
      </c>
      <c r="E200" s="617" t="s">
        <v>481</v>
      </c>
      <c r="F200" s="618" t="s">
        <v>2079</v>
      </c>
      <c r="G200" s="617" t="s">
        <v>512</v>
      </c>
      <c r="H200" s="617" t="s">
        <v>1174</v>
      </c>
      <c r="I200" s="617" t="s">
        <v>796</v>
      </c>
      <c r="J200" s="617" t="s">
        <v>1175</v>
      </c>
      <c r="K200" s="617"/>
      <c r="L200" s="619">
        <v>591.21382600688526</v>
      </c>
      <c r="M200" s="619">
        <v>1</v>
      </c>
      <c r="N200" s="620">
        <v>591.21382600688526</v>
      </c>
    </row>
    <row r="201" spans="1:14" ht="14.4" customHeight="1" x14ac:dyDescent="0.3">
      <c r="A201" s="615" t="s">
        <v>470</v>
      </c>
      <c r="B201" s="616" t="s">
        <v>2077</v>
      </c>
      <c r="C201" s="617" t="s">
        <v>476</v>
      </c>
      <c r="D201" s="618" t="s">
        <v>2078</v>
      </c>
      <c r="E201" s="617" t="s">
        <v>481</v>
      </c>
      <c r="F201" s="618" t="s">
        <v>2079</v>
      </c>
      <c r="G201" s="617" t="s">
        <v>512</v>
      </c>
      <c r="H201" s="617" t="s">
        <v>1176</v>
      </c>
      <c r="I201" s="617" t="s">
        <v>1177</v>
      </c>
      <c r="J201" s="617" t="s">
        <v>1178</v>
      </c>
      <c r="K201" s="617" t="s">
        <v>1179</v>
      </c>
      <c r="L201" s="619">
        <v>90.379157541488667</v>
      </c>
      <c r="M201" s="619">
        <v>2</v>
      </c>
      <c r="N201" s="620">
        <v>180.75831508297733</v>
      </c>
    </row>
    <row r="202" spans="1:14" ht="14.4" customHeight="1" x14ac:dyDescent="0.3">
      <c r="A202" s="615" t="s">
        <v>470</v>
      </c>
      <c r="B202" s="616" t="s">
        <v>2077</v>
      </c>
      <c r="C202" s="617" t="s">
        <v>476</v>
      </c>
      <c r="D202" s="618" t="s">
        <v>2078</v>
      </c>
      <c r="E202" s="617" t="s">
        <v>481</v>
      </c>
      <c r="F202" s="618" t="s">
        <v>2079</v>
      </c>
      <c r="G202" s="617" t="s">
        <v>512</v>
      </c>
      <c r="H202" s="617" t="s">
        <v>1180</v>
      </c>
      <c r="I202" s="617" t="s">
        <v>1181</v>
      </c>
      <c r="J202" s="617" t="s">
        <v>1182</v>
      </c>
      <c r="K202" s="617" t="s">
        <v>1183</v>
      </c>
      <c r="L202" s="619">
        <v>74.559999999999988</v>
      </c>
      <c r="M202" s="619">
        <v>1</v>
      </c>
      <c r="N202" s="620">
        <v>74.559999999999988</v>
      </c>
    </row>
    <row r="203" spans="1:14" ht="14.4" customHeight="1" x14ac:dyDescent="0.3">
      <c r="A203" s="615" t="s">
        <v>470</v>
      </c>
      <c r="B203" s="616" t="s">
        <v>2077</v>
      </c>
      <c r="C203" s="617" t="s">
        <v>476</v>
      </c>
      <c r="D203" s="618" t="s">
        <v>2078</v>
      </c>
      <c r="E203" s="617" t="s">
        <v>481</v>
      </c>
      <c r="F203" s="618" t="s">
        <v>2079</v>
      </c>
      <c r="G203" s="617" t="s">
        <v>512</v>
      </c>
      <c r="H203" s="617" t="s">
        <v>1184</v>
      </c>
      <c r="I203" s="617" t="s">
        <v>1185</v>
      </c>
      <c r="J203" s="617" t="s">
        <v>1186</v>
      </c>
      <c r="K203" s="617" t="s">
        <v>1187</v>
      </c>
      <c r="L203" s="619">
        <v>36.740000000000023</v>
      </c>
      <c r="M203" s="619">
        <v>1</v>
      </c>
      <c r="N203" s="620">
        <v>36.740000000000023</v>
      </c>
    </row>
    <row r="204" spans="1:14" ht="14.4" customHeight="1" x14ac:dyDescent="0.3">
      <c r="A204" s="615" t="s">
        <v>470</v>
      </c>
      <c r="B204" s="616" t="s">
        <v>2077</v>
      </c>
      <c r="C204" s="617" t="s">
        <v>476</v>
      </c>
      <c r="D204" s="618" t="s">
        <v>2078</v>
      </c>
      <c r="E204" s="617" t="s">
        <v>481</v>
      </c>
      <c r="F204" s="618" t="s">
        <v>2079</v>
      </c>
      <c r="G204" s="617" t="s">
        <v>512</v>
      </c>
      <c r="H204" s="617" t="s">
        <v>1188</v>
      </c>
      <c r="I204" s="617" t="s">
        <v>796</v>
      </c>
      <c r="J204" s="617" t="s">
        <v>1189</v>
      </c>
      <c r="K204" s="617"/>
      <c r="L204" s="619">
        <v>132.88946577427299</v>
      </c>
      <c r="M204" s="619">
        <v>40</v>
      </c>
      <c r="N204" s="620">
        <v>5315.5786309709201</v>
      </c>
    </row>
    <row r="205" spans="1:14" ht="14.4" customHeight="1" x14ac:dyDescent="0.3">
      <c r="A205" s="615" t="s">
        <v>470</v>
      </c>
      <c r="B205" s="616" t="s">
        <v>2077</v>
      </c>
      <c r="C205" s="617" t="s">
        <v>476</v>
      </c>
      <c r="D205" s="618" t="s">
        <v>2078</v>
      </c>
      <c r="E205" s="617" t="s">
        <v>481</v>
      </c>
      <c r="F205" s="618" t="s">
        <v>2079</v>
      </c>
      <c r="G205" s="617" t="s">
        <v>512</v>
      </c>
      <c r="H205" s="617" t="s">
        <v>1190</v>
      </c>
      <c r="I205" s="617" t="s">
        <v>796</v>
      </c>
      <c r="J205" s="617" t="s">
        <v>1191</v>
      </c>
      <c r="K205" s="617"/>
      <c r="L205" s="619">
        <v>114.39</v>
      </c>
      <c r="M205" s="619">
        <v>2</v>
      </c>
      <c r="N205" s="620">
        <v>228.78</v>
      </c>
    </row>
    <row r="206" spans="1:14" ht="14.4" customHeight="1" x14ac:dyDescent="0.3">
      <c r="A206" s="615" t="s">
        <v>470</v>
      </c>
      <c r="B206" s="616" t="s">
        <v>2077</v>
      </c>
      <c r="C206" s="617" t="s">
        <v>476</v>
      </c>
      <c r="D206" s="618" t="s">
        <v>2078</v>
      </c>
      <c r="E206" s="617" t="s">
        <v>481</v>
      </c>
      <c r="F206" s="618" t="s">
        <v>2079</v>
      </c>
      <c r="G206" s="617" t="s">
        <v>512</v>
      </c>
      <c r="H206" s="617" t="s">
        <v>1192</v>
      </c>
      <c r="I206" s="617" t="s">
        <v>796</v>
      </c>
      <c r="J206" s="617" t="s">
        <v>1193</v>
      </c>
      <c r="K206" s="617" t="s">
        <v>1194</v>
      </c>
      <c r="L206" s="619">
        <v>96.840000000000032</v>
      </c>
      <c r="M206" s="619">
        <v>2</v>
      </c>
      <c r="N206" s="620">
        <v>193.68000000000006</v>
      </c>
    </row>
    <row r="207" spans="1:14" ht="14.4" customHeight="1" x14ac:dyDescent="0.3">
      <c r="A207" s="615" t="s">
        <v>470</v>
      </c>
      <c r="B207" s="616" t="s">
        <v>2077</v>
      </c>
      <c r="C207" s="617" t="s">
        <v>476</v>
      </c>
      <c r="D207" s="618" t="s">
        <v>2078</v>
      </c>
      <c r="E207" s="617" t="s">
        <v>481</v>
      </c>
      <c r="F207" s="618" t="s">
        <v>2079</v>
      </c>
      <c r="G207" s="617" t="s">
        <v>512</v>
      </c>
      <c r="H207" s="617" t="s">
        <v>1195</v>
      </c>
      <c r="I207" s="617" t="s">
        <v>1196</v>
      </c>
      <c r="J207" s="617" t="s">
        <v>1197</v>
      </c>
      <c r="K207" s="617" t="s">
        <v>1198</v>
      </c>
      <c r="L207" s="619">
        <v>393.8</v>
      </c>
      <c r="M207" s="619">
        <v>5</v>
      </c>
      <c r="N207" s="620">
        <v>1969</v>
      </c>
    </row>
    <row r="208" spans="1:14" ht="14.4" customHeight="1" x14ac:dyDescent="0.3">
      <c r="A208" s="615" t="s">
        <v>470</v>
      </c>
      <c r="B208" s="616" t="s">
        <v>2077</v>
      </c>
      <c r="C208" s="617" t="s">
        <v>476</v>
      </c>
      <c r="D208" s="618" t="s">
        <v>2078</v>
      </c>
      <c r="E208" s="617" t="s">
        <v>481</v>
      </c>
      <c r="F208" s="618" t="s">
        <v>2079</v>
      </c>
      <c r="G208" s="617" t="s">
        <v>512</v>
      </c>
      <c r="H208" s="617" t="s">
        <v>1199</v>
      </c>
      <c r="I208" s="617" t="s">
        <v>1200</v>
      </c>
      <c r="J208" s="617" t="s">
        <v>1201</v>
      </c>
      <c r="K208" s="617" t="s">
        <v>1139</v>
      </c>
      <c r="L208" s="619">
        <v>103.56999999999998</v>
      </c>
      <c r="M208" s="619">
        <v>215</v>
      </c>
      <c r="N208" s="620">
        <v>22267.549999999996</v>
      </c>
    </row>
    <row r="209" spans="1:14" ht="14.4" customHeight="1" x14ac:dyDescent="0.3">
      <c r="A209" s="615" t="s">
        <v>470</v>
      </c>
      <c r="B209" s="616" t="s">
        <v>2077</v>
      </c>
      <c r="C209" s="617" t="s">
        <v>476</v>
      </c>
      <c r="D209" s="618" t="s">
        <v>2078</v>
      </c>
      <c r="E209" s="617" t="s">
        <v>481</v>
      </c>
      <c r="F209" s="618" t="s">
        <v>2079</v>
      </c>
      <c r="G209" s="617" t="s">
        <v>512</v>
      </c>
      <c r="H209" s="617" t="s">
        <v>1202</v>
      </c>
      <c r="I209" s="617" t="s">
        <v>1203</v>
      </c>
      <c r="J209" s="617" t="s">
        <v>1204</v>
      </c>
      <c r="K209" s="617" t="s">
        <v>1205</v>
      </c>
      <c r="L209" s="619">
        <v>170.59</v>
      </c>
      <c r="M209" s="619">
        <v>1</v>
      </c>
      <c r="N209" s="620">
        <v>170.59</v>
      </c>
    </row>
    <row r="210" spans="1:14" ht="14.4" customHeight="1" x14ac:dyDescent="0.3">
      <c r="A210" s="615" t="s">
        <v>470</v>
      </c>
      <c r="B210" s="616" t="s">
        <v>2077</v>
      </c>
      <c r="C210" s="617" t="s">
        <v>476</v>
      </c>
      <c r="D210" s="618" t="s">
        <v>2078</v>
      </c>
      <c r="E210" s="617" t="s">
        <v>481</v>
      </c>
      <c r="F210" s="618" t="s">
        <v>2079</v>
      </c>
      <c r="G210" s="617" t="s">
        <v>512</v>
      </c>
      <c r="H210" s="617" t="s">
        <v>1206</v>
      </c>
      <c r="I210" s="617" t="s">
        <v>796</v>
      </c>
      <c r="J210" s="617" t="s">
        <v>1207</v>
      </c>
      <c r="K210" s="617" t="s">
        <v>1208</v>
      </c>
      <c r="L210" s="619">
        <v>248.96510004759114</v>
      </c>
      <c r="M210" s="619">
        <v>2</v>
      </c>
      <c r="N210" s="620">
        <v>497.93020009518227</v>
      </c>
    </row>
    <row r="211" spans="1:14" ht="14.4" customHeight="1" x14ac:dyDescent="0.3">
      <c r="A211" s="615" t="s">
        <v>470</v>
      </c>
      <c r="B211" s="616" t="s">
        <v>2077</v>
      </c>
      <c r="C211" s="617" t="s">
        <v>476</v>
      </c>
      <c r="D211" s="618" t="s">
        <v>2078</v>
      </c>
      <c r="E211" s="617" t="s">
        <v>481</v>
      </c>
      <c r="F211" s="618" t="s">
        <v>2079</v>
      </c>
      <c r="G211" s="617" t="s">
        <v>512</v>
      </c>
      <c r="H211" s="617" t="s">
        <v>1209</v>
      </c>
      <c r="I211" s="617" t="s">
        <v>1210</v>
      </c>
      <c r="J211" s="617" t="s">
        <v>1211</v>
      </c>
      <c r="K211" s="617" t="s">
        <v>1212</v>
      </c>
      <c r="L211" s="619">
        <v>615.85000000000014</v>
      </c>
      <c r="M211" s="619">
        <v>2</v>
      </c>
      <c r="N211" s="620">
        <v>1231.7000000000003</v>
      </c>
    </row>
    <row r="212" spans="1:14" ht="14.4" customHeight="1" x14ac:dyDescent="0.3">
      <c r="A212" s="615" t="s">
        <v>470</v>
      </c>
      <c r="B212" s="616" t="s">
        <v>2077</v>
      </c>
      <c r="C212" s="617" t="s">
        <v>476</v>
      </c>
      <c r="D212" s="618" t="s">
        <v>2078</v>
      </c>
      <c r="E212" s="617" t="s">
        <v>481</v>
      </c>
      <c r="F212" s="618" t="s">
        <v>2079</v>
      </c>
      <c r="G212" s="617" t="s">
        <v>512</v>
      </c>
      <c r="H212" s="617" t="s">
        <v>1213</v>
      </c>
      <c r="I212" s="617" t="s">
        <v>1214</v>
      </c>
      <c r="J212" s="617" t="s">
        <v>1215</v>
      </c>
      <c r="K212" s="617" t="s">
        <v>1216</v>
      </c>
      <c r="L212" s="619">
        <v>157.86999999999995</v>
      </c>
      <c r="M212" s="619">
        <v>2</v>
      </c>
      <c r="N212" s="620">
        <v>315.7399999999999</v>
      </c>
    </row>
    <row r="213" spans="1:14" ht="14.4" customHeight="1" x14ac:dyDescent="0.3">
      <c r="A213" s="615" t="s">
        <v>470</v>
      </c>
      <c r="B213" s="616" t="s">
        <v>2077</v>
      </c>
      <c r="C213" s="617" t="s">
        <v>476</v>
      </c>
      <c r="D213" s="618" t="s">
        <v>2078</v>
      </c>
      <c r="E213" s="617" t="s">
        <v>481</v>
      </c>
      <c r="F213" s="618" t="s">
        <v>2079</v>
      </c>
      <c r="G213" s="617" t="s">
        <v>512</v>
      </c>
      <c r="H213" s="617" t="s">
        <v>1217</v>
      </c>
      <c r="I213" s="617" t="s">
        <v>1218</v>
      </c>
      <c r="J213" s="617" t="s">
        <v>652</v>
      </c>
      <c r="K213" s="617" t="s">
        <v>1219</v>
      </c>
      <c r="L213" s="619">
        <v>15.82</v>
      </c>
      <c r="M213" s="619">
        <v>4</v>
      </c>
      <c r="N213" s="620">
        <v>63.28</v>
      </c>
    </row>
    <row r="214" spans="1:14" ht="14.4" customHeight="1" x14ac:dyDescent="0.3">
      <c r="A214" s="615" t="s">
        <v>470</v>
      </c>
      <c r="B214" s="616" t="s">
        <v>2077</v>
      </c>
      <c r="C214" s="617" t="s">
        <v>476</v>
      </c>
      <c r="D214" s="618" t="s">
        <v>2078</v>
      </c>
      <c r="E214" s="617" t="s">
        <v>481</v>
      </c>
      <c r="F214" s="618" t="s">
        <v>2079</v>
      </c>
      <c r="G214" s="617" t="s">
        <v>512</v>
      </c>
      <c r="H214" s="617" t="s">
        <v>1220</v>
      </c>
      <c r="I214" s="617" t="s">
        <v>1221</v>
      </c>
      <c r="J214" s="617" t="s">
        <v>1222</v>
      </c>
      <c r="K214" s="617" t="s">
        <v>1223</v>
      </c>
      <c r="L214" s="619">
        <v>325.15994074160466</v>
      </c>
      <c r="M214" s="619">
        <v>31</v>
      </c>
      <c r="N214" s="620">
        <v>10079.958162989744</v>
      </c>
    </row>
    <row r="215" spans="1:14" ht="14.4" customHeight="1" x14ac:dyDescent="0.3">
      <c r="A215" s="615" t="s">
        <v>470</v>
      </c>
      <c r="B215" s="616" t="s">
        <v>2077</v>
      </c>
      <c r="C215" s="617" t="s">
        <v>476</v>
      </c>
      <c r="D215" s="618" t="s">
        <v>2078</v>
      </c>
      <c r="E215" s="617" t="s">
        <v>481</v>
      </c>
      <c r="F215" s="618" t="s">
        <v>2079</v>
      </c>
      <c r="G215" s="617" t="s">
        <v>512</v>
      </c>
      <c r="H215" s="617" t="s">
        <v>1224</v>
      </c>
      <c r="I215" s="617" t="s">
        <v>796</v>
      </c>
      <c r="J215" s="617" t="s">
        <v>1225</v>
      </c>
      <c r="K215" s="617"/>
      <c r="L215" s="619">
        <v>51.934605284882721</v>
      </c>
      <c r="M215" s="619">
        <v>1</v>
      </c>
      <c r="N215" s="620">
        <v>51.934605284882721</v>
      </c>
    </row>
    <row r="216" spans="1:14" ht="14.4" customHeight="1" x14ac:dyDescent="0.3">
      <c r="A216" s="615" t="s">
        <v>470</v>
      </c>
      <c r="B216" s="616" t="s">
        <v>2077</v>
      </c>
      <c r="C216" s="617" t="s">
        <v>476</v>
      </c>
      <c r="D216" s="618" t="s">
        <v>2078</v>
      </c>
      <c r="E216" s="617" t="s">
        <v>481</v>
      </c>
      <c r="F216" s="618" t="s">
        <v>2079</v>
      </c>
      <c r="G216" s="617" t="s">
        <v>512</v>
      </c>
      <c r="H216" s="617" t="s">
        <v>1226</v>
      </c>
      <c r="I216" s="617" t="s">
        <v>1227</v>
      </c>
      <c r="J216" s="617" t="s">
        <v>1228</v>
      </c>
      <c r="K216" s="617" t="s">
        <v>1229</v>
      </c>
      <c r="L216" s="619">
        <v>275.30987479045331</v>
      </c>
      <c r="M216" s="619">
        <v>26</v>
      </c>
      <c r="N216" s="620">
        <v>7158.0567445517863</v>
      </c>
    </row>
    <row r="217" spans="1:14" ht="14.4" customHeight="1" x14ac:dyDescent="0.3">
      <c r="A217" s="615" t="s">
        <v>470</v>
      </c>
      <c r="B217" s="616" t="s">
        <v>2077</v>
      </c>
      <c r="C217" s="617" t="s">
        <v>476</v>
      </c>
      <c r="D217" s="618" t="s">
        <v>2078</v>
      </c>
      <c r="E217" s="617" t="s">
        <v>481</v>
      </c>
      <c r="F217" s="618" t="s">
        <v>2079</v>
      </c>
      <c r="G217" s="617" t="s">
        <v>512</v>
      </c>
      <c r="H217" s="617" t="s">
        <v>1230</v>
      </c>
      <c r="I217" s="617" t="s">
        <v>1231</v>
      </c>
      <c r="J217" s="617" t="s">
        <v>1232</v>
      </c>
      <c r="K217" s="617" t="s">
        <v>1233</v>
      </c>
      <c r="L217" s="619">
        <v>33.289642857142859</v>
      </c>
      <c r="M217" s="619">
        <v>28</v>
      </c>
      <c r="N217" s="620">
        <v>932.11</v>
      </c>
    </row>
    <row r="218" spans="1:14" ht="14.4" customHeight="1" x14ac:dyDescent="0.3">
      <c r="A218" s="615" t="s">
        <v>470</v>
      </c>
      <c r="B218" s="616" t="s">
        <v>2077</v>
      </c>
      <c r="C218" s="617" t="s">
        <v>476</v>
      </c>
      <c r="D218" s="618" t="s">
        <v>2078</v>
      </c>
      <c r="E218" s="617" t="s">
        <v>481</v>
      </c>
      <c r="F218" s="618" t="s">
        <v>2079</v>
      </c>
      <c r="G218" s="617" t="s">
        <v>512</v>
      </c>
      <c r="H218" s="617" t="s">
        <v>1234</v>
      </c>
      <c r="I218" s="617" t="s">
        <v>796</v>
      </c>
      <c r="J218" s="617" t="s">
        <v>1235</v>
      </c>
      <c r="K218" s="617"/>
      <c r="L218" s="619">
        <v>67.018834382304291</v>
      </c>
      <c r="M218" s="619">
        <v>13</v>
      </c>
      <c r="N218" s="620">
        <v>871.2448469699558</v>
      </c>
    </row>
    <row r="219" spans="1:14" ht="14.4" customHeight="1" x14ac:dyDescent="0.3">
      <c r="A219" s="615" t="s">
        <v>470</v>
      </c>
      <c r="B219" s="616" t="s">
        <v>2077</v>
      </c>
      <c r="C219" s="617" t="s">
        <v>476</v>
      </c>
      <c r="D219" s="618" t="s">
        <v>2078</v>
      </c>
      <c r="E219" s="617" t="s">
        <v>481</v>
      </c>
      <c r="F219" s="618" t="s">
        <v>2079</v>
      </c>
      <c r="G219" s="617" t="s">
        <v>512</v>
      </c>
      <c r="H219" s="617" t="s">
        <v>1236</v>
      </c>
      <c r="I219" s="617" t="s">
        <v>796</v>
      </c>
      <c r="J219" s="617" t="s">
        <v>1237</v>
      </c>
      <c r="K219" s="617"/>
      <c r="L219" s="619">
        <v>306.48082517019861</v>
      </c>
      <c r="M219" s="619">
        <v>2</v>
      </c>
      <c r="N219" s="620">
        <v>612.96165034039723</v>
      </c>
    </row>
    <row r="220" spans="1:14" ht="14.4" customHeight="1" x14ac:dyDescent="0.3">
      <c r="A220" s="615" t="s">
        <v>470</v>
      </c>
      <c r="B220" s="616" t="s">
        <v>2077</v>
      </c>
      <c r="C220" s="617" t="s">
        <v>476</v>
      </c>
      <c r="D220" s="618" t="s">
        <v>2078</v>
      </c>
      <c r="E220" s="617" t="s">
        <v>481</v>
      </c>
      <c r="F220" s="618" t="s">
        <v>2079</v>
      </c>
      <c r="G220" s="617" t="s">
        <v>512</v>
      </c>
      <c r="H220" s="617" t="s">
        <v>1238</v>
      </c>
      <c r="I220" s="617" t="s">
        <v>1239</v>
      </c>
      <c r="J220" s="617" t="s">
        <v>1240</v>
      </c>
      <c r="K220" s="617" t="s">
        <v>1241</v>
      </c>
      <c r="L220" s="619">
        <v>2070.8055668703319</v>
      </c>
      <c r="M220" s="619">
        <v>21</v>
      </c>
      <c r="N220" s="620">
        <v>43486.916904276972</v>
      </c>
    </row>
    <row r="221" spans="1:14" ht="14.4" customHeight="1" x14ac:dyDescent="0.3">
      <c r="A221" s="615" t="s">
        <v>470</v>
      </c>
      <c r="B221" s="616" t="s">
        <v>2077</v>
      </c>
      <c r="C221" s="617" t="s">
        <v>476</v>
      </c>
      <c r="D221" s="618" t="s">
        <v>2078</v>
      </c>
      <c r="E221" s="617" t="s">
        <v>481</v>
      </c>
      <c r="F221" s="618" t="s">
        <v>2079</v>
      </c>
      <c r="G221" s="617" t="s">
        <v>512</v>
      </c>
      <c r="H221" s="617" t="s">
        <v>1242</v>
      </c>
      <c r="I221" s="617" t="s">
        <v>1243</v>
      </c>
      <c r="J221" s="617" t="s">
        <v>1244</v>
      </c>
      <c r="K221" s="617" t="s">
        <v>1245</v>
      </c>
      <c r="L221" s="619">
        <v>6050.0099999999993</v>
      </c>
      <c r="M221" s="619">
        <v>3</v>
      </c>
      <c r="N221" s="620">
        <v>18150.03</v>
      </c>
    </row>
    <row r="222" spans="1:14" ht="14.4" customHeight="1" x14ac:dyDescent="0.3">
      <c r="A222" s="615" t="s">
        <v>470</v>
      </c>
      <c r="B222" s="616" t="s">
        <v>2077</v>
      </c>
      <c r="C222" s="617" t="s">
        <v>476</v>
      </c>
      <c r="D222" s="618" t="s">
        <v>2078</v>
      </c>
      <c r="E222" s="617" t="s">
        <v>481</v>
      </c>
      <c r="F222" s="618" t="s">
        <v>2079</v>
      </c>
      <c r="G222" s="617" t="s">
        <v>512</v>
      </c>
      <c r="H222" s="617" t="s">
        <v>1246</v>
      </c>
      <c r="I222" s="617" t="s">
        <v>1247</v>
      </c>
      <c r="J222" s="617" t="s">
        <v>1248</v>
      </c>
      <c r="K222" s="617" t="s">
        <v>1249</v>
      </c>
      <c r="L222" s="619">
        <v>1772.2117288937013</v>
      </c>
      <c r="M222" s="619">
        <v>1</v>
      </c>
      <c r="N222" s="620">
        <v>1772.2117288937013</v>
      </c>
    </row>
    <row r="223" spans="1:14" ht="14.4" customHeight="1" x14ac:dyDescent="0.3">
      <c r="A223" s="615" t="s">
        <v>470</v>
      </c>
      <c r="B223" s="616" t="s">
        <v>2077</v>
      </c>
      <c r="C223" s="617" t="s">
        <v>476</v>
      </c>
      <c r="D223" s="618" t="s">
        <v>2078</v>
      </c>
      <c r="E223" s="617" t="s">
        <v>481</v>
      </c>
      <c r="F223" s="618" t="s">
        <v>2079</v>
      </c>
      <c r="G223" s="617" t="s">
        <v>512</v>
      </c>
      <c r="H223" s="617" t="s">
        <v>1250</v>
      </c>
      <c r="I223" s="617" t="s">
        <v>1250</v>
      </c>
      <c r="J223" s="617" t="s">
        <v>1251</v>
      </c>
      <c r="K223" s="617" t="s">
        <v>1252</v>
      </c>
      <c r="L223" s="619">
        <v>86.61</v>
      </c>
      <c r="M223" s="619">
        <v>1</v>
      </c>
      <c r="N223" s="620">
        <v>86.61</v>
      </c>
    </row>
    <row r="224" spans="1:14" ht="14.4" customHeight="1" x14ac:dyDescent="0.3">
      <c r="A224" s="615" t="s">
        <v>470</v>
      </c>
      <c r="B224" s="616" t="s">
        <v>2077</v>
      </c>
      <c r="C224" s="617" t="s">
        <v>476</v>
      </c>
      <c r="D224" s="618" t="s">
        <v>2078</v>
      </c>
      <c r="E224" s="617" t="s">
        <v>481</v>
      </c>
      <c r="F224" s="618" t="s">
        <v>2079</v>
      </c>
      <c r="G224" s="617" t="s">
        <v>512</v>
      </c>
      <c r="H224" s="617" t="s">
        <v>1253</v>
      </c>
      <c r="I224" s="617" t="s">
        <v>1253</v>
      </c>
      <c r="J224" s="617" t="s">
        <v>1254</v>
      </c>
      <c r="K224" s="617" t="s">
        <v>518</v>
      </c>
      <c r="L224" s="619">
        <v>365.97105162061638</v>
      </c>
      <c r="M224" s="619">
        <v>4</v>
      </c>
      <c r="N224" s="620">
        <v>1463.8842064824655</v>
      </c>
    </row>
    <row r="225" spans="1:14" ht="14.4" customHeight="1" x14ac:dyDescent="0.3">
      <c r="A225" s="615" t="s">
        <v>470</v>
      </c>
      <c r="B225" s="616" t="s">
        <v>2077</v>
      </c>
      <c r="C225" s="617" t="s">
        <v>476</v>
      </c>
      <c r="D225" s="618" t="s">
        <v>2078</v>
      </c>
      <c r="E225" s="617" t="s">
        <v>481</v>
      </c>
      <c r="F225" s="618" t="s">
        <v>2079</v>
      </c>
      <c r="G225" s="617" t="s">
        <v>512</v>
      </c>
      <c r="H225" s="617" t="s">
        <v>1255</v>
      </c>
      <c r="I225" s="617" t="s">
        <v>1256</v>
      </c>
      <c r="J225" s="617" t="s">
        <v>1257</v>
      </c>
      <c r="K225" s="617" t="s">
        <v>1153</v>
      </c>
      <c r="L225" s="619">
        <v>2800</v>
      </c>
      <c r="M225" s="619">
        <v>9</v>
      </c>
      <c r="N225" s="620">
        <v>25200</v>
      </c>
    </row>
    <row r="226" spans="1:14" ht="14.4" customHeight="1" x14ac:dyDescent="0.3">
      <c r="A226" s="615" t="s">
        <v>470</v>
      </c>
      <c r="B226" s="616" t="s">
        <v>2077</v>
      </c>
      <c r="C226" s="617" t="s">
        <v>476</v>
      </c>
      <c r="D226" s="618" t="s">
        <v>2078</v>
      </c>
      <c r="E226" s="617" t="s">
        <v>481</v>
      </c>
      <c r="F226" s="618" t="s">
        <v>2079</v>
      </c>
      <c r="G226" s="617" t="s">
        <v>512</v>
      </c>
      <c r="H226" s="617" t="s">
        <v>1258</v>
      </c>
      <c r="I226" s="617" t="s">
        <v>1259</v>
      </c>
      <c r="J226" s="617" t="s">
        <v>1260</v>
      </c>
      <c r="K226" s="617" t="s">
        <v>1261</v>
      </c>
      <c r="L226" s="619">
        <v>74.22</v>
      </c>
      <c r="M226" s="619">
        <v>4</v>
      </c>
      <c r="N226" s="620">
        <v>296.88</v>
      </c>
    </row>
    <row r="227" spans="1:14" ht="14.4" customHeight="1" x14ac:dyDescent="0.3">
      <c r="A227" s="615" t="s">
        <v>470</v>
      </c>
      <c r="B227" s="616" t="s">
        <v>2077</v>
      </c>
      <c r="C227" s="617" t="s">
        <v>476</v>
      </c>
      <c r="D227" s="618" t="s">
        <v>2078</v>
      </c>
      <c r="E227" s="617" t="s">
        <v>481</v>
      </c>
      <c r="F227" s="618" t="s">
        <v>2079</v>
      </c>
      <c r="G227" s="617" t="s">
        <v>512</v>
      </c>
      <c r="H227" s="617" t="s">
        <v>1262</v>
      </c>
      <c r="I227" s="617" t="s">
        <v>1263</v>
      </c>
      <c r="J227" s="617" t="s">
        <v>1264</v>
      </c>
      <c r="K227" s="617" t="s">
        <v>1265</v>
      </c>
      <c r="L227" s="619">
        <v>142.35000000000005</v>
      </c>
      <c r="M227" s="619">
        <v>3</v>
      </c>
      <c r="N227" s="620">
        <v>427.05000000000018</v>
      </c>
    </row>
    <row r="228" spans="1:14" ht="14.4" customHeight="1" x14ac:dyDescent="0.3">
      <c r="A228" s="615" t="s">
        <v>470</v>
      </c>
      <c r="B228" s="616" t="s">
        <v>2077</v>
      </c>
      <c r="C228" s="617" t="s">
        <v>476</v>
      </c>
      <c r="D228" s="618" t="s">
        <v>2078</v>
      </c>
      <c r="E228" s="617" t="s">
        <v>481</v>
      </c>
      <c r="F228" s="618" t="s">
        <v>2079</v>
      </c>
      <c r="G228" s="617" t="s">
        <v>512</v>
      </c>
      <c r="H228" s="617" t="s">
        <v>1266</v>
      </c>
      <c r="I228" s="617" t="s">
        <v>1267</v>
      </c>
      <c r="J228" s="617" t="s">
        <v>1268</v>
      </c>
      <c r="K228" s="617" t="s">
        <v>1269</v>
      </c>
      <c r="L228" s="619">
        <v>3651.9999540162312</v>
      </c>
      <c r="M228" s="619">
        <v>6</v>
      </c>
      <c r="N228" s="620">
        <v>21911.999724097386</v>
      </c>
    </row>
    <row r="229" spans="1:14" ht="14.4" customHeight="1" x14ac:dyDescent="0.3">
      <c r="A229" s="615" t="s">
        <v>470</v>
      </c>
      <c r="B229" s="616" t="s">
        <v>2077</v>
      </c>
      <c r="C229" s="617" t="s">
        <v>476</v>
      </c>
      <c r="D229" s="618" t="s">
        <v>2078</v>
      </c>
      <c r="E229" s="617" t="s">
        <v>481</v>
      </c>
      <c r="F229" s="618" t="s">
        <v>2079</v>
      </c>
      <c r="G229" s="617" t="s">
        <v>512</v>
      </c>
      <c r="H229" s="617" t="s">
        <v>1270</v>
      </c>
      <c r="I229" s="617" t="s">
        <v>1271</v>
      </c>
      <c r="J229" s="617" t="s">
        <v>1272</v>
      </c>
      <c r="K229" s="617" t="s">
        <v>842</v>
      </c>
      <c r="L229" s="619">
        <v>53.379777989550789</v>
      </c>
      <c r="M229" s="619">
        <v>1</v>
      </c>
      <c r="N229" s="620">
        <v>53.379777989550789</v>
      </c>
    </row>
    <row r="230" spans="1:14" ht="14.4" customHeight="1" x14ac:dyDescent="0.3">
      <c r="A230" s="615" t="s">
        <v>470</v>
      </c>
      <c r="B230" s="616" t="s">
        <v>2077</v>
      </c>
      <c r="C230" s="617" t="s">
        <v>476</v>
      </c>
      <c r="D230" s="618" t="s">
        <v>2078</v>
      </c>
      <c r="E230" s="617" t="s">
        <v>481</v>
      </c>
      <c r="F230" s="618" t="s">
        <v>2079</v>
      </c>
      <c r="G230" s="617" t="s">
        <v>512</v>
      </c>
      <c r="H230" s="617" t="s">
        <v>1273</v>
      </c>
      <c r="I230" s="617" t="s">
        <v>796</v>
      </c>
      <c r="J230" s="617" t="s">
        <v>1274</v>
      </c>
      <c r="K230" s="617"/>
      <c r="L230" s="619">
        <v>70.326585650134518</v>
      </c>
      <c r="M230" s="619">
        <v>3</v>
      </c>
      <c r="N230" s="620">
        <v>210.97975695040356</v>
      </c>
    </row>
    <row r="231" spans="1:14" ht="14.4" customHeight="1" x14ac:dyDescent="0.3">
      <c r="A231" s="615" t="s">
        <v>470</v>
      </c>
      <c r="B231" s="616" t="s">
        <v>2077</v>
      </c>
      <c r="C231" s="617" t="s">
        <v>476</v>
      </c>
      <c r="D231" s="618" t="s">
        <v>2078</v>
      </c>
      <c r="E231" s="617" t="s">
        <v>481</v>
      </c>
      <c r="F231" s="618" t="s">
        <v>2079</v>
      </c>
      <c r="G231" s="617" t="s">
        <v>512</v>
      </c>
      <c r="H231" s="617" t="s">
        <v>1275</v>
      </c>
      <c r="I231" s="617" t="s">
        <v>1276</v>
      </c>
      <c r="J231" s="617" t="s">
        <v>1277</v>
      </c>
      <c r="K231" s="617" t="s">
        <v>1139</v>
      </c>
      <c r="L231" s="619">
        <v>36.408571428571427</v>
      </c>
      <c r="M231" s="619">
        <v>35</v>
      </c>
      <c r="N231" s="620">
        <v>1274.3</v>
      </c>
    </row>
    <row r="232" spans="1:14" ht="14.4" customHeight="1" x14ac:dyDescent="0.3">
      <c r="A232" s="615" t="s">
        <v>470</v>
      </c>
      <c r="B232" s="616" t="s">
        <v>2077</v>
      </c>
      <c r="C232" s="617" t="s">
        <v>476</v>
      </c>
      <c r="D232" s="618" t="s">
        <v>2078</v>
      </c>
      <c r="E232" s="617" t="s">
        <v>481</v>
      </c>
      <c r="F232" s="618" t="s">
        <v>2079</v>
      </c>
      <c r="G232" s="617" t="s">
        <v>512</v>
      </c>
      <c r="H232" s="617" t="s">
        <v>1278</v>
      </c>
      <c r="I232" s="617" t="s">
        <v>796</v>
      </c>
      <c r="J232" s="617" t="s">
        <v>1279</v>
      </c>
      <c r="K232" s="617"/>
      <c r="L232" s="619">
        <v>82.689999999999955</v>
      </c>
      <c r="M232" s="619">
        <v>1</v>
      </c>
      <c r="N232" s="620">
        <v>82.689999999999955</v>
      </c>
    </row>
    <row r="233" spans="1:14" ht="14.4" customHeight="1" x14ac:dyDescent="0.3">
      <c r="A233" s="615" t="s">
        <v>470</v>
      </c>
      <c r="B233" s="616" t="s">
        <v>2077</v>
      </c>
      <c r="C233" s="617" t="s">
        <v>476</v>
      </c>
      <c r="D233" s="618" t="s">
        <v>2078</v>
      </c>
      <c r="E233" s="617" t="s">
        <v>481</v>
      </c>
      <c r="F233" s="618" t="s">
        <v>2079</v>
      </c>
      <c r="G233" s="617" t="s">
        <v>512</v>
      </c>
      <c r="H233" s="617" t="s">
        <v>1280</v>
      </c>
      <c r="I233" s="617" t="s">
        <v>1281</v>
      </c>
      <c r="J233" s="617" t="s">
        <v>1282</v>
      </c>
      <c r="K233" s="617" t="s">
        <v>1283</v>
      </c>
      <c r="L233" s="619">
        <v>46.54003556822493</v>
      </c>
      <c r="M233" s="619">
        <v>9</v>
      </c>
      <c r="N233" s="620">
        <v>418.86032011402438</v>
      </c>
    </row>
    <row r="234" spans="1:14" ht="14.4" customHeight="1" x14ac:dyDescent="0.3">
      <c r="A234" s="615" t="s">
        <v>470</v>
      </c>
      <c r="B234" s="616" t="s">
        <v>2077</v>
      </c>
      <c r="C234" s="617" t="s">
        <v>476</v>
      </c>
      <c r="D234" s="618" t="s">
        <v>2078</v>
      </c>
      <c r="E234" s="617" t="s">
        <v>481</v>
      </c>
      <c r="F234" s="618" t="s">
        <v>2079</v>
      </c>
      <c r="G234" s="617" t="s">
        <v>512</v>
      </c>
      <c r="H234" s="617" t="s">
        <v>1284</v>
      </c>
      <c r="I234" s="617" t="s">
        <v>1285</v>
      </c>
      <c r="J234" s="617" t="s">
        <v>1286</v>
      </c>
      <c r="K234" s="617" t="s">
        <v>1287</v>
      </c>
      <c r="L234" s="619">
        <v>59.900000000000006</v>
      </c>
      <c r="M234" s="619">
        <v>2</v>
      </c>
      <c r="N234" s="620">
        <v>119.80000000000001</v>
      </c>
    </row>
    <row r="235" spans="1:14" ht="14.4" customHeight="1" x14ac:dyDescent="0.3">
      <c r="A235" s="615" t="s">
        <v>470</v>
      </c>
      <c r="B235" s="616" t="s">
        <v>2077</v>
      </c>
      <c r="C235" s="617" t="s">
        <v>476</v>
      </c>
      <c r="D235" s="618" t="s">
        <v>2078</v>
      </c>
      <c r="E235" s="617" t="s">
        <v>481</v>
      </c>
      <c r="F235" s="618" t="s">
        <v>2079</v>
      </c>
      <c r="G235" s="617" t="s">
        <v>512</v>
      </c>
      <c r="H235" s="617" t="s">
        <v>1288</v>
      </c>
      <c r="I235" s="617" t="s">
        <v>1289</v>
      </c>
      <c r="J235" s="617" t="s">
        <v>1290</v>
      </c>
      <c r="K235" s="617" t="s">
        <v>1291</v>
      </c>
      <c r="L235" s="619">
        <v>63.64999999999997</v>
      </c>
      <c r="M235" s="619">
        <v>2</v>
      </c>
      <c r="N235" s="620">
        <v>127.29999999999994</v>
      </c>
    </row>
    <row r="236" spans="1:14" ht="14.4" customHeight="1" x14ac:dyDescent="0.3">
      <c r="A236" s="615" t="s">
        <v>470</v>
      </c>
      <c r="B236" s="616" t="s">
        <v>2077</v>
      </c>
      <c r="C236" s="617" t="s">
        <v>476</v>
      </c>
      <c r="D236" s="618" t="s">
        <v>2078</v>
      </c>
      <c r="E236" s="617" t="s">
        <v>481</v>
      </c>
      <c r="F236" s="618" t="s">
        <v>2079</v>
      </c>
      <c r="G236" s="617" t="s">
        <v>512</v>
      </c>
      <c r="H236" s="617" t="s">
        <v>1292</v>
      </c>
      <c r="I236" s="617" t="s">
        <v>796</v>
      </c>
      <c r="J236" s="617" t="s">
        <v>1293</v>
      </c>
      <c r="K236" s="617"/>
      <c r="L236" s="619">
        <v>134.08937909353122</v>
      </c>
      <c r="M236" s="619">
        <v>3</v>
      </c>
      <c r="N236" s="620">
        <v>402.26813728059369</v>
      </c>
    </row>
    <row r="237" spans="1:14" ht="14.4" customHeight="1" x14ac:dyDescent="0.3">
      <c r="A237" s="615" t="s">
        <v>470</v>
      </c>
      <c r="B237" s="616" t="s">
        <v>2077</v>
      </c>
      <c r="C237" s="617" t="s">
        <v>476</v>
      </c>
      <c r="D237" s="618" t="s">
        <v>2078</v>
      </c>
      <c r="E237" s="617" t="s">
        <v>481</v>
      </c>
      <c r="F237" s="618" t="s">
        <v>2079</v>
      </c>
      <c r="G237" s="617" t="s">
        <v>512</v>
      </c>
      <c r="H237" s="617" t="s">
        <v>1294</v>
      </c>
      <c r="I237" s="617" t="s">
        <v>1295</v>
      </c>
      <c r="J237" s="617" t="s">
        <v>1296</v>
      </c>
      <c r="K237" s="617" t="s">
        <v>1297</v>
      </c>
      <c r="L237" s="619">
        <v>68.149999999999991</v>
      </c>
      <c r="M237" s="619">
        <v>11</v>
      </c>
      <c r="N237" s="620">
        <v>749.64999999999986</v>
      </c>
    </row>
    <row r="238" spans="1:14" ht="14.4" customHeight="1" x14ac:dyDescent="0.3">
      <c r="A238" s="615" t="s">
        <v>470</v>
      </c>
      <c r="B238" s="616" t="s">
        <v>2077</v>
      </c>
      <c r="C238" s="617" t="s">
        <v>476</v>
      </c>
      <c r="D238" s="618" t="s">
        <v>2078</v>
      </c>
      <c r="E238" s="617" t="s">
        <v>481</v>
      </c>
      <c r="F238" s="618" t="s">
        <v>2079</v>
      </c>
      <c r="G238" s="617" t="s">
        <v>512</v>
      </c>
      <c r="H238" s="617" t="s">
        <v>1298</v>
      </c>
      <c r="I238" s="617" t="s">
        <v>1299</v>
      </c>
      <c r="J238" s="617" t="s">
        <v>1300</v>
      </c>
      <c r="K238" s="617" t="s">
        <v>1301</v>
      </c>
      <c r="L238" s="619">
        <v>539.39</v>
      </c>
      <c r="M238" s="619">
        <v>1</v>
      </c>
      <c r="N238" s="620">
        <v>539.39</v>
      </c>
    </row>
    <row r="239" spans="1:14" ht="14.4" customHeight="1" x14ac:dyDescent="0.3">
      <c r="A239" s="615" t="s">
        <v>470</v>
      </c>
      <c r="B239" s="616" t="s">
        <v>2077</v>
      </c>
      <c r="C239" s="617" t="s">
        <v>476</v>
      </c>
      <c r="D239" s="618" t="s">
        <v>2078</v>
      </c>
      <c r="E239" s="617" t="s">
        <v>481</v>
      </c>
      <c r="F239" s="618" t="s">
        <v>2079</v>
      </c>
      <c r="G239" s="617" t="s">
        <v>512</v>
      </c>
      <c r="H239" s="617" t="s">
        <v>1302</v>
      </c>
      <c r="I239" s="617" t="s">
        <v>1303</v>
      </c>
      <c r="J239" s="617" t="s">
        <v>1304</v>
      </c>
      <c r="K239" s="617" t="s">
        <v>1305</v>
      </c>
      <c r="L239" s="619">
        <v>105.41</v>
      </c>
      <c r="M239" s="619">
        <v>20</v>
      </c>
      <c r="N239" s="620">
        <v>2108.1999999999998</v>
      </c>
    </row>
    <row r="240" spans="1:14" ht="14.4" customHeight="1" x14ac:dyDescent="0.3">
      <c r="A240" s="615" t="s">
        <v>470</v>
      </c>
      <c r="B240" s="616" t="s">
        <v>2077</v>
      </c>
      <c r="C240" s="617" t="s">
        <v>476</v>
      </c>
      <c r="D240" s="618" t="s">
        <v>2078</v>
      </c>
      <c r="E240" s="617" t="s">
        <v>481</v>
      </c>
      <c r="F240" s="618" t="s">
        <v>2079</v>
      </c>
      <c r="G240" s="617" t="s">
        <v>512</v>
      </c>
      <c r="H240" s="617" t="s">
        <v>1306</v>
      </c>
      <c r="I240" s="617" t="s">
        <v>1306</v>
      </c>
      <c r="J240" s="617" t="s">
        <v>1307</v>
      </c>
      <c r="K240" s="617" t="s">
        <v>1308</v>
      </c>
      <c r="L240" s="619">
        <v>606.50971005303427</v>
      </c>
      <c r="M240" s="619">
        <v>2</v>
      </c>
      <c r="N240" s="620">
        <v>1213.0194201060685</v>
      </c>
    </row>
    <row r="241" spans="1:14" ht="14.4" customHeight="1" x14ac:dyDescent="0.3">
      <c r="A241" s="615" t="s">
        <v>470</v>
      </c>
      <c r="B241" s="616" t="s">
        <v>2077</v>
      </c>
      <c r="C241" s="617" t="s">
        <v>476</v>
      </c>
      <c r="D241" s="618" t="s">
        <v>2078</v>
      </c>
      <c r="E241" s="617" t="s">
        <v>481</v>
      </c>
      <c r="F241" s="618" t="s">
        <v>2079</v>
      </c>
      <c r="G241" s="617" t="s">
        <v>512</v>
      </c>
      <c r="H241" s="617" t="s">
        <v>1309</v>
      </c>
      <c r="I241" s="617" t="s">
        <v>1310</v>
      </c>
      <c r="J241" s="617" t="s">
        <v>1311</v>
      </c>
      <c r="K241" s="617" t="s">
        <v>1139</v>
      </c>
      <c r="L241" s="619">
        <v>80.464666666666673</v>
      </c>
      <c r="M241" s="619">
        <v>75</v>
      </c>
      <c r="N241" s="620">
        <v>6034.85</v>
      </c>
    </row>
    <row r="242" spans="1:14" ht="14.4" customHeight="1" x14ac:dyDescent="0.3">
      <c r="A242" s="615" t="s">
        <v>470</v>
      </c>
      <c r="B242" s="616" t="s">
        <v>2077</v>
      </c>
      <c r="C242" s="617" t="s">
        <v>476</v>
      </c>
      <c r="D242" s="618" t="s">
        <v>2078</v>
      </c>
      <c r="E242" s="617" t="s">
        <v>481</v>
      </c>
      <c r="F242" s="618" t="s">
        <v>2079</v>
      </c>
      <c r="G242" s="617" t="s">
        <v>512</v>
      </c>
      <c r="H242" s="617" t="s">
        <v>1312</v>
      </c>
      <c r="I242" s="617" t="s">
        <v>796</v>
      </c>
      <c r="J242" s="617" t="s">
        <v>1313</v>
      </c>
      <c r="K242" s="617" t="s">
        <v>1314</v>
      </c>
      <c r="L242" s="619">
        <v>1554.65</v>
      </c>
      <c r="M242" s="619">
        <v>1</v>
      </c>
      <c r="N242" s="620">
        <v>1554.65</v>
      </c>
    </row>
    <row r="243" spans="1:14" ht="14.4" customHeight="1" x14ac:dyDescent="0.3">
      <c r="A243" s="615" t="s">
        <v>470</v>
      </c>
      <c r="B243" s="616" t="s">
        <v>2077</v>
      </c>
      <c r="C243" s="617" t="s">
        <v>476</v>
      </c>
      <c r="D243" s="618" t="s">
        <v>2078</v>
      </c>
      <c r="E243" s="617" t="s">
        <v>481</v>
      </c>
      <c r="F243" s="618" t="s">
        <v>2079</v>
      </c>
      <c r="G243" s="617" t="s">
        <v>512</v>
      </c>
      <c r="H243" s="617" t="s">
        <v>1315</v>
      </c>
      <c r="I243" s="617" t="s">
        <v>796</v>
      </c>
      <c r="J243" s="617" t="s">
        <v>1316</v>
      </c>
      <c r="K243" s="617" t="s">
        <v>1317</v>
      </c>
      <c r="L243" s="619">
        <v>64.63333333333334</v>
      </c>
      <c r="M243" s="619">
        <v>3</v>
      </c>
      <c r="N243" s="620">
        <v>193.90000000000003</v>
      </c>
    </row>
    <row r="244" spans="1:14" ht="14.4" customHeight="1" x14ac:dyDescent="0.3">
      <c r="A244" s="615" t="s">
        <v>470</v>
      </c>
      <c r="B244" s="616" t="s">
        <v>2077</v>
      </c>
      <c r="C244" s="617" t="s">
        <v>476</v>
      </c>
      <c r="D244" s="618" t="s">
        <v>2078</v>
      </c>
      <c r="E244" s="617" t="s">
        <v>481</v>
      </c>
      <c r="F244" s="618" t="s">
        <v>2079</v>
      </c>
      <c r="G244" s="617" t="s">
        <v>512</v>
      </c>
      <c r="H244" s="617" t="s">
        <v>1318</v>
      </c>
      <c r="I244" s="617" t="s">
        <v>796</v>
      </c>
      <c r="J244" s="617" t="s">
        <v>1319</v>
      </c>
      <c r="K244" s="617" t="s">
        <v>1320</v>
      </c>
      <c r="L244" s="619">
        <v>396.75</v>
      </c>
      <c r="M244" s="619">
        <v>6</v>
      </c>
      <c r="N244" s="620">
        <v>2380.5</v>
      </c>
    </row>
    <row r="245" spans="1:14" ht="14.4" customHeight="1" x14ac:dyDescent="0.3">
      <c r="A245" s="615" t="s">
        <v>470</v>
      </c>
      <c r="B245" s="616" t="s">
        <v>2077</v>
      </c>
      <c r="C245" s="617" t="s">
        <v>476</v>
      </c>
      <c r="D245" s="618" t="s">
        <v>2078</v>
      </c>
      <c r="E245" s="617" t="s">
        <v>481</v>
      </c>
      <c r="F245" s="618" t="s">
        <v>2079</v>
      </c>
      <c r="G245" s="617" t="s">
        <v>512</v>
      </c>
      <c r="H245" s="617" t="s">
        <v>1321</v>
      </c>
      <c r="I245" s="617" t="s">
        <v>1321</v>
      </c>
      <c r="J245" s="617" t="s">
        <v>1322</v>
      </c>
      <c r="K245" s="617" t="s">
        <v>1323</v>
      </c>
      <c r="L245" s="619">
        <v>1000.2210009490392</v>
      </c>
      <c r="M245" s="619">
        <v>55</v>
      </c>
      <c r="N245" s="620">
        <v>55012.155052197159</v>
      </c>
    </row>
    <row r="246" spans="1:14" ht="14.4" customHeight="1" x14ac:dyDescent="0.3">
      <c r="A246" s="615" t="s">
        <v>470</v>
      </c>
      <c r="B246" s="616" t="s">
        <v>2077</v>
      </c>
      <c r="C246" s="617" t="s">
        <v>476</v>
      </c>
      <c r="D246" s="618" t="s">
        <v>2078</v>
      </c>
      <c r="E246" s="617" t="s">
        <v>481</v>
      </c>
      <c r="F246" s="618" t="s">
        <v>2079</v>
      </c>
      <c r="G246" s="617" t="s">
        <v>512</v>
      </c>
      <c r="H246" s="617" t="s">
        <v>1324</v>
      </c>
      <c r="I246" s="617" t="s">
        <v>796</v>
      </c>
      <c r="J246" s="617" t="s">
        <v>1325</v>
      </c>
      <c r="K246" s="617"/>
      <c r="L246" s="619">
        <v>157.32953980464194</v>
      </c>
      <c r="M246" s="619">
        <v>3</v>
      </c>
      <c r="N246" s="620">
        <v>471.98861941392579</v>
      </c>
    </row>
    <row r="247" spans="1:14" ht="14.4" customHeight="1" x14ac:dyDescent="0.3">
      <c r="A247" s="615" t="s">
        <v>470</v>
      </c>
      <c r="B247" s="616" t="s">
        <v>2077</v>
      </c>
      <c r="C247" s="617" t="s">
        <v>476</v>
      </c>
      <c r="D247" s="618" t="s">
        <v>2078</v>
      </c>
      <c r="E247" s="617" t="s">
        <v>481</v>
      </c>
      <c r="F247" s="618" t="s">
        <v>2079</v>
      </c>
      <c r="G247" s="617" t="s">
        <v>512</v>
      </c>
      <c r="H247" s="617" t="s">
        <v>1326</v>
      </c>
      <c r="I247" s="617" t="s">
        <v>796</v>
      </c>
      <c r="J247" s="617" t="s">
        <v>1327</v>
      </c>
      <c r="K247" s="617"/>
      <c r="L247" s="619">
        <v>59.341796707511044</v>
      </c>
      <c r="M247" s="619">
        <v>2</v>
      </c>
      <c r="N247" s="620">
        <v>118.68359341502209</v>
      </c>
    </row>
    <row r="248" spans="1:14" ht="14.4" customHeight="1" x14ac:dyDescent="0.3">
      <c r="A248" s="615" t="s">
        <v>470</v>
      </c>
      <c r="B248" s="616" t="s">
        <v>2077</v>
      </c>
      <c r="C248" s="617" t="s">
        <v>476</v>
      </c>
      <c r="D248" s="618" t="s">
        <v>2078</v>
      </c>
      <c r="E248" s="617" t="s">
        <v>481</v>
      </c>
      <c r="F248" s="618" t="s">
        <v>2079</v>
      </c>
      <c r="G248" s="617" t="s">
        <v>512</v>
      </c>
      <c r="H248" s="617" t="s">
        <v>1328</v>
      </c>
      <c r="I248" s="617" t="s">
        <v>1329</v>
      </c>
      <c r="J248" s="617" t="s">
        <v>1330</v>
      </c>
      <c r="K248" s="617" t="s">
        <v>1331</v>
      </c>
      <c r="L248" s="619">
        <v>16.170185185185186</v>
      </c>
      <c r="M248" s="619">
        <v>54</v>
      </c>
      <c r="N248" s="620">
        <v>873.19</v>
      </c>
    </row>
    <row r="249" spans="1:14" ht="14.4" customHeight="1" x14ac:dyDescent="0.3">
      <c r="A249" s="615" t="s">
        <v>470</v>
      </c>
      <c r="B249" s="616" t="s">
        <v>2077</v>
      </c>
      <c r="C249" s="617" t="s">
        <v>476</v>
      </c>
      <c r="D249" s="618" t="s">
        <v>2078</v>
      </c>
      <c r="E249" s="617" t="s">
        <v>481</v>
      </c>
      <c r="F249" s="618" t="s">
        <v>2079</v>
      </c>
      <c r="G249" s="617" t="s">
        <v>512</v>
      </c>
      <c r="H249" s="617" t="s">
        <v>1332</v>
      </c>
      <c r="I249" s="617" t="s">
        <v>796</v>
      </c>
      <c r="J249" s="617" t="s">
        <v>1333</v>
      </c>
      <c r="K249" s="617"/>
      <c r="L249" s="619">
        <v>77.735262625778944</v>
      </c>
      <c r="M249" s="619">
        <v>15</v>
      </c>
      <c r="N249" s="620">
        <v>1166.0289393866842</v>
      </c>
    </row>
    <row r="250" spans="1:14" ht="14.4" customHeight="1" x14ac:dyDescent="0.3">
      <c r="A250" s="615" t="s">
        <v>470</v>
      </c>
      <c r="B250" s="616" t="s">
        <v>2077</v>
      </c>
      <c r="C250" s="617" t="s">
        <v>476</v>
      </c>
      <c r="D250" s="618" t="s">
        <v>2078</v>
      </c>
      <c r="E250" s="617" t="s">
        <v>481</v>
      </c>
      <c r="F250" s="618" t="s">
        <v>2079</v>
      </c>
      <c r="G250" s="617" t="s">
        <v>512</v>
      </c>
      <c r="H250" s="617" t="s">
        <v>1334</v>
      </c>
      <c r="I250" s="617" t="s">
        <v>1335</v>
      </c>
      <c r="J250" s="617" t="s">
        <v>1336</v>
      </c>
      <c r="K250" s="617" t="s">
        <v>1337</v>
      </c>
      <c r="L250" s="619">
        <v>368.91</v>
      </c>
      <c r="M250" s="619">
        <v>2</v>
      </c>
      <c r="N250" s="620">
        <v>737.82</v>
      </c>
    </row>
    <row r="251" spans="1:14" ht="14.4" customHeight="1" x14ac:dyDescent="0.3">
      <c r="A251" s="615" t="s">
        <v>470</v>
      </c>
      <c r="B251" s="616" t="s">
        <v>2077</v>
      </c>
      <c r="C251" s="617" t="s">
        <v>476</v>
      </c>
      <c r="D251" s="618" t="s">
        <v>2078</v>
      </c>
      <c r="E251" s="617" t="s">
        <v>481</v>
      </c>
      <c r="F251" s="618" t="s">
        <v>2079</v>
      </c>
      <c r="G251" s="617" t="s">
        <v>512</v>
      </c>
      <c r="H251" s="617" t="s">
        <v>1338</v>
      </c>
      <c r="I251" s="617" t="s">
        <v>796</v>
      </c>
      <c r="J251" s="617" t="s">
        <v>1339</v>
      </c>
      <c r="K251" s="617" t="s">
        <v>1340</v>
      </c>
      <c r="L251" s="619">
        <v>221.2168812398707</v>
      </c>
      <c r="M251" s="619">
        <v>1</v>
      </c>
      <c r="N251" s="620">
        <v>221.2168812398707</v>
      </c>
    </row>
    <row r="252" spans="1:14" ht="14.4" customHeight="1" x14ac:dyDescent="0.3">
      <c r="A252" s="615" t="s">
        <v>470</v>
      </c>
      <c r="B252" s="616" t="s">
        <v>2077</v>
      </c>
      <c r="C252" s="617" t="s">
        <v>476</v>
      </c>
      <c r="D252" s="618" t="s">
        <v>2078</v>
      </c>
      <c r="E252" s="617" t="s">
        <v>481</v>
      </c>
      <c r="F252" s="618" t="s">
        <v>2079</v>
      </c>
      <c r="G252" s="617" t="s">
        <v>512</v>
      </c>
      <c r="H252" s="617" t="s">
        <v>1341</v>
      </c>
      <c r="I252" s="617" t="s">
        <v>1342</v>
      </c>
      <c r="J252" s="617" t="s">
        <v>1343</v>
      </c>
      <c r="K252" s="617" t="s">
        <v>1344</v>
      </c>
      <c r="L252" s="619">
        <v>91.580000000000013</v>
      </c>
      <c r="M252" s="619">
        <v>2</v>
      </c>
      <c r="N252" s="620">
        <v>183.16000000000003</v>
      </c>
    </row>
    <row r="253" spans="1:14" ht="14.4" customHeight="1" x14ac:dyDescent="0.3">
      <c r="A253" s="615" t="s">
        <v>470</v>
      </c>
      <c r="B253" s="616" t="s">
        <v>2077</v>
      </c>
      <c r="C253" s="617" t="s">
        <v>476</v>
      </c>
      <c r="D253" s="618" t="s">
        <v>2078</v>
      </c>
      <c r="E253" s="617" t="s">
        <v>481</v>
      </c>
      <c r="F253" s="618" t="s">
        <v>2079</v>
      </c>
      <c r="G253" s="617" t="s">
        <v>512</v>
      </c>
      <c r="H253" s="617" t="s">
        <v>1345</v>
      </c>
      <c r="I253" s="617" t="s">
        <v>1346</v>
      </c>
      <c r="J253" s="617" t="s">
        <v>1347</v>
      </c>
      <c r="K253" s="617" t="s">
        <v>1348</v>
      </c>
      <c r="L253" s="619">
        <v>61.819999999999979</v>
      </c>
      <c r="M253" s="619">
        <v>1</v>
      </c>
      <c r="N253" s="620">
        <v>61.819999999999979</v>
      </c>
    </row>
    <row r="254" spans="1:14" ht="14.4" customHeight="1" x14ac:dyDescent="0.3">
      <c r="A254" s="615" t="s">
        <v>470</v>
      </c>
      <c r="B254" s="616" t="s">
        <v>2077</v>
      </c>
      <c r="C254" s="617" t="s">
        <v>476</v>
      </c>
      <c r="D254" s="618" t="s">
        <v>2078</v>
      </c>
      <c r="E254" s="617" t="s">
        <v>481</v>
      </c>
      <c r="F254" s="618" t="s">
        <v>2079</v>
      </c>
      <c r="G254" s="617" t="s">
        <v>512</v>
      </c>
      <c r="H254" s="617" t="s">
        <v>1349</v>
      </c>
      <c r="I254" s="617" t="s">
        <v>796</v>
      </c>
      <c r="J254" s="617" t="s">
        <v>1350</v>
      </c>
      <c r="K254" s="617"/>
      <c r="L254" s="619">
        <v>88.44591226939086</v>
      </c>
      <c r="M254" s="619">
        <v>1</v>
      </c>
      <c r="N254" s="620">
        <v>88.44591226939086</v>
      </c>
    </row>
    <row r="255" spans="1:14" ht="14.4" customHeight="1" x14ac:dyDescent="0.3">
      <c r="A255" s="615" t="s">
        <v>470</v>
      </c>
      <c r="B255" s="616" t="s">
        <v>2077</v>
      </c>
      <c r="C255" s="617" t="s">
        <v>476</v>
      </c>
      <c r="D255" s="618" t="s">
        <v>2078</v>
      </c>
      <c r="E255" s="617" t="s">
        <v>481</v>
      </c>
      <c r="F255" s="618" t="s">
        <v>2079</v>
      </c>
      <c r="G255" s="617" t="s">
        <v>512</v>
      </c>
      <c r="H255" s="617" t="s">
        <v>1351</v>
      </c>
      <c r="I255" s="617" t="s">
        <v>1352</v>
      </c>
      <c r="J255" s="617" t="s">
        <v>1353</v>
      </c>
      <c r="K255" s="617" t="s">
        <v>1354</v>
      </c>
      <c r="L255" s="619">
        <v>152.26500000000004</v>
      </c>
      <c r="M255" s="619">
        <v>2</v>
      </c>
      <c r="N255" s="620">
        <v>304.53000000000009</v>
      </c>
    </row>
    <row r="256" spans="1:14" ht="14.4" customHeight="1" x14ac:dyDescent="0.3">
      <c r="A256" s="615" t="s">
        <v>470</v>
      </c>
      <c r="B256" s="616" t="s">
        <v>2077</v>
      </c>
      <c r="C256" s="617" t="s">
        <v>476</v>
      </c>
      <c r="D256" s="618" t="s">
        <v>2078</v>
      </c>
      <c r="E256" s="617" t="s">
        <v>481</v>
      </c>
      <c r="F256" s="618" t="s">
        <v>2079</v>
      </c>
      <c r="G256" s="617" t="s">
        <v>512</v>
      </c>
      <c r="H256" s="617" t="s">
        <v>1355</v>
      </c>
      <c r="I256" s="617" t="s">
        <v>1356</v>
      </c>
      <c r="J256" s="617" t="s">
        <v>1357</v>
      </c>
      <c r="K256" s="617" t="s">
        <v>1358</v>
      </c>
      <c r="L256" s="619">
        <v>44.19</v>
      </c>
      <c r="M256" s="619">
        <v>7</v>
      </c>
      <c r="N256" s="620">
        <v>309.33</v>
      </c>
    </row>
    <row r="257" spans="1:14" ht="14.4" customHeight="1" x14ac:dyDescent="0.3">
      <c r="A257" s="615" t="s">
        <v>470</v>
      </c>
      <c r="B257" s="616" t="s">
        <v>2077</v>
      </c>
      <c r="C257" s="617" t="s">
        <v>476</v>
      </c>
      <c r="D257" s="618" t="s">
        <v>2078</v>
      </c>
      <c r="E257" s="617" t="s">
        <v>481</v>
      </c>
      <c r="F257" s="618" t="s">
        <v>2079</v>
      </c>
      <c r="G257" s="617" t="s">
        <v>512</v>
      </c>
      <c r="H257" s="617" t="s">
        <v>1359</v>
      </c>
      <c r="I257" s="617" t="s">
        <v>796</v>
      </c>
      <c r="J257" s="617" t="s">
        <v>1360</v>
      </c>
      <c r="K257" s="617" t="s">
        <v>1361</v>
      </c>
      <c r="L257" s="619">
        <v>128.64160000000001</v>
      </c>
      <c r="M257" s="619">
        <v>1</v>
      </c>
      <c r="N257" s="620">
        <v>128.64160000000001</v>
      </c>
    </row>
    <row r="258" spans="1:14" ht="14.4" customHeight="1" x14ac:dyDescent="0.3">
      <c r="A258" s="615" t="s">
        <v>470</v>
      </c>
      <c r="B258" s="616" t="s">
        <v>2077</v>
      </c>
      <c r="C258" s="617" t="s">
        <v>476</v>
      </c>
      <c r="D258" s="618" t="s">
        <v>2078</v>
      </c>
      <c r="E258" s="617" t="s">
        <v>481</v>
      </c>
      <c r="F258" s="618" t="s">
        <v>2079</v>
      </c>
      <c r="G258" s="617" t="s">
        <v>512</v>
      </c>
      <c r="H258" s="617" t="s">
        <v>1362</v>
      </c>
      <c r="I258" s="617" t="s">
        <v>1363</v>
      </c>
      <c r="J258" s="617" t="s">
        <v>1364</v>
      </c>
      <c r="K258" s="617" t="s">
        <v>1365</v>
      </c>
      <c r="L258" s="619">
        <v>175.73</v>
      </c>
      <c r="M258" s="619">
        <v>3</v>
      </c>
      <c r="N258" s="620">
        <v>527.18999999999994</v>
      </c>
    </row>
    <row r="259" spans="1:14" ht="14.4" customHeight="1" x14ac:dyDescent="0.3">
      <c r="A259" s="615" t="s">
        <v>470</v>
      </c>
      <c r="B259" s="616" t="s">
        <v>2077</v>
      </c>
      <c r="C259" s="617" t="s">
        <v>476</v>
      </c>
      <c r="D259" s="618" t="s">
        <v>2078</v>
      </c>
      <c r="E259" s="617" t="s">
        <v>481</v>
      </c>
      <c r="F259" s="618" t="s">
        <v>2079</v>
      </c>
      <c r="G259" s="617" t="s">
        <v>512</v>
      </c>
      <c r="H259" s="617" t="s">
        <v>1366</v>
      </c>
      <c r="I259" s="617" t="s">
        <v>1366</v>
      </c>
      <c r="J259" s="617" t="s">
        <v>1367</v>
      </c>
      <c r="K259" s="617" t="s">
        <v>835</v>
      </c>
      <c r="L259" s="619">
        <v>110.80666666666666</v>
      </c>
      <c r="M259" s="619">
        <v>3</v>
      </c>
      <c r="N259" s="620">
        <v>332.41999999999996</v>
      </c>
    </row>
    <row r="260" spans="1:14" ht="14.4" customHeight="1" x14ac:dyDescent="0.3">
      <c r="A260" s="615" t="s">
        <v>470</v>
      </c>
      <c r="B260" s="616" t="s">
        <v>2077</v>
      </c>
      <c r="C260" s="617" t="s">
        <v>476</v>
      </c>
      <c r="D260" s="618" t="s">
        <v>2078</v>
      </c>
      <c r="E260" s="617" t="s">
        <v>481</v>
      </c>
      <c r="F260" s="618" t="s">
        <v>2079</v>
      </c>
      <c r="G260" s="617" t="s">
        <v>512</v>
      </c>
      <c r="H260" s="617" t="s">
        <v>1368</v>
      </c>
      <c r="I260" s="617" t="s">
        <v>796</v>
      </c>
      <c r="J260" s="617" t="s">
        <v>1369</v>
      </c>
      <c r="K260" s="617"/>
      <c r="L260" s="619">
        <v>108.62999999999994</v>
      </c>
      <c r="M260" s="619">
        <v>2</v>
      </c>
      <c r="N260" s="620">
        <v>217.25999999999988</v>
      </c>
    </row>
    <row r="261" spans="1:14" ht="14.4" customHeight="1" x14ac:dyDescent="0.3">
      <c r="A261" s="615" t="s">
        <v>470</v>
      </c>
      <c r="B261" s="616" t="s">
        <v>2077</v>
      </c>
      <c r="C261" s="617" t="s">
        <v>476</v>
      </c>
      <c r="D261" s="618" t="s">
        <v>2078</v>
      </c>
      <c r="E261" s="617" t="s">
        <v>481</v>
      </c>
      <c r="F261" s="618" t="s">
        <v>2079</v>
      </c>
      <c r="G261" s="617" t="s">
        <v>512</v>
      </c>
      <c r="H261" s="617" t="s">
        <v>1370</v>
      </c>
      <c r="I261" s="617" t="s">
        <v>1370</v>
      </c>
      <c r="J261" s="617" t="s">
        <v>1371</v>
      </c>
      <c r="K261" s="617" t="s">
        <v>1372</v>
      </c>
      <c r="L261" s="619">
        <v>247.5</v>
      </c>
      <c r="M261" s="619">
        <v>2</v>
      </c>
      <c r="N261" s="620">
        <v>495</v>
      </c>
    </row>
    <row r="262" spans="1:14" ht="14.4" customHeight="1" x14ac:dyDescent="0.3">
      <c r="A262" s="615" t="s">
        <v>470</v>
      </c>
      <c r="B262" s="616" t="s">
        <v>2077</v>
      </c>
      <c r="C262" s="617" t="s">
        <v>476</v>
      </c>
      <c r="D262" s="618" t="s">
        <v>2078</v>
      </c>
      <c r="E262" s="617" t="s">
        <v>481</v>
      </c>
      <c r="F262" s="618" t="s">
        <v>2079</v>
      </c>
      <c r="G262" s="617" t="s">
        <v>512</v>
      </c>
      <c r="H262" s="617" t="s">
        <v>1373</v>
      </c>
      <c r="I262" s="617" t="s">
        <v>1374</v>
      </c>
      <c r="J262" s="617" t="s">
        <v>1375</v>
      </c>
      <c r="K262" s="617" t="s">
        <v>1376</v>
      </c>
      <c r="L262" s="619">
        <v>502.62284157145194</v>
      </c>
      <c r="M262" s="619">
        <v>1</v>
      </c>
      <c r="N262" s="620">
        <v>502.62284157145194</v>
      </c>
    </row>
    <row r="263" spans="1:14" ht="14.4" customHeight="1" x14ac:dyDescent="0.3">
      <c r="A263" s="615" t="s">
        <v>470</v>
      </c>
      <c r="B263" s="616" t="s">
        <v>2077</v>
      </c>
      <c r="C263" s="617" t="s">
        <v>476</v>
      </c>
      <c r="D263" s="618" t="s">
        <v>2078</v>
      </c>
      <c r="E263" s="617" t="s">
        <v>481</v>
      </c>
      <c r="F263" s="618" t="s">
        <v>2079</v>
      </c>
      <c r="G263" s="617" t="s">
        <v>512</v>
      </c>
      <c r="H263" s="617" t="s">
        <v>1377</v>
      </c>
      <c r="I263" s="617" t="s">
        <v>1377</v>
      </c>
      <c r="J263" s="617" t="s">
        <v>1378</v>
      </c>
      <c r="K263" s="617" t="s">
        <v>1379</v>
      </c>
      <c r="L263" s="619">
        <v>132.58000795995173</v>
      </c>
      <c r="M263" s="619">
        <v>1</v>
      </c>
      <c r="N263" s="620">
        <v>132.58000795995173</v>
      </c>
    </row>
    <row r="264" spans="1:14" ht="14.4" customHeight="1" x14ac:dyDescent="0.3">
      <c r="A264" s="615" t="s">
        <v>470</v>
      </c>
      <c r="B264" s="616" t="s">
        <v>2077</v>
      </c>
      <c r="C264" s="617" t="s">
        <v>476</v>
      </c>
      <c r="D264" s="618" t="s">
        <v>2078</v>
      </c>
      <c r="E264" s="617" t="s">
        <v>481</v>
      </c>
      <c r="F264" s="618" t="s">
        <v>2079</v>
      </c>
      <c r="G264" s="617" t="s">
        <v>512</v>
      </c>
      <c r="H264" s="617" t="s">
        <v>1380</v>
      </c>
      <c r="I264" s="617" t="s">
        <v>796</v>
      </c>
      <c r="J264" s="617" t="s">
        <v>1381</v>
      </c>
      <c r="K264" s="617"/>
      <c r="L264" s="619">
        <v>322.12110339806298</v>
      </c>
      <c r="M264" s="619">
        <v>1</v>
      </c>
      <c r="N264" s="620">
        <v>322.12110339806298</v>
      </c>
    </row>
    <row r="265" spans="1:14" ht="14.4" customHeight="1" x14ac:dyDescent="0.3">
      <c r="A265" s="615" t="s">
        <v>470</v>
      </c>
      <c r="B265" s="616" t="s">
        <v>2077</v>
      </c>
      <c r="C265" s="617" t="s">
        <v>476</v>
      </c>
      <c r="D265" s="618" t="s">
        <v>2078</v>
      </c>
      <c r="E265" s="617" t="s">
        <v>481</v>
      </c>
      <c r="F265" s="618" t="s">
        <v>2079</v>
      </c>
      <c r="G265" s="617" t="s">
        <v>512</v>
      </c>
      <c r="H265" s="617" t="s">
        <v>1382</v>
      </c>
      <c r="I265" s="617" t="s">
        <v>796</v>
      </c>
      <c r="J265" s="617" t="s">
        <v>1383</v>
      </c>
      <c r="K265" s="617"/>
      <c r="L265" s="619">
        <v>58.065890916165316</v>
      </c>
      <c r="M265" s="619">
        <v>68</v>
      </c>
      <c r="N265" s="620">
        <v>3948.4805822992416</v>
      </c>
    </row>
    <row r="266" spans="1:14" ht="14.4" customHeight="1" x14ac:dyDescent="0.3">
      <c r="A266" s="615" t="s">
        <v>470</v>
      </c>
      <c r="B266" s="616" t="s">
        <v>2077</v>
      </c>
      <c r="C266" s="617" t="s">
        <v>476</v>
      </c>
      <c r="D266" s="618" t="s">
        <v>2078</v>
      </c>
      <c r="E266" s="617" t="s">
        <v>481</v>
      </c>
      <c r="F266" s="618" t="s">
        <v>2079</v>
      </c>
      <c r="G266" s="617" t="s">
        <v>512</v>
      </c>
      <c r="H266" s="617" t="s">
        <v>1384</v>
      </c>
      <c r="I266" s="617" t="s">
        <v>1385</v>
      </c>
      <c r="J266" s="617" t="s">
        <v>1386</v>
      </c>
      <c r="K266" s="617" t="s">
        <v>1387</v>
      </c>
      <c r="L266" s="619">
        <v>10700.8</v>
      </c>
      <c r="M266" s="619">
        <v>1</v>
      </c>
      <c r="N266" s="620">
        <v>10700.8</v>
      </c>
    </row>
    <row r="267" spans="1:14" ht="14.4" customHeight="1" x14ac:dyDescent="0.3">
      <c r="A267" s="615" t="s">
        <v>470</v>
      </c>
      <c r="B267" s="616" t="s">
        <v>2077</v>
      </c>
      <c r="C267" s="617" t="s">
        <v>476</v>
      </c>
      <c r="D267" s="618" t="s">
        <v>2078</v>
      </c>
      <c r="E267" s="617" t="s">
        <v>481</v>
      </c>
      <c r="F267" s="618" t="s">
        <v>2079</v>
      </c>
      <c r="G267" s="617" t="s">
        <v>512</v>
      </c>
      <c r="H267" s="617" t="s">
        <v>1388</v>
      </c>
      <c r="I267" s="617" t="s">
        <v>1388</v>
      </c>
      <c r="J267" s="617" t="s">
        <v>1389</v>
      </c>
      <c r="K267" s="617" t="s">
        <v>1390</v>
      </c>
      <c r="L267" s="619">
        <v>95.81308031867411</v>
      </c>
      <c r="M267" s="619">
        <v>13</v>
      </c>
      <c r="N267" s="620">
        <v>1245.5700441427634</v>
      </c>
    </row>
    <row r="268" spans="1:14" ht="14.4" customHeight="1" x14ac:dyDescent="0.3">
      <c r="A268" s="615" t="s">
        <v>470</v>
      </c>
      <c r="B268" s="616" t="s">
        <v>2077</v>
      </c>
      <c r="C268" s="617" t="s">
        <v>476</v>
      </c>
      <c r="D268" s="618" t="s">
        <v>2078</v>
      </c>
      <c r="E268" s="617" t="s">
        <v>481</v>
      </c>
      <c r="F268" s="618" t="s">
        <v>2079</v>
      </c>
      <c r="G268" s="617" t="s">
        <v>512</v>
      </c>
      <c r="H268" s="617" t="s">
        <v>1391</v>
      </c>
      <c r="I268" s="617" t="s">
        <v>1391</v>
      </c>
      <c r="J268" s="617" t="s">
        <v>564</v>
      </c>
      <c r="K268" s="617" t="s">
        <v>1392</v>
      </c>
      <c r="L268" s="619">
        <v>63.77</v>
      </c>
      <c r="M268" s="619">
        <v>10</v>
      </c>
      <c r="N268" s="620">
        <v>637.70000000000005</v>
      </c>
    </row>
    <row r="269" spans="1:14" ht="14.4" customHeight="1" x14ac:dyDescent="0.3">
      <c r="A269" s="615" t="s">
        <v>470</v>
      </c>
      <c r="B269" s="616" t="s">
        <v>2077</v>
      </c>
      <c r="C269" s="617" t="s">
        <v>476</v>
      </c>
      <c r="D269" s="618" t="s">
        <v>2078</v>
      </c>
      <c r="E269" s="617" t="s">
        <v>481</v>
      </c>
      <c r="F269" s="618" t="s">
        <v>2079</v>
      </c>
      <c r="G269" s="617" t="s">
        <v>512</v>
      </c>
      <c r="H269" s="617" t="s">
        <v>1393</v>
      </c>
      <c r="I269" s="617" t="s">
        <v>1393</v>
      </c>
      <c r="J269" s="617" t="s">
        <v>1394</v>
      </c>
      <c r="K269" s="617" t="s">
        <v>1395</v>
      </c>
      <c r="L269" s="619">
        <v>179.91</v>
      </c>
      <c r="M269" s="619">
        <v>1</v>
      </c>
      <c r="N269" s="620">
        <v>179.91</v>
      </c>
    </row>
    <row r="270" spans="1:14" ht="14.4" customHeight="1" x14ac:dyDescent="0.3">
      <c r="A270" s="615" t="s">
        <v>470</v>
      </c>
      <c r="B270" s="616" t="s">
        <v>2077</v>
      </c>
      <c r="C270" s="617" t="s">
        <v>476</v>
      </c>
      <c r="D270" s="618" t="s">
        <v>2078</v>
      </c>
      <c r="E270" s="617" t="s">
        <v>481</v>
      </c>
      <c r="F270" s="618" t="s">
        <v>2079</v>
      </c>
      <c r="G270" s="617" t="s">
        <v>512</v>
      </c>
      <c r="H270" s="617" t="s">
        <v>1396</v>
      </c>
      <c r="I270" s="617" t="s">
        <v>796</v>
      </c>
      <c r="J270" s="617" t="s">
        <v>1397</v>
      </c>
      <c r="K270" s="617"/>
      <c r="L270" s="619">
        <v>29.904705882352943</v>
      </c>
      <c r="M270" s="619">
        <v>51</v>
      </c>
      <c r="N270" s="620">
        <v>1525.14</v>
      </c>
    </row>
    <row r="271" spans="1:14" ht="14.4" customHeight="1" x14ac:dyDescent="0.3">
      <c r="A271" s="615" t="s">
        <v>470</v>
      </c>
      <c r="B271" s="616" t="s">
        <v>2077</v>
      </c>
      <c r="C271" s="617" t="s">
        <v>476</v>
      </c>
      <c r="D271" s="618" t="s">
        <v>2078</v>
      </c>
      <c r="E271" s="617" t="s">
        <v>481</v>
      </c>
      <c r="F271" s="618" t="s">
        <v>2079</v>
      </c>
      <c r="G271" s="617" t="s">
        <v>512</v>
      </c>
      <c r="H271" s="617" t="s">
        <v>1398</v>
      </c>
      <c r="I271" s="617" t="s">
        <v>796</v>
      </c>
      <c r="J271" s="617" t="s">
        <v>1399</v>
      </c>
      <c r="K271" s="617"/>
      <c r="L271" s="619">
        <v>37.700079833325539</v>
      </c>
      <c r="M271" s="619">
        <v>20</v>
      </c>
      <c r="N271" s="620">
        <v>754.00159666651075</v>
      </c>
    </row>
    <row r="272" spans="1:14" ht="14.4" customHeight="1" x14ac:dyDescent="0.3">
      <c r="A272" s="615" t="s">
        <v>470</v>
      </c>
      <c r="B272" s="616" t="s">
        <v>2077</v>
      </c>
      <c r="C272" s="617" t="s">
        <v>476</v>
      </c>
      <c r="D272" s="618" t="s">
        <v>2078</v>
      </c>
      <c r="E272" s="617" t="s">
        <v>481</v>
      </c>
      <c r="F272" s="618" t="s">
        <v>2079</v>
      </c>
      <c r="G272" s="617" t="s">
        <v>512</v>
      </c>
      <c r="H272" s="617" t="s">
        <v>1400</v>
      </c>
      <c r="I272" s="617" t="s">
        <v>1400</v>
      </c>
      <c r="J272" s="617" t="s">
        <v>1401</v>
      </c>
      <c r="K272" s="617" t="s">
        <v>1402</v>
      </c>
      <c r="L272" s="619">
        <v>534.14864136171593</v>
      </c>
      <c r="M272" s="619">
        <v>1</v>
      </c>
      <c r="N272" s="620">
        <v>534.14864136171593</v>
      </c>
    </row>
    <row r="273" spans="1:14" ht="14.4" customHeight="1" x14ac:dyDescent="0.3">
      <c r="A273" s="615" t="s">
        <v>470</v>
      </c>
      <c r="B273" s="616" t="s">
        <v>2077</v>
      </c>
      <c r="C273" s="617" t="s">
        <v>476</v>
      </c>
      <c r="D273" s="618" t="s">
        <v>2078</v>
      </c>
      <c r="E273" s="617" t="s">
        <v>481</v>
      </c>
      <c r="F273" s="618" t="s">
        <v>2079</v>
      </c>
      <c r="G273" s="617" t="s">
        <v>512</v>
      </c>
      <c r="H273" s="617" t="s">
        <v>1403</v>
      </c>
      <c r="I273" s="617" t="s">
        <v>1404</v>
      </c>
      <c r="J273" s="617" t="s">
        <v>1405</v>
      </c>
      <c r="K273" s="617" t="s">
        <v>1406</v>
      </c>
      <c r="L273" s="619">
        <v>55.29</v>
      </c>
      <c r="M273" s="619">
        <v>1</v>
      </c>
      <c r="N273" s="620">
        <v>55.29</v>
      </c>
    </row>
    <row r="274" spans="1:14" ht="14.4" customHeight="1" x14ac:dyDescent="0.3">
      <c r="A274" s="615" t="s">
        <v>470</v>
      </c>
      <c r="B274" s="616" t="s">
        <v>2077</v>
      </c>
      <c r="C274" s="617" t="s">
        <v>476</v>
      </c>
      <c r="D274" s="618" t="s">
        <v>2078</v>
      </c>
      <c r="E274" s="617" t="s">
        <v>481</v>
      </c>
      <c r="F274" s="618" t="s">
        <v>2079</v>
      </c>
      <c r="G274" s="617" t="s">
        <v>512</v>
      </c>
      <c r="H274" s="617" t="s">
        <v>1407</v>
      </c>
      <c r="I274" s="617" t="s">
        <v>796</v>
      </c>
      <c r="J274" s="617" t="s">
        <v>1408</v>
      </c>
      <c r="K274" s="617" t="s">
        <v>1409</v>
      </c>
      <c r="L274" s="619">
        <v>90.362838407501812</v>
      </c>
      <c r="M274" s="619">
        <v>1</v>
      </c>
      <c r="N274" s="620">
        <v>90.362838407501812</v>
      </c>
    </row>
    <row r="275" spans="1:14" ht="14.4" customHeight="1" x14ac:dyDescent="0.3">
      <c r="A275" s="615" t="s">
        <v>470</v>
      </c>
      <c r="B275" s="616" t="s">
        <v>2077</v>
      </c>
      <c r="C275" s="617" t="s">
        <v>476</v>
      </c>
      <c r="D275" s="618" t="s">
        <v>2078</v>
      </c>
      <c r="E275" s="617" t="s">
        <v>481</v>
      </c>
      <c r="F275" s="618" t="s">
        <v>2079</v>
      </c>
      <c r="G275" s="617" t="s">
        <v>512</v>
      </c>
      <c r="H275" s="617" t="s">
        <v>1410</v>
      </c>
      <c r="I275" s="617" t="s">
        <v>1410</v>
      </c>
      <c r="J275" s="617" t="s">
        <v>815</v>
      </c>
      <c r="K275" s="617" t="s">
        <v>1411</v>
      </c>
      <c r="L275" s="619">
        <v>130.72999999999999</v>
      </c>
      <c r="M275" s="619">
        <v>2</v>
      </c>
      <c r="N275" s="620">
        <v>261.45999999999998</v>
      </c>
    </row>
    <row r="276" spans="1:14" ht="14.4" customHeight="1" x14ac:dyDescent="0.3">
      <c r="A276" s="615" t="s">
        <v>470</v>
      </c>
      <c r="B276" s="616" t="s">
        <v>2077</v>
      </c>
      <c r="C276" s="617" t="s">
        <v>476</v>
      </c>
      <c r="D276" s="618" t="s">
        <v>2078</v>
      </c>
      <c r="E276" s="617" t="s">
        <v>481</v>
      </c>
      <c r="F276" s="618" t="s">
        <v>2079</v>
      </c>
      <c r="G276" s="617" t="s">
        <v>512</v>
      </c>
      <c r="H276" s="617" t="s">
        <v>1412</v>
      </c>
      <c r="I276" s="617" t="s">
        <v>1412</v>
      </c>
      <c r="J276" s="617" t="s">
        <v>1413</v>
      </c>
      <c r="K276" s="617" t="s">
        <v>1414</v>
      </c>
      <c r="L276" s="619">
        <v>44</v>
      </c>
      <c r="M276" s="619">
        <v>11</v>
      </c>
      <c r="N276" s="620">
        <v>484</v>
      </c>
    </row>
    <row r="277" spans="1:14" ht="14.4" customHeight="1" x14ac:dyDescent="0.3">
      <c r="A277" s="615" t="s">
        <v>470</v>
      </c>
      <c r="B277" s="616" t="s">
        <v>2077</v>
      </c>
      <c r="C277" s="617" t="s">
        <v>476</v>
      </c>
      <c r="D277" s="618" t="s">
        <v>2078</v>
      </c>
      <c r="E277" s="617" t="s">
        <v>481</v>
      </c>
      <c r="F277" s="618" t="s">
        <v>2079</v>
      </c>
      <c r="G277" s="617" t="s">
        <v>512</v>
      </c>
      <c r="H277" s="617" t="s">
        <v>1415</v>
      </c>
      <c r="I277" s="617" t="s">
        <v>1415</v>
      </c>
      <c r="J277" s="617" t="s">
        <v>1416</v>
      </c>
      <c r="K277" s="617" t="s">
        <v>1417</v>
      </c>
      <c r="L277" s="619">
        <v>77.72</v>
      </c>
      <c r="M277" s="619">
        <v>1</v>
      </c>
      <c r="N277" s="620">
        <v>77.72</v>
      </c>
    </row>
    <row r="278" spans="1:14" ht="14.4" customHeight="1" x14ac:dyDescent="0.3">
      <c r="A278" s="615" t="s">
        <v>470</v>
      </c>
      <c r="B278" s="616" t="s">
        <v>2077</v>
      </c>
      <c r="C278" s="617" t="s">
        <v>476</v>
      </c>
      <c r="D278" s="618" t="s">
        <v>2078</v>
      </c>
      <c r="E278" s="617" t="s">
        <v>481</v>
      </c>
      <c r="F278" s="618" t="s">
        <v>2079</v>
      </c>
      <c r="G278" s="617" t="s">
        <v>512</v>
      </c>
      <c r="H278" s="617" t="s">
        <v>1418</v>
      </c>
      <c r="I278" s="617" t="s">
        <v>1418</v>
      </c>
      <c r="J278" s="617" t="s">
        <v>1419</v>
      </c>
      <c r="K278" s="617" t="s">
        <v>1420</v>
      </c>
      <c r="L278" s="619">
        <v>431.69009981412461</v>
      </c>
      <c r="M278" s="619">
        <v>9</v>
      </c>
      <c r="N278" s="620">
        <v>3885.2108983271214</v>
      </c>
    </row>
    <row r="279" spans="1:14" ht="14.4" customHeight="1" x14ac:dyDescent="0.3">
      <c r="A279" s="615" t="s">
        <v>470</v>
      </c>
      <c r="B279" s="616" t="s">
        <v>2077</v>
      </c>
      <c r="C279" s="617" t="s">
        <v>476</v>
      </c>
      <c r="D279" s="618" t="s">
        <v>2078</v>
      </c>
      <c r="E279" s="617" t="s">
        <v>481</v>
      </c>
      <c r="F279" s="618" t="s">
        <v>2079</v>
      </c>
      <c r="G279" s="617" t="s">
        <v>512</v>
      </c>
      <c r="H279" s="617" t="s">
        <v>1421</v>
      </c>
      <c r="I279" s="617" t="s">
        <v>1421</v>
      </c>
      <c r="J279" s="617" t="s">
        <v>1422</v>
      </c>
      <c r="K279" s="617" t="s">
        <v>1423</v>
      </c>
      <c r="L279" s="619">
        <v>431.93</v>
      </c>
      <c r="M279" s="619">
        <v>7</v>
      </c>
      <c r="N279" s="620">
        <v>3023.51</v>
      </c>
    </row>
    <row r="280" spans="1:14" ht="14.4" customHeight="1" x14ac:dyDescent="0.3">
      <c r="A280" s="615" t="s">
        <v>470</v>
      </c>
      <c r="B280" s="616" t="s">
        <v>2077</v>
      </c>
      <c r="C280" s="617" t="s">
        <v>476</v>
      </c>
      <c r="D280" s="618" t="s">
        <v>2078</v>
      </c>
      <c r="E280" s="617" t="s">
        <v>481</v>
      </c>
      <c r="F280" s="618" t="s">
        <v>2079</v>
      </c>
      <c r="G280" s="617" t="s">
        <v>512</v>
      </c>
      <c r="H280" s="617" t="s">
        <v>1424</v>
      </c>
      <c r="I280" s="617" t="s">
        <v>1424</v>
      </c>
      <c r="J280" s="617" t="s">
        <v>1425</v>
      </c>
      <c r="K280" s="617" t="s">
        <v>1426</v>
      </c>
      <c r="L280" s="619">
        <v>178.36504082348225</v>
      </c>
      <c r="M280" s="619">
        <v>9</v>
      </c>
      <c r="N280" s="620">
        <v>1605.2853674113403</v>
      </c>
    </row>
    <row r="281" spans="1:14" ht="14.4" customHeight="1" x14ac:dyDescent="0.3">
      <c r="A281" s="615" t="s">
        <v>470</v>
      </c>
      <c r="B281" s="616" t="s">
        <v>2077</v>
      </c>
      <c r="C281" s="617" t="s">
        <v>476</v>
      </c>
      <c r="D281" s="618" t="s">
        <v>2078</v>
      </c>
      <c r="E281" s="617" t="s">
        <v>481</v>
      </c>
      <c r="F281" s="618" t="s">
        <v>2079</v>
      </c>
      <c r="G281" s="617" t="s">
        <v>512</v>
      </c>
      <c r="H281" s="617" t="s">
        <v>1427</v>
      </c>
      <c r="I281" s="617" t="s">
        <v>1428</v>
      </c>
      <c r="J281" s="617" t="s">
        <v>1429</v>
      </c>
      <c r="K281" s="617"/>
      <c r="L281" s="619">
        <v>163.57000689864887</v>
      </c>
      <c r="M281" s="619">
        <v>7</v>
      </c>
      <c r="N281" s="620">
        <v>1144.9900482905421</v>
      </c>
    </row>
    <row r="282" spans="1:14" ht="14.4" customHeight="1" x14ac:dyDescent="0.3">
      <c r="A282" s="615" t="s">
        <v>470</v>
      </c>
      <c r="B282" s="616" t="s">
        <v>2077</v>
      </c>
      <c r="C282" s="617" t="s">
        <v>476</v>
      </c>
      <c r="D282" s="618" t="s">
        <v>2078</v>
      </c>
      <c r="E282" s="617" t="s">
        <v>481</v>
      </c>
      <c r="F282" s="618" t="s">
        <v>2079</v>
      </c>
      <c r="G282" s="617" t="s">
        <v>512</v>
      </c>
      <c r="H282" s="617" t="s">
        <v>1430</v>
      </c>
      <c r="I282" s="617" t="s">
        <v>1430</v>
      </c>
      <c r="J282" s="617" t="s">
        <v>1431</v>
      </c>
      <c r="K282" s="617" t="s">
        <v>1432</v>
      </c>
      <c r="L282" s="619">
        <v>169.57</v>
      </c>
      <c r="M282" s="619">
        <v>1</v>
      </c>
      <c r="N282" s="620">
        <v>169.57</v>
      </c>
    </row>
    <row r="283" spans="1:14" ht="14.4" customHeight="1" x14ac:dyDescent="0.3">
      <c r="A283" s="615" t="s">
        <v>470</v>
      </c>
      <c r="B283" s="616" t="s">
        <v>2077</v>
      </c>
      <c r="C283" s="617" t="s">
        <v>476</v>
      </c>
      <c r="D283" s="618" t="s">
        <v>2078</v>
      </c>
      <c r="E283" s="617" t="s">
        <v>481</v>
      </c>
      <c r="F283" s="618" t="s">
        <v>2079</v>
      </c>
      <c r="G283" s="617" t="s">
        <v>512</v>
      </c>
      <c r="H283" s="617" t="s">
        <v>1433</v>
      </c>
      <c r="I283" s="617" t="s">
        <v>1433</v>
      </c>
      <c r="J283" s="617" t="s">
        <v>1434</v>
      </c>
      <c r="K283" s="617" t="s">
        <v>1435</v>
      </c>
      <c r="L283" s="619">
        <v>264.99</v>
      </c>
      <c r="M283" s="619">
        <v>1</v>
      </c>
      <c r="N283" s="620">
        <v>264.99</v>
      </c>
    </row>
    <row r="284" spans="1:14" ht="14.4" customHeight="1" x14ac:dyDescent="0.3">
      <c r="A284" s="615" t="s">
        <v>470</v>
      </c>
      <c r="B284" s="616" t="s">
        <v>2077</v>
      </c>
      <c r="C284" s="617" t="s">
        <v>476</v>
      </c>
      <c r="D284" s="618" t="s">
        <v>2078</v>
      </c>
      <c r="E284" s="617" t="s">
        <v>481</v>
      </c>
      <c r="F284" s="618" t="s">
        <v>2079</v>
      </c>
      <c r="G284" s="617" t="s">
        <v>512</v>
      </c>
      <c r="H284" s="617" t="s">
        <v>1436</v>
      </c>
      <c r="I284" s="617" t="s">
        <v>796</v>
      </c>
      <c r="J284" s="617" t="s">
        <v>1437</v>
      </c>
      <c r="K284" s="617"/>
      <c r="L284" s="619">
        <v>71.83000014271461</v>
      </c>
      <c r="M284" s="619">
        <v>21</v>
      </c>
      <c r="N284" s="620">
        <v>1508.4300029970068</v>
      </c>
    </row>
    <row r="285" spans="1:14" ht="14.4" customHeight="1" x14ac:dyDescent="0.3">
      <c r="A285" s="615" t="s">
        <v>470</v>
      </c>
      <c r="B285" s="616" t="s">
        <v>2077</v>
      </c>
      <c r="C285" s="617" t="s">
        <v>476</v>
      </c>
      <c r="D285" s="618" t="s">
        <v>2078</v>
      </c>
      <c r="E285" s="617" t="s">
        <v>481</v>
      </c>
      <c r="F285" s="618" t="s">
        <v>2079</v>
      </c>
      <c r="G285" s="617" t="s">
        <v>512</v>
      </c>
      <c r="H285" s="617" t="s">
        <v>1438</v>
      </c>
      <c r="I285" s="617" t="s">
        <v>1438</v>
      </c>
      <c r="J285" s="617" t="s">
        <v>1439</v>
      </c>
      <c r="K285" s="617" t="s">
        <v>1440</v>
      </c>
      <c r="L285" s="619">
        <v>1063.2400000000002</v>
      </c>
      <c r="M285" s="619">
        <v>1</v>
      </c>
      <c r="N285" s="620">
        <v>1063.2400000000002</v>
      </c>
    </row>
    <row r="286" spans="1:14" ht="14.4" customHeight="1" x14ac:dyDescent="0.3">
      <c r="A286" s="615" t="s">
        <v>470</v>
      </c>
      <c r="B286" s="616" t="s">
        <v>2077</v>
      </c>
      <c r="C286" s="617" t="s">
        <v>476</v>
      </c>
      <c r="D286" s="618" t="s">
        <v>2078</v>
      </c>
      <c r="E286" s="617" t="s">
        <v>481</v>
      </c>
      <c r="F286" s="618" t="s">
        <v>2079</v>
      </c>
      <c r="G286" s="617" t="s">
        <v>512</v>
      </c>
      <c r="H286" s="617" t="s">
        <v>1441</v>
      </c>
      <c r="I286" s="617" t="s">
        <v>796</v>
      </c>
      <c r="J286" s="617" t="s">
        <v>1442</v>
      </c>
      <c r="K286" s="617"/>
      <c r="L286" s="619">
        <v>31.991995583697193</v>
      </c>
      <c r="M286" s="619">
        <v>25</v>
      </c>
      <c r="N286" s="620">
        <v>799.79988959242985</v>
      </c>
    </row>
    <row r="287" spans="1:14" ht="14.4" customHeight="1" x14ac:dyDescent="0.3">
      <c r="A287" s="615" t="s">
        <v>470</v>
      </c>
      <c r="B287" s="616" t="s">
        <v>2077</v>
      </c>
      <c r="C287" s="617" t="s">
        <v>476</v>
      </c>
      <c r="D287" s="618" t="s">
        <v>2078</v>
      </c>
      <c r="E287" s="617" t="s">
        <v>481</v>
      </c>
      <c r="F287" s="618" t="s">
        <v>2079</v>
      </c>
      <c r="G287" s="617" t="s">
        <v>512</v>
      </c>
      <c r="H287" s="617" t="s">
        <v>1443</v>
      </c>
      <c r="I287" s="617" t="s">
        <v>796</v>
      </c>
      <c r="J287" s="617" t="s">
        <v>1444</v>
      </c>
      <c r="K287" s="617"/>
      <c r="L287" s="619">
        <v>229.91006793934889</v>
      </c>
      <c r="M287" s="619">
        <v>4</v>
      </c>
      <c r="N287" s="620">
        <v>919.64027175739557</v>
      </c>
    </row>
    <row r="288" spans="1:14" ht="14.4" customHeight="1" x14ac:dyDescent="0.3">
      <c r="A288" s="615" t="s">
        <v>470</v>
      </c>
      <c r="B288" s="616" t="s">
        <v>2077</v>
      </c>
      <c r="C288" s="617" t="s">
        <v>476</v>
      </c>
      <c r="D288" s="618" t="s">
        <v>2078</v>
      </c>
      <c r="E288" s="617" t="s">
        <v>481</v>
      </c>
      <c r="F288" s="618" t="s">
        <v>2079</v>
      </c>
      <c r="G288" s="617" t="s">
        <v>512</v>
      </c>
      <c r="H288" s="617" t="s">
        <v>1445</v>
      </c>
      <c r="I288" s="617" t="s">
        <v>796</v>
      </c>
      <c r="J288" s="617" t="s">
        <v>1446</v>
      </c>
      <c r="K288" s="617"/>
      <c r="L288" s="619">
        <v>56.430000000000014</v>
      </c>
      <c r="M288" s="619">
        <v>1</v>
      </c>
      <c r="N288" s="620">
        <v>56.430000000000014</v>
      </c>
    </row>
    <row r="289" spans="1:14" ht="14.4" customHeight="1" x14ac:dyDescent="0.3">
      <c r="A289" s="615" t="s">
        <v>470</v>
      </c>
      <c r="B289" s="616" t="s">
        <v>2077</v>
      </c>
      <c r="C289" s="617" t="s">
        <v>476</v>
      </c>
      <c r="D289" s="618" t="s">
        <v>2078</v>
      </c>
      <c r="E289" s="617" t="s">
        <v>481</v>
      </c>
      <c r="F289" s="618" t="s">
        <v>2079</v>
      </c>
      <c r="G289" s="617" t="s">
        <v>512</v>
      </c>
      <c r="H289" s="617" t="s">
        <v>1447</v>
      </c>
      <c r="I289" s="617" t="s">
        <v>1447</v>
      </c>
      <c r="J289" s="617" t="s">
        <v>702</v>
      </c>
      <c r="K289" s="617" t="s">
        <v>1448</v>
      </c>
      <c r="L289" s="619">
        <v>248.25</v>
      </c>
      <c r="M289" s="619">
        <v>2</v>
      </c>
      <c r="N289" s="620">
        <v>496.5</v>
      </c>
    </row>
    <row r="290" spans="1:14" ht="14.4" customHeight="1" x14ac:dyDescent="0.3">
      <c r="A290" s="615" t="s">
        <v>470</v>
      </c>
      <c r="B290" s="616" t="s">
        <v>2077</v>
      </c>
      <c r="C290" s="617" t="s">
        <v>476</v>
      </c>
      <c r="D290" s="618" t="s">
        <v>2078</v>
      </c>
      <c r="E290" s="617" t="s">
        <v>481</v>
      </c>
      <c r="F290" s="618" t="s">
        <v>2079</v>
      </c>
      <c r="G290" s="617" t="s">
        <v>512</v>
      </c>
      <c r="H290" s="617" t="s">
        <v>1449</v>
      </c>
      <c r="I290" s="617" t="s">
        <v>1449</v>
      </c>
      <c r="J290" s="617" t="s">
        <v>1450</v>
      </c>
      <c r="K290" s="617" t="s">
        <v>1451</v>
      </c>
      <c r="L290" s="619">
        <v>56.489999999999945</v>
      </c>
      <c r="M290" s="619">
        <v>1</v>
      </c>
      <c r="N290" s="620">
        <v>56.489999999999945</v>
      </c>
    </row>
    <row r="291" spans="1:14" ht="14.4" customHeight="1" x14ac:dyDescent="0.3">
      <c r="A291" s="615" t="s">
        <v>470</v>
      </c>
      <c r="B291" s="616" t="s">
        <v>2077</v>
      </c>
      <c r="C291" s="617" t="s">
        <v>476</v>
      </c>
      <c r="D291" s="618" t="s">
        <v>2078</v>
      </c>
      <c r="E291" s="617" t="s">
        <v>481</v>
      </c>
      <c r="F291" s="618" t="s">
        <v>2079</v>
      </c>
      <c r="G291" s="617" t="s">
        <v>512</v>
      </c>
      <c r="H291" s="617" t="s">
        <v>1452</v>
      </c>
      <c r="I291" s="617" t="s">
        <v>1452</v>
      </c>
      <c r="J291" s="617" t="s">
        <v>1453</v>
      </c>
      <c r="K291" s="617" t="s">
        <v>649</v>
      </c>
      <c r="L291" s="619">
        <v>62.209830998406503</v>
      </c>
      <c r="M291" s="619">
        <v>17</v>
      </c>
      <c r="N291" s="620">
        <v>1057.5671269729105</v>
      </c>
    </row>
    <row r="292" spans="1:14" ht="14.4" customHeight="1" x14ac:dyDescent="0.3">
      <c r="A292" s="615" t="s">
        <v>470</v>
      </c>
      <c r="B292" s="616" t="s">
        <v>2077</v>
      </c>
      <c r="C292" s="617" t="s">
        <v>476</v>
      </c>
      <c r="D292" s="618" t="s">
        <v>2078</v>
      </c>
      <c r="E292" s="617" t="s">
        <v>481</v>
      </c>
      <c r="F292" s="618" t="s">
        <v>2079</v>
      </c>
      <c r="G292" s="617" t="s">
        <v>512</v>
      </c>
      <c r="H292" s="617" t="s">
        <v>1454</v>
      </c>
      <c r="I292" s="617" t="s">
        <v>1454</v>
      </c>
      <c r="J292" s="617" t="s">
        <v>1455</v>
      </c>
      <c r="K292" s="617" t="s">
        <v>1456</v>
      </c>
      <c r="L292" s="619">
        <v>72.545714285714268</v>
      </c>
      <c r="M292" s="619">
        <v>7</v>
      </c>
      <c r="N292" s="620">
        <v>507.81999999999988</v>
      </c>
    </row>
    <row r="293" spans="1:14" ht="14.4" customHeight="1" x14ac:dyDescent="0.3">
      <c r="A293" s="615" t="s">
        <v>470</v>
      </c>
      <c r="B293" s="616" t="s">
        <v>2077</v>
      </c>
      <c r="C293" s="617" t="s">
        <v>476</v>
      </c>
      <c r="D293" s="618" t="s">
        <v>2078</v>
      </c>
      <c r="E293" s="617" t="s">
        <v>481</v>
      </c>
      <c r="F293" s="618" t="s">
        <v>2079</v>
      </c>
      <c r="G293" s="617" t="s">
        <v>512</v>
      </c>
      <c r="H293" s="617" t="s">
        <v>1457</v>
      </c>
      <c r="I293" s="617" t="s">
        <v>1457</v>
      </c>
      <c r="J293" s="617" t="s">
        <v>1458</v>
      </c>
      <c r="K293" s="617" t="s">
        <v>1459</v>
      </c>
      <c r="L293" s="619">
        <v>107.32999757606807</v>
      </c>
      <c r="M293" s="619">
        <v>2</v>
      </c>
      <c r="N293" s="620">
        <v>214.65999515213613</v>
      </c>
    </row>
    <row r="294" spans="1:14" ht="14.4" customHeight="1" x14ac:dyDescent="0.3">
      <c r="A294" s="615" t="s">
        <v>470</v>
      </c>
      <c r="B294" s="616" t="s">
        <v>2077</v>
      </c>
      <c r="C294" s="617" t="s">
        <v>476</v>
      </c>
      <c r="D294" s="618" t="s">
        <v>2078</v>
      </c>
      <c r="E294" s="617" t="s">
        <v>481</v>
      </c>
      <c r="F294" s="618" t="s">
        <v>2079</v>
      </c>
      <c r="G294" s="617" t="s">
        <v>512</v>
      </c>
      <c r="H294" s="617" t="s">
        <v>1460</v>
      </c>
      <c r="I294" s="617" t="s">
        <v>1460</v>
      </c>
      <c r="J294" s="617" t="s">
        <v>1461</v>
      </c>
      <c r="K294" s="617" t="s">
        <v>1462</v>
      </c>
      <c r="L294" s="619">
        <v>264.98891263218218</v>
      </c>
      <c r="M294" s="619">
        <v>146</v>
      </c>
      <c r="N294" s="620">
        <v>38688.381244298595</v>
      </c>
    </row>
    <row r="295" spans="1:14" ht="14.4" customHeight="1" x14ac:dyDescent="0.3">
      <c r="A295" s="615" t="s">
        <v>470</v>
      </c>
      <c r="B295" s="616" t="s">
        <v>2077</v>
      </c>
      <c r="C295" s="617" t="s">
        <v>476</v>
      </c>
      <c r="D295" s="618" t="s">
        <v>2078</v>
      </c>
      <c r="E295" s="617" t="s">
        <v>481</v>
      </c>
      <c r="F295" s="618" t="s">
        <v>2079</v>
      </c>
      <c r="G295" s="617" t="s">
        <v>512</v>
      </c>
      <c r="H295" s="617" t="s">
        <v>1463</v>
      </c>
      <c r="I295" s="617" t="s">
        <v>1463</v>
      </c>
      <c r="J295" s="617" t="s">
        <v>1464</v>
      </c>
      <c r="K295" s="617" t="s">
        <v>1465</v>
      </c>
      <c r="L295" s="619">
        <v>1264.2199999999998</v>
      </c>
      <c r="M295" s="619">
        <v>1</v>
      </c>
      <c r="N295" s="620">
        <v>1264.2199999999998</v>
      </c>
    </row>
    <row r="296" spans="1:14" ht="14.4" customHeight="1" x14ac:dyDescent="0.3">
      <c r="A296" s="615" t="s">
        <v>470</v>
      </c>
      <c r="B296" s="616" t="s">
        <v>2077</v>
      </c>
      <c r="C296" s="617" t="s">
        <v>476</v>
      </c>
      <c r="D296" s="618" t="s">
        <v>2078</v>
      </c>
      <c r="E296" s="617" t="s">
        <v>481</v>
      </c>
      <c r="F296" s="618" t="s">
        <v>2079</v>
      </c>
      <c r="G296" s="617" t="s">
        <v>512</v>
      </c>
      <c r="H296" s="617" t="s">
        <v>1466</v>
      </c>
      <c r="I296" s="617" t="s">
        <v>1466</v>
      </c>
      <c r="J296" s="617" t="s">
        <v>1467</v>
      </c>
      <c r="K296" s="617" t="s">
        <v>1468</v>
      </c>
      <c r="L296" s="619">
        <v>220.29970828080016</v>
      </c>
      <c r="M296" s="619">
        <v>46</v>
      </c>
      <c r="N296" s="620">
        <v>10133.786580916807</v>
      </c>
    </row>
    <row r="297" spans="1:14" ht="14.4" customHeight="1" x14ac:dyDescent="0.3">
      <c r="A297" s="615" t="s">
        <v>470</v>
      </c>
      <c r="B297" s="616" t="s">
        <v>2077</v>
      </c>
      <c r="C297" s="617" t="s">
        <v>476</v>
      </c>
      <c r="D297" s="618" t="s">
        <v>2078</v>
      </c>
      <c r="E297" s="617" t="s">
        <v>481</v>
      </c>
      <c r="F297" s="618" t="s">
        <v>2079</v>
      </c>
      <c r="G297" s="617" t="s">
        <v>512</v>
      </c>
      <c r="H297" s="617" t="s">
        <v>1469</v>
      </c>
      <c r="I297" s="617" t="s">
        <v>1469</v>
      </c>
      <c r="J297" s="617" t="s">
        <v>1470</v>
      </c>
      <c r="K297" s="617" t="s">
        <v>1471</v>
      </c>
      <c r="L297" s="619">
        <v>372.8</v>
      </c>
      <c r="M297" s="619">
        <v>7</v>
      </c>
      <c r="N297" s="620">
        <v>2609.6</v>
      </c>
    </row>
    <row r="298" spans="1:14" ht="14.4" customHeight="1" x14ac:dyDescent="0.3">
      <c r="A298" s="615" t="s">
        <v>470</v>
      </c>
      <c r="B298" s="616" t="s">
        <v>2077</v>
      </c>
      <c r="C298" s="617" t="s">
        <v>476</v>
      </c>
      <c r="D298" s="618" t="s">
        <v>2078</v>
      </c>
      <c r="E298" s="617" t="s">
        <v>481</v>
      </c>
      <c r="F298" s="618" t="s">
        <v>2079</v>
      </c>
      <c r="G298" s="617" t="s">
        <v>512</v>
      </c>
      <c r="H298" s="617" t="s">
        <v>1472</v>
      </c>
      <c r="I298" s="617" t="s">
        <v>1472</v>
      </c>
      <c r="J298" s="617" t="s">
        <v>971</v>
      </c>
      <c r="K298" s="617" t="s">
        <v>972</v>
      </c>
      <c r="L298" s="619">
        <v>47.609895060041254</v>
      </c>
      <c r="M298" s="619">
        <v>20</v>
      </c>
      <c r="N298" s="620">
        <v>952.19790120082507</v>
      </c>
    </row>
    <row r="299" spans="1:14" ht="14.4" customHeight="1" x14ac:dyDescent="0.3">
      <c r="A299" s="615" t="s">
        <v>470</v>
      </c>
      <c r="B299" s="616" t="s">
        <v>2077</v>
      </c>
      <c r="C299" s="617" t="s">
        <v>476</v>
      </c>
      <c r="D299" s="618" t="s">
        <v>2078</v>
      </c>
      <c r="E299" s="617" t="s">
        <v>481</v>
      </c>
      <c r="F299" s="618" t="s">
        <v>2079</v>
      </c>
      <c r="G299" s="617" t="s">
        <v>512</v>
      </c>
      <c r="H299" s="617" t="s">
        <v>1473</v>
      </c>
      <c r="I299" s="617" t="s">
        <v>555</v>
      </c>
      <c r="J299" s="617" t="s">
        <v>1474</v>
      </c>
      <c r="K299" s="617"/>
      <c r="L299" s="619">
        <v>255.58799809506513</v>
      </c>
      <c r="M299" s="619">
        <v>1</v>
      </c>
      <c r="N299" s="620">
        <v>255.58799809506513</v>
      </c>
    </row>
    <row r="300" spans="1:14" ht="14.4" customHeight="1" x14ac:dyDescent="0.3">
      <c r="A300" s="615" t="s">
        <v>470</v>
      </c>
      <c r="B300" s="616" t="s">
        <v>2077</v>
      </c>
      <c r="C300" s="617" t="s">
        <v>476</v>
      </c>
      <c r="D300" s="618" t="s">
        <v>2078</v>
      </c>
      <c r="E300" s="617" t="s">
        <v>481</v>
      </c>
      <c r="F300" s="618" t="s">
        <v>2079</v>
      </c>
      <c r="G300" s="617" t="s">
        <v>512</v>
      </c>
      <c r="H300" s="617" t="s">
        <v>1475</v>
      </c>
      <c r="I300" s="617" t="s">
        <v>1475</v>
      </c>
      <c r="J300" s="617" t="s">
        <v>652</v>
      </c>
      <c r="K300" s="617" t="s">
        <v>1476</v>
      </c>
      <c r="L300" s="619">
        <v>72.914999999999992</v>
      </c>
      <c r="M300" s="619">
        <v>4</v>
      </c>
      <c r="N300" s="620">
        <v>291.65999999999997</v>
      </c>
    </row>
    <row r="301" spans="1:14" ht="14.4" customHeight="1" x14ac:dyDescent="0.3">
      <c r="A301" s="615" t="s">
        <v>470</v>
      </c>
      <c r="B301" s="616" t="s">
        <v>2077</v>
      </c>
      <c r="C301" s="617" t="s">
        <v>476</v>
      </c>
      <c r="D301" s="618" t="s">
        <v>2078</v>
      </c>
      <c r="E301" s="617" t="s">
        <v>481</v>
      </c>
      <c r="F301" s="618" t="s">
        <v>2079</v>
      </c>
      <c r="G301" s="617" t="s">
        <v>512</v>
      </c>
      <c r="H301" s="617" t="s">
        <v>1477</v>
      </c>
      <c r="I301" s="617" t="s">
        <v>796</v>
      </c>
      <c r="J301" s="617" t="s">
        <v>1478</v>
      </c>
      <c r="K301" s="617"/>
      <c r="L301" s="619">
        <v>62.779889925985017</v>
      </c>
      <c r="M301" s="619">
        <v>8</v>
      </c>
      <c r="N301" s="620">
        <v>502.23911940788014</v>
      </c>
    </row>
    <row r="302" spans="1:14" ht="14.4" customHeight="1" x14ac:dyDescent="0.3">
      <c r="A302" s="615" t="s">
        <v>470</v>
      </c>
      <c r="B302" s="616" t="s">
        <v>2077</v>
      </c>
      <c r="C302" s="617" t="s">
        <v>476</v>
      </c>
      <c r="D302" s="618" t="s">
        <v>2078</v>
      </c>
      <c r="E302" s="617" t="s">
        <v>481</v>
      </c>
      <c r="F302" s="618" t="s">
        <v>2079</v>
      </c>
      <c r="G302" s="617" t="s">
        <v>512</v>
      </c>
      <c r="H302" s="617" t="s">
        <v>1479</v>
      </c>
      <c r="I302" s="617" t="s">
        <v>1479</v>
      </c>
      <c r="J302" s="617" t="s">
        <v>1480</v>
      </c>
      <c r="K302" s="617" t="s">
        <v>1481</v>
      </c>
      <c r="L302" s="619">
        <v>48.58</v>
      </c>
      <c r="M302" s="619">
        <v>1</v>
      </c>
      <c r="N302" s="620">
        <v>48.58</v>
      </c>
    </row>
    <row r="303" spans="1:14" ht="14.4" customHeight="1" x14ac:dyDescent="0.3">
      <c r="A303" s="615" t="s">
        <v>470</v>
      </c>
      <c r="B303" s="616" t="s">
        <v>2077</v>
      </c>
      <c r="C303" s="617" t="s">
        <v>476</v>
      </c>
      <c r="D303" s="618" t="s">
        <v>2078</v>
      </c>
      <c r="E303" s="617" t="s">
        <v>481</v>
      </c>
      <c r="F303" s="618" t="s">
        <v>2079</v>
      </c>
      <c r="G303" s="617" t="s">
        <v>512</v>
      </c>
      <c r="H303" s="617" t="s">
        <v>1482</v>
      </c>
      <c r="I303" s="617" t="s">
        <v>1482</v>
      </c>
      <c r="J303" s="617" t="s">
        <v>514</v>
      </c>
      <c r="K303" s="617" t="s">
        <v>1483</v>
      </c>
      <c r="L303" s="619">
        <v>282.14999999999998</v>
      </c>
      <c r="M303" s="619">
        <v>4</v>
      </c>
      <c r="N303" s="620">
        <v>1128.5999999999999</v>
      </c>
    </row>
    <row r="304" spans="1:14" ht="14.4" customHeight="1" x14ac:dyDescent="0.3">
      <c r="A304" s="615" t="s">
        <v>470</v>
      </c>
      <c r="B304" s="616" t="s">
        <v>2077</v>
      </c>
      <c r="C304" s="617" t="s">
        <v>476</v>
      </c>
      <c r="D304" s="618" t="s">
        <v>2078</v>
      </c>
      <c r="E304" s="617" t="s">
        <v>481</v>
      </c>
      <c r="F304" s="618" t="s">
        <v>2079</v>
      </c>
      <c r="G304" s="617" t="s">
        <v>512</v>
      </c>
      <c r="H304" s="617" t="s">
        <v>1484</v>
      </c>
      <c r="I304" s="617" t="s">
        <v>1484</v>
      </c>
      <c r="J304" s="617" t="s">
        <v>1458</v>
      </c>
      <c r="K304" s="617" t="s">
        <v>1485</v>
      </c>
      <c r="L304" s="619">
        <v>181.95488663107517</v>
      </c>
      <c r="M304" s="619">
        <v>3</v>
      </c>
      <c r="N304" s="620">
        <v>545.86465989322551</v>
      </c>
    </row>
    <row r="305" spans="1:14" ht="14.4" customHeight="1" x14ac:dyDescent="0.3">
      <c r="A305" s="615" t="s">
        <v>470</v>
      </c>
      <c r="B305" s="616" t="s">
        <v>2077</v>
      </c>
      <c r="C305" s="617" t="s">
        <v>476</v>
      </c>
      <c r="D305" s="618" t="s">
        <v>2078</v>
      </c>
      <c r="E305" s="617" t="s">
        <v>481</v>
      </c>
      <c r="F305" s="618" t="s">
        <v>2079</v>
      </c>
      <c r="G305" s="617" t="s">
        <v>512</v>
      </c>
      <c r="H305" s="617" t="s">
        <v>1486</v>
      </c>
      <c r="I305" s="617" t="s">
        <v>555</v>
      </c>
      <c r="J305" s="617" t="s">
        <v>1487</v>
      </c>
      <c r="K305" s="617" t="s">
        <v>1488</v>
      </c>
      <c r="L305" s="619">
        <v>255.96583623731561</v>
      </c>
      <c r="M305" s="619">
        <v>1</v>
      </c>
      <c r="N305" s="620">
        <v>255.96583623731561</v>
      </c>
    </row>
    <row r="306" spans="1:14" ht="14.4" customHeight="1" x14ac:dyDescent="0.3">
      <c r="A306" s="615" t="s">
        <v>470</v>
      </c>
      <c r="B306" s="616" t="s">
        <v>2077</v>
      </c>
      <c r="C306" s="617" t="s">
        <v>476</v>
      </c>
      <c r="D306" s="618" t="s">
        <v>2078</v>
      </c>
      <c r="E306" s="617" t="s">
        <v>481</v>
      </c>
      <c r="F306" s="618" t="s">
        <v>2079</v>
      </c>
      <c r="G306" s="617" t="s">
        <v>512</v>
      </c>
      <c r="H306" s="617" t="s">
        <v>1489</v>
      </c>
      <c r="I306" s="617" t="s">
        <v>1489</v>
      </c>
      <c r="J306" s="617" t="s">
        <v>1490</v>
      </c>
      <c r="K306" s="617" t="s">
        <v>1491</v>
      </c>
      <c r="L306" s="619">
        <v>81.900000000000006</v>
      </c>
      <c r="M306" s="619">
        <v>1</v>
      </c>
      <c r="N306" s="620">
        <v>81.900000000000006</v>
      </c>
    </row>
    <row r="307" spans="1:14" ht="14.4" customHeight="1" x14ac:dyDescent="0.3">
      <c r="A307" s="615" t="s">
        <v>470</v>
      </c>
      <c r="B307" s="616" t="s">
        <v>2077</v>
      </c>
      <c r="C307" s="617" t="s">
        <v>476</v>
      </c>
      <c r="D307" s="618" t="s">
        <v>2078</v>
      </c>
      <c r="E307" s="617" t="s">
        <v>481</v>
      </c>
      <c r="F307" s="618" t="s">
        <v>2079</v>
      </c>
      <c r="G307" s="617" t="s">
        <v>512</v>
      </c>
      <c r="H307" s="617" t="s">
        <v>1492</v>
      </c>
      <c r="I307" s="617" t="s">
        <v>1492</v>
      </c>
      <c r="J307" s="617" t="s">
        <v>1367</v>
      </c>
      <c r="K307" s="617" t="s">
        <v>1493</v>
      </c>
      <c r="L307" s="619">
        <v>50.23</v>
      </c>
      <c r="M307" s="619">
        <v>1</v>
      </c>
      <c r="N307" s="620">
        <v>50.23</v>
      </c>
    </row>
    <row r="308" spans="1:14" ht="14.4" customHeight="1" x14ac:dyDescent="0.3">
      <c r="A308" s="615" t="s">
        <v>470</v>
      </c>
      <c r="B308" s="616" t="s">
        <v>2077</v>
      </c>
      <c r="C308" s="617" t="s">
        <v>476</v>
      </c>
      <c r="D308" s="618" t="s">
        <v>2078</v>
      </c>
      <c r="E308" s="617" t="s">
        <v>481</v>
      </c>
      <c r="F308" s="618" t="s">
        <v>2079</v>
      </c>
      <c r="G308" s="617" t="s">
        <v>512</v>
      </c>
      <c r="H308" s="617" t="s">
        <v>1494</v>
      </c>
      <c r="I308" s="617" t="s">
        <v>1494</v>
      </c>
      <c r="J308" s="617" t="s">
        <v>514</v>
      </c>
      <c r="K308" s="617" t="s">
        <v>1495</v>
      </c>
      <c r="L308" s="619">
        <v>193.78</v>
      </c>
      <c r="M308" s="619">
        <v>5</v>
      </c>
      <c r="N308" s="620">
        <v>968.9</v>
      </c>
    </row>
    <row r="309" spans="1:14" ht="14.4" customHeight="1" x14ac:dyDescent="0.3">
      <c r="A309" s="615" t="s">
        <v>470</v>
      </c>
      <c r="B309" s="616" t="s">
        <v>2077</v>
      </c>
      <c r="C309" s="617" t="s">
        <v>476</v>
      </c>
      <c r="D309" s="618" t="s">
        <v>2078</v>
      </c>
      <c r="E309" s="617" t="s">
        <v>481</v>
      </c>
      <c r="F309" s="618" t="s">
        <v>2079</v>
      </c>
      <c r="G309" s="617" t="s">
        <v>512</v>
      </c>
      <c r="H309" s="617" t="s">
        <v>1496</v>
      </c>
      <c r="I309" s="617" t="s">
        <v>1497</v>
      </c>
      <c r="J309" s="617" t="s">
        <v>1498</v>
      </c>
      <c r="K309" s="617" t="s">
        <v>1499</v>
      </c>
      <c r="L309" s="619">
        <v>66.400000000000006</v>
      </c>
      <c r="M309" s="619">
        <v>1</v>
      </c>
      <c r="N309" s="620">
        <v>66.400000000000006</v>
      </c>
    </row>
    <row r="310" spans="1:14" ht="14.4" customHeight="1" x14ac:dyDescent="0.3">
      <c r="A310" s="615" t="s">
        <v>470</v>
      </c>
      <c r="B310" s="616" t="s">
        <v>2077</v>
      </c>
      <c r="C310" s="617" t="s">
        <v>476</v>
      </c>
      <c r="D310" s="618" t="s">
        <v>2078</v>
      </c>
      <c r="E310" s="617" t="s">
        <v>481</v>
      </c>
      <c r="F310" s="618" t="s">
        <v>2079</v>
      </c>
      <c r="G310" s="617" t="s">
        <v>512</v>
      </c>
      <c r="H310" s="617" t="s">
        <v>1500</v>
      </c>
      <c r="I310" s="617" t="s">
        <v>1500</v>
      </c>
      <c r="J310" s="617" t="s">
        <v>1501</v>
      </c>
      <c r="K310" s="617" t="s">
        <v>1502</v>
      </c>
      <c r="L310" s="619">
        <v>1359.2579980571011</v>
      </c>
      <c r="M310" s="619">
        <v>13</v>
      </c>
      <c r="N310" s="620">
        <v>17670.353974742313</v>
      </c>
    </row>
    <row r="311" spans="1:14" ht="14.4" customHeight="1" x14ac:dyDescent="0.3">
      <c r="A311" s="615" t="s">
        <v>470</v>
      </c>
      <c r="B311" s="616" t="s">
        <v>2077</v>
      </c>
      <c r="C311" s="617" t="s">
        <v>476</v>
      </c>
      <c r="D311" s="618" t="s">
        <v>2078</v>
      </c>
      <c r="E311" s="617" t="s">
        <v>481</v>
      </c>
      <c r="F311" s="618" t="s">
        <v>2079</v>
      </c>
      <c r="G311" s="617" t="s">
        <v>512</v>
      </c>
      <c r="H311" s="617" t="s">
        <v>1503</v>
      </c>
      <c r="I311" s="617" t="s">
        <v>796</v>
      </c>
      <c r="J311" s="617" t="s">
        <v>1504</v>
      </c>
      <c r="K311" s="617"/>
      <c r="L311" s="619">
        <v>88.5</v>
      </c>
      <c r="M311" s="619">
        <v>14</v>
      </c>
      <c r="N311" s="620">
        <v>1239</v>
      </c>
    </row>
    <row r="312" spans="1:14" ht="14.4" customHeight="1" x14ac:dyDescent="0.3">
      <c r="A312" s="615" t="s">
        <v>470</v>
      </c>
      <c r="B312" s="616" t="s">
        <v>2077</v>
      </c>
      <c r="C312" s="617" t="s">
        <v>476</v>
      </c>
      <c r="D312" s="618" t="s">
        <v>2078</v>
      </c>
      <c r="E312" s="617" t="s">
        <v>481</v>
      </c>
      <c r="F312" s="618" t="s">
        <v>2079</v>
      </c>
      <c r="G312" s="617" t="s">
        <v>512</v>
      </c>
      <c r="H312" s="617" t="s">
        <v>1505</v>
      </c>
      <c r="I312" s="617" t="s">
        <v>1505</v>
      </c>
      <c r="J312" s="617" t="s">
        <v>1506</v>
      </c>
      <c r="K312" s="617" t="s">
        <v>1507</v>
      </c>
      <c r="L312" s="619">
        <v>622.42684350932768</v>
      </c>
      <c r="M312" s="619">
        <v>285</v>
      </c>
      <c r="N312" s="620">
        <v>177391.6504001584</v>
      </c>
    </row>
    <row r="313" spans="1:14" ht="14.4" customHeight="1" x14ac:dyDescent="0.3">
      <c r="A313" s="615" t="s">
        <v>470</v>
      </c>
      <c r="B313" s="616" t="s">
        <v>2077</v>
      </c>
      <c r="C313" s="617" t="s">
        <v>476</v>
      </c>
      <c r="D313" s="618" t="s">
        <v>2078</v>
      </c>
      <c r="E313" s="617" t="s">
        <v>481</v>
      </c>
      <c r="F313" s="618" t="s">
        <v>2079</v>
      </c>
      <c r="G313" s="617" t="s">
        <v>512</v>
      </c>
      <c r="H313" s="617" t="s">
        <v>1508</v>
      </c>
      <c r="I313" s="617" t="s">
        <v>1508</v>
      </c>
      <c r="J313" s="617" t="s">
        <v>1509</v>
      </c>
      <c r="K313" s="617" t="s">
        <v>1510</v>
      </c>
      <c r="L313" s="619">
        <v>94.439999999999912</v>
      </c>
      <c r="M313" s="619">
        <v>1</v>
      </c>
      <c r="N313" s="620">
        <v>94.439999999999912</v>
      </c>
    </row>
    <row r="314" spans="1:14" ht="14.4" customHeight="1" x14ac:dyDescent="0.3">
      <c r="A314" s="615" t="s">
        <v>470</v>
      </c>
      <c r="B314" s="616" t="s">
        <v>2077</v>
      </c>
      <c r="C314" s="617" t="s">
        <v>476</v>
      </c>
      <c r="D314" s="618" t="s">
        <v>2078</v>
      </c>
      <c r="E314" s="617" t="s">
        <v>481</v>
      </c>
      <c r="F314" s="618" t="s">
        <v>2079</v>
      </c>
      <c r="G314" s="617" t="s">
        <v>512</v>
      </c>
      <c r="H314" s="617" t="s">
        <v>1511</v>
      </c>
      <c r="I314" s="617" t="s">
        <v>1511</v>
      </c>
      <c r="J314" s="617" t="s">
        <v>652</v>
      </c>
      <c r="K314" s="617" t="s">
        <v>1476</v>
      </c>
      <c r="L314" s="619">
        <v>72.879436540924644</v>
      </c>
      <c r="M314" s="619">
        <v>2</v>
      </c>
      <c r="N314" s="620">
        <v>145.75887308184929</v>
      </c>
    </row>
    <row r="315" spans="1:14" ht="14.4" customHeight="1" x14ac:dyDescent="0.3">
      <c r="A315" s="615" t="s">
        <v>470</v>
      </c>
      <c r="B315" s="616" t="s">
        <v>2077</v>
      </c>
      <c r="C315" s="617" t="s">
        <v>476</v>
      </c>
      <c r="D315" s="618" t="s">
        <v>2078</v>
      </c>
      <c r="E315" s="617" t="s">
        <v>481</v>
      </c>
      <c r="F315" s="618" t="s">
        <v>2079</v>
      </c>
      <c r="G315" s="617" t="s">
        <v>512</v>
      </c>
      <c r="H315" s="617" t="s">
        <v>1512</v>
      </c>
      <c r="I315" s="617" t="s">
        <v>1512</v>
      </c>
      <c r="J315" s="617" t="s">
        <v>1513</v>
      </c>
      <c r="K315" s="617" t="s">
        <v>1514</v>
      </c>
      <c r="L315" s="619">
        <v>11.318999999999997</v>
      </c>
      <c r="M315" s="619">
        <v>6</v>
      </c>
      <c r="N315" s="620">
        <v>67.913999999999987</v>
      </c>
    </row>
    <row r="316" spans="1:14" ht="14.4" customHeight="1" x14ac:dyDescent="0.3">
      <c r="A316" s="615" t="s">
        <v>470</v>
      </c>
      <c r="B316" s="616" t="s">
        <v>2077</v>
      </c>
      <c r="C316" s="617" t="s">
        <v>476</v>
      </c>
      <c r="D316" s="618" t="s">
        <v>2078</v>
      </c>
      <c r="E316" s="617" t="s">
        <v>481</v>
      </c>
      <c r="F316" s="618" t="s">
        <v>2079</v>
      </c>
      <c r="G316" s="617" t="s">
        <v>512</v>
      </c>
      <c r="H316" s="617" t="s">
        <v>1515</v>
      </c>
      <c r="I316" s="617" t="s">
        <v>1515</v>
      </c>
      <c r="J316" s="617" t="s">
        <v>1516</v>
      </c>
      <c r="K316" s="617" t="s">
        <v>1517</v>
      </c>
      <c r="L316" s="619">
        <v>292.41871453831817</v>
      </c>
      <c r="M316" s="619">
        <v>5</v>
      </c>
      <c r="N316" s="620">
        <v>1462.0935726915909</v>
      </c>
    </row>
    <row r="317" spans="1:14" ht="14.4" customHeight="1" x14ac:dyDescent="0.3">
      <c r="A317" s="615" t="s">
        <v>470</v>
      </c>
      <c r="B317" s="616" t="s">
        <v>2077</v>
      </c>
      <c r="C317" s="617" t="s">
        <v>476</v>
      </c>
      <c r="D317" s="618" t="s">
        <v>2078</v>
      </c>
      <c r="E317" s="617" t="s">
        <v>481</v>
      </c>
      <c r="F317" s="618" t="s">
        <v>2079</v>
      </c>
      <c r="G317" s="617" t="s">
        <v>512</v>
      </c>
      <c r="H317" s="617" t="s">
        <v>1518</v>
      </c>
      <c r="I317" s="617" t="s">
        <v>1519</v>
      </c>
      <c r="J317" s="617" t="s">
        <v>1520</v>
      </c>
      <c r="K317" s="617" t="s">
        <v>1521</v>
      </c>
      <c r="L317" s="619">
        <v>473.97</v>
      </c>
      <c r="M317" s="619">
        <v>1</v>
      </c>
      <c r="N317" s="620">
        <v>473.97</v>
      </c>
    </row>
    <row r="318" spans="1:14" ht="14.4" customHeight="1" x14ac:dyDescent="0.3">
      <c r="A318" s="615" t="s">
        <v>470</v>
      </c>
      <c r="B318" s="616" t="s">
        <v>2077</v>
      </c>
      <c r="C318" s="617" t="s">
        <v>476</v>
      </c>
      <c r="D318" s="618" t="s">
        <v>2078</v>
      </c>
      <c r="E318" s="617" t="s">
        <v>481</v>
      </c>
      <c r="F318" s="618" t="s">
        <v>2079</v>
      </c>
      <c r="G318" s="617" t="s">
        <v>1522</v>
      </c>
      <c r="H318" s="617" t="s">
        <v>1523</v>
      </c>
      <c r="I318" s="617" t="s">
        <v>1523</v>
      </c>
      <c r="J318" s="617" t="s">
        <v>1524</v>
      </c>
      <c r="K318" s="617" t="s">
        <v>1525</v>
      </c>
      <c r="L318" s="619">
        <v>14.879999999999999</v>
      </c>
      <c r="M318" s="619">
        <v>1</v>
      </c>
      <c r="N318" s="620">
        <v>14.879999999999999</v>
      </c>
    </row>
    <row r="319" spans="1:14" ht="14.4" customHeight="1" x14ac:dyDescent="0.3">
      <c r="A319" s="615" t="s">
        <v>470</v>
      </c>
      <c r="B319" s="616" t="s">
        <v>2077</v>
      </c>
      <c r="C319" s="617" t="s">
        <v>476</v>
      </c>
      <c r="D319" s="618" t="s">
        <v>2078</v>
      </c>
      <c r="E319" s="617" t="s">
        <v>481</v>
      </c>
      <c r="F319" s="618" t="s">
        <v>2079</v>
      </c>
      <c r="G319" s="617" t="s">
        <v>1522</v>
      </c>
      <c r="H319" s="617" t="s">
        <v>1526</v>
      </c>
      <c r="I319" s="617" t="s">
        <v>1527</v>
      </c>
      <c r="J319" s="617" t="s">
        <v>1528</v>
      </c>
      <c r="K319" s="617" t="s">
        <v>1529</v>
      </c>
      <c r="L319" s="619">
        <v>34.749999999999993</v>
      </c>
      <c r="M319" s="619">
        <v>31</v>
      </c>
      <c r="N319" s="620">
        <v>1077.2499999999998</v>
      </c>
    </row>
    <row r="320" spans="1:14" ht="14.4" customHeight="1" x14ac:dyDescent="0.3">
      <c r="A320" s="615" t="s">
        <v>470</v>
      </c>
      <c r="B320" s="616" t="s">
        <v>2077</v>
      </c>
      <c r="C320" s="617" t="s">
        <v>476</v>
      </c>
      <c r="D320" s="618" t="s">
        <v>2078</v>
      </c>
      <c r="E320" s="617" t="s">
        <v>481</v>
      </c>
      <c r="F320" s="618" t="s">
        <v>2079</v>
      </c>
      <c r="G320" s="617" t="s">
        <v>1522</v>
      </c>
      <c r="H320" s="617" t="s">
        <v>1530</v>
      </c>
      <c r="I320" s="617" t="s">
        <v>1531</v>
      </c>
      <c r="J320" s="617" t="s">
        <v>506</v>
      </c>
      <c r="K320" s="617" t="s">
        <v>507</v>
      </c>
      <c r="L320" s="619">
        <v>105.05999999999997</v>
      </c>
      <c r="M320" s="619">
        <v>2</v>
      </c>
      <c r="N320" s="620">
        <v>210.11999999999995</v>
      </c>
    </row>
    <row r="321" spans="1:14" ht="14.4" customHeight="1" x14ac:dyDescent="0.3">
      <c r="A321" s="615" t="s">
        <v>470</v>
      </c>
      <c r="B321" s="616" t="s">
        <v>2077</v>
      </c>
      <c r="C321" s="617" t="s">
        <v>476</v>
      </c>
      <c r="D321" s="618" t="s">
        <v>2078</v>
      </c>
      <c r="E321" s="617" t="s">
        <v>481</v>
      </c>
      <c r="F321" s="618" t="s">
        <v>2079</v>
      </c>
      <c r="G321" s="617" t="s">
        <v>1522</v>
      </c>
      <c r="H321" s="617" t="s">
        <v>1532</v>
      </c>
      <c r="I321" s="617" t="s">
        <v>1533</v>
      </c>
      <c r="J321" s="617" t="s">
        <v>1534</v>
      </c>
      <c r="K321" s="617" t="s">
        <v>1535</v>
      </c>
      <c r="L321" s="619">
        <v>45.19</v>
      </c>
      <c r="M321" s="619">
        <v>1</v>
      </c>
      <c r="N321" s="620">
        <v>45.19</v>
      </c>
    </row>
    <row r="322" spans="1:14" ht="14.4" customHeight="1" x14ac:dyDescent="0.3">
      <c r="A322" s="615" t="s">
        <v>470</v>
      </c>
      <c r="B322" s="616" t="s">
        <v>2077</v>
      </c>
      <c r="C322" s="617" t="s">
        <v>476</v>
      </c>
      <c r="D322" s="618" t="s">
        <v>2078</v>
      </c>
      <c r="E322" s="617" t="s">
        <v>481</v>
      </c>
      <c r="F322" s="618" t="s">
        <v>2079</v>
      </c>
      <c r="G322" s="617" t="s">
        <v>1522</v>
      </c>
      <c r="H322" s="617" t="s">
        <v>1536</v>
      </c>
      <c r="I322" s="617" t="s">
        <v>1537</v>
      </c>
      <c r="J322" s="617" t="s">
        <v>1538</v>
      </c>
      <c r="K322" s="617" t="s">
        <v>1539</v>
      </c>
      <c r="L322" s="619">
        <v>98.600000000000023</v>
      </c>
      <c r="M322" s="619">
        <v>1</v>
      </c>
      <c r="N322" s="620">
        <v>98.600000000000023</v>
      </c>
    </row>
    <row r="323" spans="1:14" ht="14.4" customHeight="1" x14ac:dyDescent="0.3">
      <c r="A323" s="615" t="s">
        <v>470</v>
      </c>
      <c r="B323" s="616" t="s">
        <v>2077</v>
      </c>
      <c r="C323" s="617" t="s">
        <v>476</v>
      </c>
      <c r="D323" s="618" t="s">
        <v>2078</v>
      </c>
      <c r="E323" s="617" t="s">
        <v>481</v>
      </c>
      <c r="F323" s="618" t="s">
        <v>2079</v>
      </c>
      <c r="G323" s="617" t="s">
        <v>1522</v>
      </c>
      <c r="H323" s="617" t="s">
        <v>1540</v>
      </c>
      <c r="I323" s="617" t="s">
        <v>1541</v>
      </c>
      <c r="J323" s="617" t="s">
        <v>1542</v>
      </c>
      <c r="K323" s="617" t="s">
        <v>1435</v>
      </c>
      <c r="L323" s="619">
        <v>29.300162050858336</v>
      </c>
      <c r="M323" s="619">
        <v>1</v>
      </c>
      <c r="N323" s="620">
        <v>29.300162050858336</v>
      </c>
    </row>
    <row r="324" spans="1:14" ht="14.4" customHeight="1" x14ac:dyDescent="0.3">
      <c r="A324" s="615" t="s">
        <v>470</v>
      </c>
      <c r="B324" s="616" t="s">
        <v>2077</v>
      </c>
      <c r="C324" s="617" t="s">
        <v>476</v>
      </c>
      <c r="D324" s="618" t="s">
        <v>2078</v>
      </c>
      <c r="E324" s="617" t="s">
        <v>481</v>
      </c>
      <c r="F324" s="618" t="s">
        <v>2079</v>
      </c>
      <c r="G324" s="617" t="s">
        <v>1522</v>
      </c>
      <c r="H324" s="617" t="s">
        <v>1543</v>
      </c>
      <c r="I324" s="617" t="s">
        <v>1544</v>
      </c>
      <c r="J324" s="617" t="s">
        <v>1545</v>
      </c>
      <c r="K324" s="617" t="s">
        <v>1546</v>
      </c>
      <c r="L324" s="619">
        <v>54.68</v>
      </c>
      <c r="M324" s="619">
        <v>1</v>
      </c>
      <c r="N324" s="620">
        <v>54.68</v>
      </c>
    </row>
    <row r="325" spans="1:14" ht="14.4" customHeight="1" x14ac:dyDescent="0.3">
      <c r="A325" s="615" t="s">
        <v>470</v>
      </c>
      <c r="B325" s="616" t="s">
        <v>2077</v>
      </c>
      <c r="C325" s="617" t="s">
        <v>476</v>
      </c>
      <c r="D325" s="618" t="s">
        <v>2078</v>
      </c>
      <c r="E325" s="617" t="s">
        <v>481</v>
      </c>
      <c r="F325" s="618" t="s">
        <v>2079</v>
      </c>
      <c r="G325" s="617" t="s">
        <v>1522</v>
      </c>
      <c r="H325" s="617" t="s">
        <v>1547</v>
      </c>
      <c r="I325" s="617" t="s">
        <v>1548</v>
      </c>
      <c r="J325" s="617" t="s">
        <v>1549</v>
      </c>
      <c r="K325" s="617" t="s">
        <v>1550</v>
      </c>
      <c r="L325" s="619">
        <v>46.82</v>
      </c>
      <c r="M325" s="619">
        <v>1</v>
      </c>
      <c r="N325" s="620">
        <v>46.82</v>
      </c>
    </row>
    <row r="326" spans="1:14" ht="14.4" customHeight="1" x14ac:dyDescent="0.3">
      <c r="A326" s="615" t="s">
        <v>470</v>
      </c>
      <c r="B326" s="616" t="s">
        <v>2077</v>
      </c>
      <c r="C326" s="617" t="s">
        <v>476</v>
      </c>
      <c r="D326" s="618" t="s">
        <v>2078</v>
      </c>
      <c r="E326" s="617" t="s">
        <v>481</v>
      </c>
      <c r="F326" s="618" t="s">
        <v>2079</v>
      </c>
      <c r="G326" s="617" t="s">
        <v>1522</v>
      </c>
      <c r="H326" s="617" t="s">
        <v>1551</v>
      </c>
      <c r="I326" s="617" t="s">
        <v>1552</v>
      </c>
      <c r="J326" s="617" t="s">
        <v>1553</v>
      </c>
      <c r="K326" s="617" t="s">
        <v>1554</v>
      </c>
      <c r="L326" s="619">
        <v>112.97000000000003</v>
      </c>
      <c r="M326" s="619">
        <v>3</v>
      </c>
      <c r="N326" s="620">
        <v>338.91000000000008</v>
      </c>
    </row>
    <row r="327" spans="1:14" ht="14.4" customHeight="1" x14ac:dyDescent="0.3">
      <c r="A327" s="615" t="s">
        <v>470</v>
      </c>
      <c r="B327" s="616" t="s">
        <v>2077</v>
      </c>
      <c r="C327" s="617" t="s">
        <v>476</v>
      </c>
      <c r="D327" s="618" t="s">
        <v>2078</v>
      </c>
      <c r="E327" s="617" t="s">
        <v>481</v>
      </c>
      <c r="F327" s="618" t="s">
        <v>2079</v>
      </c>
      <c r="G327" s="617" t="s">
        <v>1522</v>
      </c>
      <c r="H327" s="617" t="s">
        <v>1555</v>
      </c>
      <c r="I327" s="617" t="s">
        <v>1556</v>
      </c>
      <c r="J327" s="617" t="s">
        <v>1557</v>
      </c>
      <c r="K327" s="617" t="s">
        <v>1558</v>
      </c>
      <c r="L327" s="619">
        <v>48.819999448726563</v>
      </c>
      <c r="M327" s="619">
        <v>2</v>
      </c>
      <c r="N327" s="620">
        <v>97.639998897453125</v>
      </c>
    </row>
    <row r="328" spans="1:14" ht="14.4" customHeight="1" x14ac:dyDescent="0.3">
      <c r="A328" s="615" t="s">
        <v>470</v>
      </c>
      <c r="B328" s="616" t="s">
        <v>2077</v>
      </c>
      <c r="C328" s="617" t="s">
        <v>476</v>
      </c>
      <c r="D328" s="618" t="s">
        <v>2078</v>
      </c>
      <c r="E328" s="617" t="s">
        <v>481</v>
      </c>
      <c r="F328" s="618" t="s">
        <v>2079</v>
      </c>
      <c r="G328" s="617" t="s">
        <v>1522</v>
      </c>
      <c r="H328" s="617" t="s">
        <v>1559</v>
      </c>
      <c r="I328" s="617" t="s">
        <v>1560</v>
      </c>
      <c r="J328" s="617" t="s">
        <v>1561</v>
      </c>
      <c r="K328" s="617" t="s">
        <v>1562</v>
      </c>
      <c r="L328" s="619">
        <v>52.649999999999977</v>
      </c>
      <c r="M328" s="619">
        <v>1</v>
      </c>
      <c r="N328" s="620">
        <v>52.649999999999977</v>
      </c>
    </row>
    <row r="329" spans="1:14" ht="14.4" customHeight="1" x14ac:dyDescent="0.3">
      <c r="A329" s="615" t="s">
        <v>470</v>
      </c>
      <c r="B329" s="616" t="s">
        <v>2077</v>
      </c>
      <c r="C329" s="617" t="s">
        <v>476</v>
      </c>
      <c r="D329" s="618" t="s">
        <v>2078</v>
      </c>
      <c r="E329" s="617" t="s">
        <v>481</v>
      </c>
      <c r="F329" s="618" t="s">
        <v>2079</v>
      </c>
      <c r="G329" s="617" t="s">
        <v>1522</v>
      </c>
      <c r="H329" s="617" t="s">
        <v>1563</v>
      </c>
      <c r="I329" s="617" t="s">
        <v>1564</v>
      </c>
      <c r="J329" s="617" t="s">
        <v>1565</v>
      </c>
      <c r="K329" s="617" t="s">
        <v>1566</v>
      </c>
      <c r="L329" s="619">
        <v>42.96</v>
      </c>
      <c r="M329" s="619">
        <v>1</v>
      </c>
      <c r="N329" s="620">
        <v>42.96</v>
      </c>
    </row>
    <row r="330" spans="1:14" ht="14.4" customHeight="1" x14ac:dyDescent="0.3">
      <c r="A330" s="615" t="s">
        <v>470</v>
      </c>
      <c r="B330" s="616" t="s">
        <v>2077</v>
      </c>
      <c r="C330" s="617" t="s">
        <v>476</v>
      </c>
      <c r="D330" s="618" t="s">
        <v>2078</v>
      </c>
      <c r="E330" s="617" t="s">
        <v>481</v>
      </c>
      <c r="F330" s="618" t="s">
        <v>2079</v>
      </c>
      <c r="G330" s="617" t="s">
        <v>1522</v>
      </c>
      <c r="H330" s="617" t="s">
        <v>1567</v>
      </c>
      <c r="I330" s="617" t="s">
        <v>1568</v>
      </c>
      <c r="J330" s="617" t="s">
        <v>1569</v>
      </c>
      <c r="K330" s="617" t="s">
        <v>1570</v>
      </c>
      <c r="L330" s="619">
        <v>3300</v>
      </c>
      <c r="M330" s="619">
        <v>3</v>
      </c>
      <c r="N330" s="620">
        <v>9900</v>
      </c>
    </row>
    <row r="331" spans="1:14" ht="14.4" customHeight="1" x14ac:dyDescent="0.3">
      <c r="A331" s="615" t="s">
        <v>470</v>
      </c>
      <c r="B331" s="616" t="s">
        <v>2077</v>
      </c>
      <c r="C331" s="617" t="s">
        <v>476</v>
      </c>
      <c r="D331" s="618" t="s">
        <v>2078</v>
      </c>
      <c r="E331" s="617" t="s">
        <v>481</v>
      </c>
      <c r="F331" s="618" t="s">
        <v>2079</v>
      </c>
      <c r="G331" s="617" t="s">
        <v>1522</v>
      </c>
      <c r="H331" s="617" t="s">
        <v>1571</v>
      </c>
      <c r="I331" s="617" t="s">
        <v>1572</v>
      </c>
      <c r="J331" s="617" t="s">
        <v>1573</v>
      </c>
      <c r="K331" s="617" t="s">
        <v>1574</v>
      </c>
      <c r="L331" s="619">
        <v>49.32</v>
      </c>
      <c r="M331" s="619">
        <v>1</v>
      </c>
      <c r="N331" s="620">
        <v>49.32</v>
      </c>
    </row>
    <row r="332" spans="1:14" ht="14.4" customHeight="1" x14ac:dyDescent="0.3">
      <c r="A332" s="615" t="s">
        <v>470</v>
      </c>
      <c r="B332" s="616" t="s">
        <v>2077</v>
      </c>
      <c r="C332" s="617" t="s">
        <v>476</v>
      </c>
      <c r="D332" s="618" t="s">
        <v>2078</v>
      </c>
      <c r="E332" s="617" t="s">
        <v>481</v>
      </c>
      <c r="F332" s="618" t="s">
        <v>2079</v>
      </c>
      <c r="G332" s="617" t="s">
        <v>1522</v>
      </c>
      <c r="H332" s="617" t="s">
        <v>1575</v>
      </c>
      <c r="I332" s="617" t="s">
        <v>1576</v>
      </c>
      <c r="J332" s="617" t="s">
        <v>1577</v>
      </c>
      <c r="K332" s="617" t="s">
        <v>668</v>
      </c>
      <c r="L332" s="619">
        <v>36.179999999999993</v>
      </c>
      <c r="M332" s="619">
        <v>1</v>
      </c>
      <c r="N332" s="620">
        <v>36.179999999999993</v>
      </c>
    </row>
    <row r="333" spans="1:14" ht="14.4" customHeight="1" x14ac:dyDescent="0.3">
      <c r="A333" s="615" t="s">
        <v>470</v>
      </c>
      <c r="B333" s="616" t="s">
        <v>2077</v>
      </c>
      <c r="C333" s="617" t="s">
        <v>476</v>
      </c>
      <c r="D333" s="618" t="s">
        <v>2078</v>
      </c>
      <c r="E333" s="617" t="s">
        <v>481</v>
      </c>
      <c r="F333" s="618" t="s">
        <v>2079</v>
      </c>
      <c r="G333" s="617" t="s">
        <v>1522</v>
      </c>
      <c r="H333" s="617" t="s">
        <v>1578</v>
      </c>
      <c r="I333" s="617" t="s">
        <v>1579</v>
      </c>
      <c r="J333" s="617" t="s">
        <v>1580</v>
      </c>
      <c r="K333" s="617" t="s">
        <v>1581</v>
      </c>
      <c r="L333" s="619">
        <v>79.438544898621586</v>
      </c>
      <c r="M333" s="619">
        <v>35</v>
      </c>
      <c r="N333" s="620">
        <v>2780.3490714517557</v>
      </c>
    </row>
    <row r="334" spans="1:14" ht="14.4" customHeight="1" x14ac:dyDescent="0.3">
      <c r="A334" s="615" t="s">
        <v>470</v>
      </c>
      <c r="B334" s="616" t="s">
        <v>2077</v>
      </c>
      <c r="C334" s="617" t="s">
        <v>476</v>
      </c>
      <c r="D334" s="618" t="s">
        <v>2078</v>
      </c>
      <c r="E334" s="617" t="s">
        <v>481</v>
      </c>
      <c r="F334" s="618" t="s">
        <v>2079</v>
      </c>
      <c r="G334" s="617" t="s">
        <v>1522</v>
      </c>
      <c r="H334" s="617" t="s">
        <v>1582</v>
      </c>
      <c r="I334" s="617" t="s">
        <v>1583</v>
      </c>
      <c r="J334" s="617" t="s">
        <v>1584</v>
      </c>
      <c r="K334" s="617" t="s">
        <v>1585</v>
      </c>
      <c r="L334" s="619">
        <v>30.232000887467535</v>
      </c>
      <c r="M334" s="619">
        <v>5</v>
      </c>
      <c r="N334" s="620">
        <v>151.16000443733768</v>
      </c>
    </row>
    <row r="335" spans="1:14" ht="14.4" customHeight="1" x14ac:dyDescent="0.3">
      <c r="A335" s="615" t="s">
        <v>470</v>
      </c>
      <c r="B335" s="616" t="s">
        <v>2077</v>
      </c>
      <c r="C335" s="617" t="s">
        <v>476</v>
      </c>
      <c r="D335" s="618" t="s">
        <v>2078</v>
      </c>
      <c r="E335" s="617" t="s">
        <v>481</v>
      </c>
      <c r="F335" s="618" t="s">
        <v>2079</v>
      </c>
      <c r="G335" s="617" t="s">
        <v>1522</v>
      </c>
      <c r="H335" s="617" t="s">
        <v>1586</v>
      </c>
      <c r="I335" s="617" t="s">
        <v>1587</v>
      </c>
      <c r="J335" s="617" t="s">
        <v>1588</v>
      </c>
      <c r="K335" s="617" t="s">
        <v>1589</v>
      </c>
      <c r="L335" s="619">
        <v>414.79</v>
      </c>
      <c r="M335" s="619">
        <v>1</v>
      </c>
      <c r="N335" s="620">
        <v>414.79</v>
      </c>
    </row>
    <row r="336" spans="1:14" ht="14.4" customHeight="1" x14ac:dyDescent="0.3">
      <c r="A336" s="615" t="s">
        <v>470</v>
      </c>
      <c r="B336" s="616" t="s">
        <v>2077</v>
      </c>
      <c r="C336" s="617" t="s">
        <v>476</v>
      </c>
      <c r="D336" s="618" t="s">
        <v>2078</v>
      </c>
      <c r="E336" s="617" t="s">
        <v>481</v>
      </c>
      <c r="F336" s="618" t="s">
        <v>2079</v>
      </c>
      <c r="G336" s="617" t="s">
        <v>1522</v>
      </c>
      <c r="H336" s="617" t="s">
        <v>1590</v>
      </c>
      <c r="I336" s="617" t="s">
        <v>1591</v>
      </c>
      <c r="J336" s="617" t="s">
        <v>1592</v>
      </c>
      <c r="K336" s="617" t="s">
        <v>1593</v>
      </c>
      <c r="L336" s="619">
        <v>322.48999999999995</v>
      </c>
      <c r="M336" s="619">
        <v>2</v>
      </c>
      <c r="N336" s="620">
        <v>644.9799999999999</v>
      </c>
    </row>
    <row r="337" spans="1:14" ht="14.4" customHeight="1" x14ac:dyDescent="0.3">
      <c r="A337" s="615" t="s">
        <v>470</v>
      </c>
      <c r="B337" s="616" t="s">
        <v>2077</v>
      </c>
      <c r="C337" s="617" t="s">
        <v>476</v>
      </c>
      <c r="D337" s="618" t="s">
        <v>2078</v>
      </c>
      <c r="E337" s="617" t="s">
        <v>481</v>
      </c>
      <c r="F337" s="618" t="s">
        <v>2079</v>
      </c>
      <c r="G337" s="617" t="s">
        <v>1522</v>
      </c>
      <c r="H337" s="617" t="s">
        <v>1594</v>
      </c>
      <c r="I337" s="617" t="s">
        <v>1595</v>
      </c>
      <c r="J337" s="617" t="s">
        <v>1596</v>
      </c>
      <c r="K337" s="617" t="s">
        <v>600</v>
      </c>
      <c r="L337" s="619">
        <v>46.99000000000003</v>
      </c>
      <c r="M337" s="619">
        <v>1</v>
      </c>
      <c r="N337" s="620">
        <v>46.99000000000003</v>
      </c>
    </row>
    <row r="338" spans="1:14" ht="14.4" customHeight="1" x14ac:dyDescent="0.3">
      <c r="A338" s="615" t="s">
        <v>470</v>
      </c>
      <c r="B338" s="616" t="s">
        <v>2077</v>
      </c>
      <c r="C338" s="617" t="s">
        <v>476</v>
      </c>
      <c r="D338" s="618" t="s">
        <v>2078</v>
      </c>
      <c r="E338" s="617" t="s">
        <v>481</v>
      </c>
      <c r="F338" s="618" t="s">
        <v>2079</v>
      </c>
      <c r="G338" s="617" t="s">
        <v>1522</v>
      </c>
      <c r="H338" s="617" t="s">
        <v>1597</v>
      </c>
      <c r="I338" s="617" t="s">
        <v>1598</v>
      </c>
      <c r="J338" s="617" t="s">
        <v>1599</v>
      </c>
      <c r="K338" s="617" t="s">
        <v>1558</v>
      </c>
      <c r="L338" s="619">
        <v>86.430000000000049</v>
      </c>
      <c r="M338" s="619">
        <v>2</v>
      </c>
      <c r="N338" s="620">
        <v>172.8600000000001</v>
      </c>
    </row>
    <row r="339" spans="1:14" ht="14.4" customHeight="1" x14ac:dyDescent="0.3">
      <c r="A339" s="615" t="s">
        <v>470</v>
      </c>
      <c r="B339" s="616" t="s">
        <v>2077</v>
      </c>
      <c r="C339" s="617" t="s">
        <v>476</v>
      </c>
      <c r="D339" s="618" t="s">
        <v>2078</v>
      </c>
      <c r="E339" s="617" t="s">
        <v>481</v>
      </c>
      <c r="F339" s="618" t="s">
        <v>2079</v>
      </c>
      <c r="G339" s="617" t="s">
        <v>1522</v>
      </c>
      <c r="H339" s="617" t="s">
        <v>1600</v>
      </c>
      <c r="I339" s="617" t="s">
        <v>1601</v>
      </c>
      <c r="J339" s="617" t="s">
        <v>1602</v>
      </c>
      <c r="K339" s="617" t="s">
        <v>1562</v>
      </c>
      <c r="L339" s="619">
        <v>162.79</v>
      </c>
      <c r="M339" s="619">
        <v>3</v>
      </c>
      <c r="N339" s="620">
        <v>488.37</v>
      </c>
    </row>
    <row r="340" spans="1:14" ht="14.4" customHeight="1" x14ac:dyDescent="0.3">
      <c r="A340" s="615" t="s">
        <v>470</v>
      </c>
      <c r="B340" s="616" t="s">
        <v>2077</v>
      </c>
      <c r="C340" s="617" t="s">
        <v>476</v>
      </c>
      <c r="D340" s="618" t="s">
        <v>2078</v>
      </c>
      <c r="E340" s="617" t="s">
        <v>481</v>
      </c>
      <c r="F340" s="618" t="s">
        <v>2079</v>
      </c>
      <c r="G340" s="617" t="s">
        <v>1522</v>
      </c>
      <c r="H340" s="617" t="s">
        <v>1603</v>
      </c>
      <c r="I340" s="617" t="s">
        <v>1604</v>
      </c>
      <c r="J340" s="617" t="s">
        <v>1599</v>
      </c>
      <c r="K340" s="617" t="s">
        <v>1605</v>
      </c>
      <c r="L340" s="619">
        <v>222.43</v>
      </c>
      <c r="M340" s="619">
        <v>1</v>
      </c>
      <c r="N340" s="620">
        <v>222.43</v>
      </c>
    </row>
    <row r="341" spans="1:14" ht="14.4" customHeight="1" x14ac:dyDescent="0.3">
      <c r="A341" s="615" t="s">
        <v>470</v>
      </c>
      <c r="B341" s="616" t="s">
        <v>2077</v>
      </c>
      <c r="C341" s="617" t="s">
        <v>476</v>
      </c>
      <c r="D341" s="618" t="s">
        <v>2078</v>
      </c>
      <c r="E341" s="617" t="s">
        <v>481</v>
      </c>
      <c r="F341" s="618" t="s">
        <v>2079</v>
      </c>
      <c r="G341" s="617" t="s">
        <v>1522</v>
      </c>
      <c r="H341" s="617" t="s">
        <v>1606</v>
      </c>
      <c r="I341" s="617" t="s">
        <v>1607</v>
      </c>
      <c r="J341" s="617" t="s">
        <v>1534</v>
      </c>
      <c r="K341" s="617" t="s">
        <v>1608</v>
      </c>
      <c r="L341" s="619">
        <v>129.32979366874312</v>
      </c>
      <c r="M341" s="619">
        <v>83</v>
      </c>
      <c r="N341" s="620">
        <v>10734.37287450568</v>
      </c>
    </row>
    <row r="342" spans="1:14" ht="14.4" customHeight="1" x14ac:dyDescent="0.3">
      <c r="A342" s="615" t="s">
        <v>470</v>
      </c>
      <c r="B342" s="616" t="s">
        <v>2077</v>
      </c>
      <c r="C342" s="617" t="s">
        <v>476</v>
      </c>
      <c r="D342" s="618" t="s">
        <v>2078</v>
      </c>
      <c r="E342" s="617" t="s">
        <v>481</v>
      </c>
      <c r="F342" s="618" t="s">
        <v>2079</v>
      </c>
      <c r="G342" s="617" t="s">
        <v>1522</v>
      </c>
      <c r="H342" s="617" t="s">
        <v>1609</v>
      </c>
      <c r="I342" s="617" t="s">
        <v>1610</v>
      </c>
      <c r="J342" s="617" t="s">
        <v>1611</v>
      </c>
      <c r="K342" s="617" t="s">
        <v>1435</v>
      </c>
      <c r="L342" s="619">
        <v>182.93000000000006</v>
      </c>
      <c r="M342" s="619">
        <v>1</v>
      </c>
      <c r="N342" s="620">
        <v>182.93000000000006</v>
      </c>
    </row>
    <row r="343" spans="1:14" ht="14.4" customHeight="1" x14ac:dyDescent="0.3">
      <c r="A343" s="615" t="s">
        <v>470</v>
      </c>
      <c r="B343" s="616" t="s">
        <v>2077</v>
      </c>
      <c r="C343" s="617" t="s">
        <v>476</v>
      </c>
      <c r="D343" s="618" t="s">
        <v>2078</v>
      </c>
      <c r="E343" s="617" t="s">
        <v>481</v>
      </c>
      <c r="F343" s="618" t="s">
        <v>2079</v>
      </c>
      <c r="G343" s="617" t="s">
        <v>1522</v>
      </c>
      <c r="H343" s="617" t="s">
        <v>1612</v>
      </c>
      <c r="I343" s="617" t="s">
        <v>1613</v>
      </c>
      <c r="J343" s="617" t="s">
        <v>1614</v>
      </c>
      <c r="K343" s="617" t="s">
        <v>1615</v>
      </c>
      <c r="L343" s="619">
        <v>79.059999999999988</v>
      </c>
      <c r="M343" s="619">
        <v>2</v>
      </c>
      <c r="N343" s="620">
        <v>158.11999999999998</v>
      </c>
    </row>
    <row r="344" spans="1:14" ht="14.4" customHeight="1" x14ac:dyDescent="0.3">
      <c r="A344" s="615" t="s">
        <v>470</v>
      </c>
      <c r="B344" s="616" t="s">
        <v>2077</v>
      </c>
      <c r="C344" s="617" t="s">
        <v>476</v>
      </c>
      <c r="D344" s="618" t="s">
        <v>2078</v>
      </c>
      <c r="E344" s="617" t="s">
        <v>481</v>
      </c>
      <c r="F344" s="618" t="s">
        <v>2079</v>
      </c>
      <c r="G344" s="617" t="s">
        <v>1522</v>
      </c>
      <c r="H344" s="617" t="s">
        <v>1616</v>
      </c>
      <c r="I344" s="617" t="s">
        <v>1617</v>
      </c>
      <c r="J344" s="617" t="s">
        <v>1618</v>
      </c>
      <c r="K344" s="617" t="s">
        <v>1619</v>
      </c>
      <c r="L344" s="619">
        <v>20.059999730681835</v>
      </c>
      <c r="M344" s="619">
        <v>3</v>
      </c>
      <c r="N344" s="620">
        <v>60.1799991920455</v>
      </c>
    </row>
    <row r="345" spans="1:14" ht="14.4" customHeight="1" x14ac:dyDescent="0.3">
      <c r="A345" s="615" t="s">
        <v>470</v>
      </c>
      <c r="B345" s="616" t="s">
        <v>2077</v>
      </c>
      <c r="C345" s="617" t="s">
        <v>476</v>
      </c>
      <c r="D345" s="618" t="s">
        <v>2078</v>
      </c>
      <c r="E345" s="617" t="s">
        <v>481</v>
      </c>
      <c r="F345" s="618" t="s">
        <v>2079</v>
      </c>
      <c r="G345" s="617" t="s">
        <v>1522</v>
      </c>
      <c r="H345" s="617" t="s">
        <v>1620</v>
      </c>
      <c r="I345" s="617" t="s">
        <v>1621</v>
      </c>
      <c r="J345" s="617" t="s">
        <v>1622</v>
      </c>
      <c r="K345" s="617" t="s">
        <v>1241</v>
      </c>
      <c r="L345" s="619">
        <v>465.83672585250167</v>
      </c>
      <c r="M345" s="619">
        <v>32</v>
      </c>
      <c r="N345" s="620">
        <v>14906.775227280054</v>
      </c>
    </row>
    <row r="346" spans="1:14" ht="14.4" customHeight="1" x14ac:dyDescent="0.3">
      <c r="A346" s="615" t="s">
        <v>470</v>
      </c>
      <c r="B346" s="616" t="s">
        <v>2077</v>
      </c>
      <c r="C346" s="617" t="s">
        <v>476</v>
      </c>
      <c r="D346" s="618" t="s">
        <v>2078</v>
      </c>
      <c r="E346" s="617" t="s">
        <v>481</v>
      </c>
      <c r="F346" s="618" t="s">
        <v>2079</v>
      </c>
      <c r="G346" s="617" t="s">
        <v>1522</v>
      </c>
      <c r="H346" s="617" t="s">
        <v>1623</v>
      </c>
      <c r="I346" s="617" t="s">
        <v>1624</v>
      </c>
      <c r="J346" s="617" t="s">
        <v>1553</v>
      </c>
      <c r="K346" s="617" t="s">
        <v>1625</v>
      </c>
      <c r="L346" s="619">
        <v>73.94</v>
      </c>
      <c r="M346" s="619">
        <v>2</v>
      </c>
      <c r="N346" s="620">
        <v>147.88</v>
      </c>
    </row>
    <row r="347" spans="1:14" ht="14.4" customHeight="1" x14ac:dyDescent="0.3">
      <c r="A347" s="615" t="s">
        <v>470</v>
      </c>
      <c r="B347" s="616" t="s">
        <v>2077</v>
      </c>
      <c r="C347" s="617" t="s">
        <v>476</v>
      </c>
      <c r="D347" s="618" t="s">
        <v>2078</v>
      </c>
      <c r="E347" s="617" t="s">
        <v>481</v>
      </c>
      <c r="F347" s="618" t="s">
        <v>2079</v>
      </c>
      <c r="G347" s="617" t="s">
        <v>1522</v>
      </c>
      <c r="H347" s="617" t="s">
        <v>1626</v>
      </c>
      <c r="I347" s="617" t="s">
        <v>1627</v>
      </c>
      <c r="J347" s="617" t="s">
        <v>1628</v>
      </c>
      <c r="K347" s="617" t="s">
        <v>1629</v>
      </c>
      <c r="L347" s="619">
        <v>122.63999999999999</v>
      </c>
      <c r="M347" s="619">
        <v>1</v>
      </c>
      <c r="N347" s="620">
        <v>122.63999999999999</v>
      </c>
    </row>
    <row r="348" spans="1:14" ht="14.4" customHeight="1" x14ac:dyDescent="0.3">
      <c r="A348" s="615" t="s">
        <v>470</v>
      </c>
      <c r="B348" s="616" t="s">
        <v>2077</v>
      </c>
      <c r="C348" s="617" t="s">
        <v>476</v>
      </c>
      <c r="D348" s="618" t="s">
        <v>2078</v>
      </c>
      <c r="E348" s="617" t="s">
        <v>481</v>
      </c>
      <c r="F348" s="618" t="s">
        <v>2079</v>
      </c>
      <c r="G348" s="617" t="s">
        <v>1522</v>
      </c>
      <c r="H348" s="617" t="s">
        <v>1630</v>
      </c>
      <c r="I348" s="617" t="s">
        <v>1631</v>
      </c>
      <c r="J348" s="617" t="s">
        <v>1632</v>
      </c>
      <c r="K348" s="617" t="s">
        <v>1633</v>
      </c>
      <c r="L348" s="619">
        <v>90.660204078227721</v>
      </c>
      <c r="M348" s="619">
        <v>1</v>
      </c>
      <c r="N348" s="620">
        <v>90.660204078227721</v>
      </c>
    </row>
    <row r="349" spans="1:14" ht="14.4" customHeight="1" x14ac:dyDescent="0.3">
      <c r="A349" s="615" t="s">
        <v>470</v>
      </c>
      <c r="B349" s="616" t="s">
        <v>2077</v>
      </c>
      <c r="C349" s="617" t="s">
        <v>476</v>
      </c>
      <c r="D349" s="618" t="s">
        <v>2078</v>
      </c>
      <c r="E349" s="617" t="s">
        <v>481</v>
      </c>
      <c r="F349" s="618" t="s">
        <v>2079</v>
      </c>
      <c r="G349" s="617" t="s">
        <v>1522</v>
      </c>
      <c r="H349" s="617" t="s">
        <v>1634</v>
      </c>
      <c r="I349" s="617" t="s">
        <v>1635</v>
      </c>
      <c r="J349" s="617" t="s">
        <v>1636</v>
      </c>
      <c r="K349" s="617" t="s">
        <v>1637</v>
      </c>
      <c r="L349" s="619">
        <v>135.77999999999997</v>
      </c>
      <c r="M349" s="619">
        <v>1</v>
      </c>
      <c r="N349" s="620">
        <v>135.77999999999997</v>
      </c>
    </row>
    <row r="350" spans="1:14" ht="14.4" customHeight="1" x14ac:dyDescent="0.3">
      <c r="A350" s="615" t="s">
        <v>470</v>
      </c>
      <c r="B350" s="616" t="s">
        <v>2077</v>
      </c>
      <c r="C350" s="617" t="s">
        <v>476</v>
      </c>
      <c r="D350" s="618" t="s">
        <v>2078</v>
      </c>
      <c r="E350" s="617" t="s">
        <v>481</v>
      </c>
      <c r="F350" s="618" t="s">
        <v>2079</v>
      </c>
      <c r="G350" s="617" t="s">
        <v>1522</v>
      </c>
      <c r="H350" s="617" t="s">
        <v>1638</v>
      </c>
      <c r="I350" s="617" t="s">
        <v>1639</v>
      </c>
      <c r="J350" s="617" t="s">
        <v>1640</v>
      </c>
      <c r="K350" s="617" t="s">
        <v>1562</v>
      </c>
      <c r="L350" s="619">
        <v>71.170000000000016</v>
      </c>
      <c r="M350" s="619">
        <v>1</v>
      </c>
      <c r="N350" s="620">
        <v>71.170000000000016</v>
      </c>
    </row>
    <row r="351" spans="1:14" ht="14.4" customHeight="1" x14ac:dyDescent="0.3">
      <c r="A351" s="615" t="s">
        <v>470</v>
      </c>
      <c r="B351" s="616" t="s">
        <v>2077</v>
      </c>
      <c r="C351" s="617" t="s">
        <v>476</v>
      </c>
      <c r="D351" s="618" t="s">
        <v>2078</v>
      </c>
      <c r="E351" s="617" t="s">
        <v>481</v>
      </c>
      <c r="F351" s="618" t="s">
        <v>2079</v>
      </c>
      <c r="G351" s="617" t="s">
        <v>1522</v>
      </c>
      <c r="H351" s="617" t="s">
        <v>1641</v>
      </c>
      <c r="I351" s="617" t="s">
        <v>1642</v>
      </c>
      <c r="J351" s="617" t="s">
        <v>1643</v>
      </c>
      <c r="K351" s="617" t="s">
        <v>1644</v>
      </c>
      <c r="L351" s="619">
        <v>0</v>
      </c>
      <c r="M351" s="619">
        <v>0</v>
      </c>
      <c r="N351" s="620">
        <v>-1.1368683772161603E-13</v>
      </c>
    </row>
    <row r="352" spans="1:14" ht="14.4" customHeight="1" x14ac:dyDescent="0.3">
      <c r="A352" s="615" t="s">
        <v>470</v>
      </c>
      <c r="B352" s="616" t="s">
        <v>2077</v>
      </c>
      <c r="C352" s="617" t="s">
        <v>476</v>
      </c>
      <c r="D352" s="618" t="s">
        <v>2078</v>
      </c>
      <c r="E352" s="617" t="s">
        <v>481</v>
      </c>
      <c r="F352" s="618" t="s">
        <v>2079</v>
      </c>
      <c r="G352" s="617" t="s">
        <v>1522</v>
      </c>
      <c r="H352" s="617" t="s">
        <v>1645</v>
      </c>
      <c r="I352" s="617" t="s">
        <v>1646</v>
      </c>
      <c r="J352" s="617" t="s">
        <v>1647</v>
      </c>
      <c r="K352" s="617" t="s">
        <v>1648</v>
      </c>
      <c r="L352" s="619">
        <v>185.16000000000005</v>
      </c>
      <c r="M352" s="619">
        <v>1</v>
      </c>
      <c r="N352" s="620">
        <v>185.16000000000005</v>
      </c>
    </row>
    <row r="353" spans="1:14" ht="14.4" customHeight="1" x14ac:dyDescent="0.3">
      <c r="A353" s="615" t="s">
        <v>470</v>
      </c>
      <c r="B353" s="616" t="s">
        <v>2077</v>
      </c>
      <c r="C353" s="617" t="s">
        <v>476</v>
      </c>
      <c r="D353" s="618" t="s">
        <v>2078</v>
      </c>
      <c r="E353" s="617" t="s">
        <v>481</v>
      </c>
      <c r="F353" s="618" t="s">
        <v>2079</v>
      </c>
      <c r="G353" s="617" t="s">
        <v>1522</v>
      </c>
      <c r="H353" s="617" t="s">
        <v>1649</v>
      </c>
      <c r="I353" s="617" t="s">
        <v>1650</v>
      </c>
      <c r="J353" s="617" t="s">
        <v>1651</v>
      </c>
      <c r="K353" s="617" t="s">
        <v>1605</v>
      </c>
      <c r="L353" s="619">
        <v>155.51999999999998</v>
      </c>
      <c r="M353" s="619">
        <v>2</v>
      </c>
      <c r="N353" s="620">
        <v>311.03999999999996</v>
      </c>
    </row>
    <row r="354" spans="1:14" ht="14.4" customHeight="1" x14ac:dyDescent="0.3">
      <c r="A354" s="615" t="s">
        <v>470</v>
      </c>
      <c r="B354" s="616" t="s">
        <v>2077</v>
      </c>
      <c r="C354" s="617" t="s">
        <v>476</v>
      </c>
      <c r="D354" s="618" t="s">
        <v>2078</v>
      </c>
      <c r="E354" s="617" t="s">
        <v>481</v>
      </c>
      <c r="F354" s="618" t="s">
        <v>2079</v>
      </c>
      <c r="G354" s="617" t="s">
        <v>1522</v>
      </c>
      <c r="H354" s="617" t="s">
        <v>1652</v>
      </c>
      <c r="I354" s="617" t="s">
        <v>1653</v>
      </c>
      <c r="J354" s="617" t="s">
        <v>1573</v>
      </c>
      <c r="K354" s="617" t="s">
        <v>1402</v>
      </c>
      <c r="L354" s="619">
        <v>98.650000000000034</v>
      </c>
      <c r="M354" s="619">
        <v>1</v>
      </c>
      <c r="N354" s="620">
        <v>98.650000000000034</v>
      </c>
    </row>
    <row r="355" spans="1:14" ht="14.4" customHeight="1" x14ac:dyDescent="0.3">
      <c r="A355" s="615" t="s">
        <v>470</v>
      </c>
      <c r="B355" s="616" t="s">
        <v>2077</v>
      </c>
      <c r="C355" s="617" t="s">
        <v>476</v>
      </c>
      <c r="D355" s="618" t="s">
        <v>2078</v>
      </c>
      <c r="E355" s="617" t="s">
        <v>481</v>
      </c>
      <c r="F355" s="618" t="s">
        <v>2079</v>
      </c>
      <c r="G355" s="617" t="s">
        <v>1522</v>
      </c>
      <c r="H355" s="617" t="s">
        <v>1654</v>
      </c>
      <c r="I355" s="617" t="s">
        <v>1655</v>
      </c>
      <c r="J355" s="617" t="s">
        <v>1656</v>
      </c>
      <c r="K355" s="617" t="s">
        <v>1657</v>
      </c>
      <c r="L355" s="619">
        <v>73.958656969829022</v>
      </c>
      <c r="M355" s="619">
        <v>1</v>
      </c>
      <c r="N355" s="620">
        <v>73.958656969829022</v>
      </c>
    </row>
    <row r="356" spans="1:14" ht="14.4" customHeight="1" x14ac:dyDescent="0.3">
      <c r="A356" s="615" t="s">
        <v>470</v>
      </c>
      <c r="B356" s="616" t="s">
        <v>2077</v>
      </c>
      <c r="C356" s="617" t="s">
        <v>476</v>
      </c>
      <c r="D356" s="618" t="s">
        <v>2078</v>
      </c>
      <c r="E356" s="617" t="s">
        <v>481</v>
      </c>
      <c r="F356" s="618" t="s">
        <v>2079</v>
      </c>
      <c r="G356" s="617" t="s">
        <v>1522</v>
      </c>
      <c r="H356" s="617" t="s">
        <v>1658</v>
      </c>
      <c r="I356" s="617" t="s">
        <v>1659</v>
      </c>
      <c r="J356" s="617" t="s">
        <v>1596</v>
      </c>
      <c r="K356" s="617" t="s">
        <v>1660</v>
      </c>
      <c r="L356" s="619">
        <v>61.659999999999982</v>
      </c>
      <c r="M356" s="619">
        <v>1</v>
      </c>
      <c r="N356" s="620">
        <v>61.659999999999982</v>
      </c>
    </row>
    <row r="357" spans="1:14" ht="14.4" customHeight="1" x14ac:dyDescent="0.3">
      <c r="A357" s="615" t="s">
        <v>470</v>
      </c>
      <c r="B357" s="616" t="s">
        <v>2077</v>
      </c>
      <c r="C357" s="617" t="s">
        <v>476</v>
      </c>
      <c r="D357" s="618" t="s">
        <v>2078</v>
      </c>
      <c r="E357" s="617" t="s">
        <v>481</v>
      </c>
      <c r="F357" s="618" t="s">
        <v>2079</v>
      </c>
      <c r="G357" s="617" t="s">
        <v>1522</v>
      </c>
      <c r="H357" s="617" t="s">
        <v>1661</v>
      </c>
      <c r="I357" s="617" t="s">
        <v>1662</v>
      </c>
      <c r="J357" s="617" t="s">
        <v>1663</v>
      </c>
      <c r="K357" s="617" t="s">
        <v>1664</v>
      </c>
      <c r="L357" s="619">
        <v>174.61</v>
      </c>
      <c r="M357" s="619">
        <v>1</v>
      </c>
      <c r="N357" s="620">
        <v>174.61</v>
      </c>
    </row>
    <row r="358" spans="1:14" ht="14.4" customHeight="1" x14ac:dyDescent="0.3">
      <c r="A358" s="615" t="s">
        <v>470</v>
      </c>
      <c r="B358" s="616" t="s">
        <v>2077</v>
      </c>
      <c r="C358" s="617" t="s">
        <v>476</v>
      </c>
      <c r="D358" s="618" t="s">
        <v>2078</v>
      </c>
      <c r="E358" s="617" t="s">
        <v>481</v>
      </c>
      <c r="F358" s="618" t="s">
        <v>2079</v>
      </c>
      <c r="G358" s="617" t="s">
        <v>1522</v>
      </c>
      <c r="H358" s="617" t="s">
        <v>1665</v>
      </c>
      <c r="I358" s="617" t="s">
        <v>1666</v>
      </c>
      <c r="J358" s="617" t="s">
        <v>1545</v>
      </c>
      <c r="K358" s="617" t="s">
        <v>1667</v>
      </c>
      <c r="L358" s="619">
        <v>97.319092851711389</v>
      </c>
      <c r="M358" s="619">
        <v>2</v>
      </c>
      <c r="N358" s="620">
        <v>194.63818570342278</v>
      </c>
    </row>
    <row r="359" spans="1:14" ht="14.4" customHeight="1" x14ac:dyDescent="0.3">
      <c r="A359" s="615" t="s">
        <v>470</v>
      </c>
      <c r="B359" s="616" t="s">
        <v>2077</v>
      </c>
      <c r="C359" s="617" t="s">
        <v>476</v>
      </c>
      <c r="D359" s="618" t="s">
        <v>2078</v>
      </c>
      <c r="E359" s="617" t="s">
        <v>481</v>
      </c>
      <c r="F359" s="618" t="s">
        <v>2079</v>
      </c>
      <c r="G359" s="617" t="s">
        <v>1522</v>
      </c>
      <c r="H359" s="617" t="s">
        <v>1668</v>
      </c>
      <c r="I359" s="617" t="s">
        <v>1669</v>
      </c>
      <c r="J359" s="617" t="s">
        <v>1588</v>
      </c>
      <c r="K359" s="617" t="s">
        <v>1670</v>
      </c>
      <c r="L359" s="619">
        <v>80.52</v>
      </c>
      <c r="M359" s="619">
        <v>1</v>
      </c>
      <c r="N359" s="620">
        <v>80.52</v>
      </c>
    </row>
    <row r="360" spans="1:14" ht="14.4" customHeight="1" x14ac:dyDescent="0.3">
      <c r="A360" s="615" t="s">
        <v>470</v>
      </c>
      <c r="B360" s="616" t="s">
        <v>2077</v>
      </c>
      <c r="C360" s="617" t="s">
        <v>476</v>
      </c>
      <c r="D360" s="618" t="s">
        <v>2078</v>
      </c>
      <c r="E360" s="617" t="s">
        <v>481</v>
      </c>
      <c r="F360" s="618" t="s">
        <v>2079</v>
      </c>
      <c r="G360" s="617" t="s">
        <v>1522</v>
      </c>
      <c r="H360" s="617" t="s">
        <v>1671</v>
      </c>
      <c r="I360" s="617" t="s">
        <v>1671</v>
      </c>
      <c r="J360" s="617" t="s">
        <v>1672</v>
      </c>
      <c r="K360" s="617" t="s">
        <v>1073</v>
      </c>
      <c r="L360" s="619">
        <v>132.64475291298973</v>
      </c>
      <c r="M360" s="619">
        <v>2</v>
      </c>
      <c r="N360" s="620">
        <v>265.28950582597946</v>
      </c>
    </row>
    <row r="361" spans="1:14" ht="14.4" customHeight="1" x14ac:dyDescent="0.3">
      <c r="A361" s="615" t="s">
        <v>470</v>
      </c>
      <c r="B361" s="616" t="s">
        <v>2077</v>
      </c>
      <c r="C361" s="617" t="s">
        <v>476</v>
      </c>
      <c r="D361" s="618" t="s">
        <v>2078</v>
      </c>
      <c r="E361" s="617" t="s">
        <v>481</v>
      </c>
      <c r="F361" s="618" t="s">
        <v>2079</v>
      </c>
      <c r="G361" s="617" t="s">
        <v>1522</v>
      </c>
      <c r="H361" s="617" t="s">
        <v>1673</v>
      </c>
      <c r="I361" s="617" t="s">
        <v>1674</v>
      </c>
      <c r="J361" s="617" t="s">
        <v>1675</v>
      </c>
      <c r="K361" s="617" t="s">
        <v>1676</v>
      </c>
      <c r="L361" s="619">
        <v>1374.9999800589526</v>
      </c>
      <c r="M361" s="619">
        <v>52</v>
      </c>
      <c r="N361" s="620">
        <v>71499.998963065533</v>
      </c>
    </row>
    <row r="362" spans="1:14" ht="14.4" customHeight="1" x14ac:dyDescent="0.3">
      <c r="A362" s="615" t="s">
        <v>470</v>
      </c>
      <c r="B362" s="616" t="s">
        <v>2077</v>
      </c>
      <c r="C362" s="617" t="s">
        <v>476</v>
      </c>
      <c r="D362" s="618" t="s">
        <v>2078</v>
      </c>
      <c r="E362" s="617" t="s">
        <v>481</v>
      </c>
      <c r="F362" s="618" t="s">
        <v>2079</v>
      </c>
      <c r="G362" s="617" t="s">
        <v>1522</v>
      </c>
      <c r="H362" s="617" t="s">
        <v>1677</v>
      </c>
      <c r="I362" s="617" t="s">
        <v>1677</v>
      </c>
      <c r="J362" s="617" t="s">
        <v>1678</v>
      </c>
      <c r="K362" s="617" t="s">
        <v>1679</v>
      </c>
      <c r="L362" s="619">
        <v>115.22999999999996</v>
      </c>
      <c r="M362" s="619">
        <v>1</v>
      </c>
      <c r="N362" s="620">
        <v>115.22999999999996</v>
      </c>
    </row>
    <row r="363" spans="1:14" ht="14.4" customHeight="1" x14ac:dyDescent="0.3">
      <c r="A363" s="615" t="s">
        <v>470</v>
      </c>
      <c r="B363" s="616" t="s">
        <v>2077</v>
      </c>
      <c r="C363" s="617" t="s">
        <v>476</v>
      </c>
      <c r="D363" s="618" t="s">
        <v>2078</v>
      </c>
      <c r="E363" s="617" t="s">
        <v>481</v>
      </c>
      <c r="F363" s="618" t="s">
        <v>2079</v>
      </c>
      <c r="G363" s="617" t="s">
        <v>1522</v>
      </c>
      <c r="H363" s="617" t="s">
        <v>1680</v>
      </c>
      <c r="I363" s="617" t="s">
        <v>1680</v>
      </c>
      <c r="J363" s="617" t="s">
        <v>1681</v>
      </c>
      <c r="K363" s="617" t="s">
        <v>1682</v>
      </c>
      <c r="L363" s="619">
        <v>251.98</v>
      </c>
      <c r="M363" s="619">
        <v>3</v>
      </c>
      <c r="N363" s="620">
        <v>755.93999999999994</v>
      </c>
    </row>
    <row r="364" spans="1:14" ht="14.4" customHeight="1" x14ac:dyDescent="0.3">
      <c r="A364" s="615" t="s">
        <v>470</v>
      </c>
      <c r="B364" s="616" t="s">
        <v>2077</v>
      </c>
      <c r="C364" s="617" t="s">
        <v>476</v>
      </c>
      <c r="D364" s="618" t="s">
        <v>2078</v>
      </c>
      <c r="E364" s="617" t="s">
        <v>481</v>
      </c>
      <c r="F364" s="618" t="s">
        <v>2079</v>
      </c>
      <c r="G364" s="617" t="s">
        <v>1522</v>
      </c>
      <c r="H364" s="617" t="s">
        <v>1683</v>
      </c>
      <c r="I364" s="617" t="s">
        <v>1684</v>
      </c>
      <c r="J364" s="617" t="s">
        <v>1685</v>
      </c>
      <c r="K364" s="617" t="s">
        <v>1686</v>
      </c>
      <c r="L364" s="619">
        <v>691.45002144153113</v>
      </c>
      <c r="M364" s="619">
        <v>64</v>
      </c>
      <c r="N364" s="620">
        <v>44252.801372257993</v>
      </c>
    </row>
    <row r="365" spans="1:14" ht="14.4" customHeight="1" x14ac:dyDescent="0.3">
      <c r="A365" s="615" t="s">
        <v>470</v>
      </c>
      <c r="B365" s="616" t="s">
        <v>2077</v>
      </c>
      <c r="C365" s="617" t="s">
        <v>476</v>
      </c>
      <c r="D365" s="618" t="s">
        <v>2078</v>
      </c>
      <c r="E365" s="617" t="s">
        <v>481</v>
      </c>
      <c r="F365" s="618" t="s">
        <v>2079</v>
      </c>
      <c r="G365" s="617" t="s">
        <v>1522</v>
      </c>
      <c r="H365" s="617" t="s">
        <v>1687</v>
      </c>
      <c r="I365" s="617" t="s">
        <v>1688</v>
      </c>
      <c r="J365" s="617" t="s">
        <v>1689</v>
      </c>
      <c r="K365" s="617" t="s">
        <v>1690</v>
      </c>
      <c r="L365" s="619">
        <v>960.25</v>
      </c>
      <c r="M365" s="619">
        <v>5</v>
      </c>
      <c r="N365" s="620">
        <v>4801.25</v>
      </c>
    </row>
    <row r="366" spans="1:14" ht="14.4" customHeight="1" x14ac:dyDescent="0.3">
      <c r="A366" s="615" t="s">
        <v>470</v>
      </c>
      <c r="B366" s="616" t="s">
        <v>2077</v>
      </c>
      <c r="C366" s="617" t="s">
        <v>476</v>
      </c>
      <c r="D366" s="618" t="s">
        <v>2078</v>
      </c>
      <c r="E366" s="617" t="s">
        <v>481</v>
      </c>
      <c r="F366" s="618" t="s">
        <v>2079</v>
      </c>
      <c r="G366" s="617" t="s">
        <v>1522</v>
      </c>
      <c r="H366" s="617" t="s">
        <v>1691</v>
      </c>
      <c r="I366" s="617" t="s">
        <v>1692</v>
      </c>
      <c r="J366" s="617" t="s">
        <v>1693</v>
      </c>
      <c r="K366" s="617" t="s">
        <v>1694</v>
      </c>
      <c r="L366" s="619">
        <v>64.92</v>
      </c>
      <c r="M366" s="619">
        <v>1</v>
      </c>
      <c r="N366" s="620">
        <v>64.92</v>
      </c>
    </row>
    <row r="367" spans="1:14" ht="14.4" customHeight="1" x14ac:dyDescent="0.3">
      <c r="A367" s="615" t="s">
        <v>470</v>
      </c>
      <c r="B367" s="616" t="s">
        <v>2077</v>
      </c>
      <c r="C367" s="617" t="s">
        <v>476</v>
      </c>
      <c r="D367" s="618" t="s">
        <v>2078</v>
      </c>
      <c r="E367" s="617" t="s">
        <v>481</v>
      </c>
      <c r="F367" s="618" t="s">
        <v>2079</v>
      </c>
      <c r="G367" s="617" t="s">
        <v>1522</v>
      </c>
      <c r="H367" s="617" t="s">
        <v>1695</v>
      </c>
      <c r="I367" s="617" t="s">
        <v>1696</v>
      </c>
      <c r="J367" s="617" t="s">
        <v>1697</v>
      </c>
      <c r="K367" s="617" t="s">
        <v>1698</v>
      </c>
      <c r="L367" s="619">
        <v>70.039999999999935</v>
      </c>
      <c r="M367" s="619">
        <v>1</v>
      </c>
      <c r="N367" s="620">
        <v>70.039999999999935</v>
      </c>
    </row>
    <row r="368" spans="1:14" ht="14.4" customHeight="1" x14ac:dyDescent="0.3">
      <c r="A368" s="615" t="s">
        <v>470</v>
      </c>
      <c r="B368" s="616" t="s">
        <v>2077</v>
      </c>
      <c r="C368" s="617" t="s">
        <v>476</v>
      </c>
      <c r="D368" s="618" t="s">
        <v>2078</v>
      </c>
      <c r="E368" s="617" t="s">
        <v>481</v>
      </c>
      <c r="F368" s="618" t="s">
        <v>2079</v>
      </c>
      <c r="G368" s="617" t="s">
        <v>1522</v>
      </c>
      <c r="H368" s="617" t="s">
        <v>1699</v>
      </c>
      <c r="I368" s="617" t="s">
        <v>1699</v>
      </c>
      <c r="J368" s="617" t="s">
        <v>1700</v>
      </c>
      <c r="K368" s="617" t="s">
        <v>1701</v>
      </c>
      <c r="L368" s="619">
        <v>773.31</v>
      </c>
      <c r="M368" s="619">
        <v>1</v>
      </c>
      <c r="N368" s="620">
        <v>773.31</v>
      </c>
    </row>
    <row r="369" spans="1:14" ht="14.4" customHeight="1" x14ac:dyDescent="0.3">
      <c r="A369" s="615" t="s">
        <v>470</v>
      </c>
      <c r="B369" s="616" t="s">
        <v>2077</v>
      </c>
      <c r="C369" s="617" t="s">
        <v>476</v>
      </c>
      <c r="D369" s="618" t="s">
        <v>2078</v>
      </c>
      <c r="E369" s="617" t="s">
        <v>481</v>
      </c>
      <c r="F369" s="618" t="s">
        <v>2079</v>
      </c>
      <c r="G369" s="617" t="s">
        <v>1522</v>
      </c>
      <c r="H369" s="617" t="s">
        <v>1702</v>
      </c>
      <c r="I369" s="617" t="s">
        <v>1702</v>
      </c>
      <c r="J369" s="617" t="s">
        <v>1703</v>
      </c>
      <c r="K369" s="617" t="s">
        <v>1704</v>
      </c>
      <c r="L369" s="619">
        <v>47.629662007635638</v>
      </c>
      <c r="M369" s="619">
        <v>1</v>
      </c>
      <c r="N369" s="620">
        <v>47.629662007635638</v>
      </c>
    </row>
    <row r="370" spans="1:14" ht="14.4" customHeight="1" x14ac:dyDescent="0.3">
      <c r="A370" s="615" t="s">
        <v>470</v>
      </c>
      <c r="B370" s="616" t="s">
        <v>2077</v>
      </c>
      <c r="C370" s="617" t="s">
        <v>476</v>
      </c>
      <c r="D370" s="618" t="s">
        <v>2078</v>
      </c>
      <c r="E370" s="617" t="s">
        <v>481</v>
      </c>
      <c r="F370" s="618" t="s">
        <v>2079</v>
      </c>
      <c r="G370" s="617" t="s">
        <v>1522</v>
      </c>
      <c r="H370" s="617" t="s">
        <v>1705</v>
      </c>
      <c r="I370" s="617" t="s">
        <v>1705</v>
      </c>
      <c r="J370" s="617" t="s">
        <v>1706</v>
      </c>
      <c r="K370" s="617" t="s">
        <v>1707</v>
      </c>
      <c r="L370" s="619">
        <v>93.41</v>
      </c>
      <c r="M370" s="619">
        <v>1</v>
      </c>
      <c r="N370" s="620">
        <v>93.41</v>
      </c>
    </row>
    <row r="371" spans="1:14" ht="14.4" customHeight="1" x14ac:dyDescent="0.3">
      <c r="A371" s="615" t="s">
        <v>470</v>
      </c>
      <c r="B371" s="616" t="s">
        <v>2077</v>
      </c>
      <c r="C371" s="617" t="s">
        <v>476</v>
      </c>
      <c r="D371" s="618" t="s">
        <v>2078</v>
      </c>
      <c r="E371" s="617" t="s">
        <v>481</v>
      </c>
      <c r="F371" s="618" t="s">
        <v>2079</v>
      </c>
      <c r="G371" s="617" t="s">
        <v>1522</v>
      </c>
      <c r="H371" s="617" t="s">
        <v>1708</v>
      </c>
      <c r="I371" s="617" t="s">
        <v>1708</v>
      </c>
      <c r="J371" s="617" t="s">
        <v>1709</v>
      </c>
      <c r="K371" s="617" t="s">
        <v>1710</v>
      </c>
      <c r="L371" s="619">
        <v>113.0500000000001</v>
      </c>
      <c r="M371" s="619">
        <v>1</v>
      </c>
      <c r="N371" s="620">
        <v>113.0500000000001</v>
      </c>
    </row>
    <row r="372" spans="1:14" ht="14.4" customHeight="1" x14ac:dyDescent="0.3">
      <c r="A372" s="615" t="s">
        <v>470</v>
      </c>
      <c r="B372" s="616" t="s">
        <v>2077</v>
      </c>
      <c r="C372" s="617" t="s">
        <v>476</v>
      </c>
      <c r="D372" s="618" t="s">
        <v>2078</v>
      </c>
      <c r="E372" s="617" t="s">
        <v>481</v>
      </c>
      <c r="F372" s="618" t="s">
        <v>2079</v>
      </c>
      <c r="G372" s="617" t="s">
        <v>1522</v>
      </c>
      <c r="H372" s="617" t="s">
        <v>1711</v>
      </c>
      <c r="I372" s="617" t="s">
        <v>1711</v>
      </c>
      <c r="J372" s="617" t="s">
        <v>1712</v>
      </c>
      <c r="K372" s="617" t="s">
        <v>1713</v>
      </c>
      <c r="L372" s="619">
        <v>273.89999999999998</v>
      </c>
      <c r="M372" s="619">
        <v>3</v>
      </c>
      <c r="N372" s="620">
        <v>821.69999999999993</v>
      </c>
    </row>
    <row r="373" spans="1:14" ht="14.4" customHeight="1" x14ac:dyDescent="0.3">
      <c r="A373" s="615" t="s">
        <v>470</v>
      </c>
      <c r="B373" s="616" t="s">
        <v>2077</v>
      </c>
      <c r="C373" s="617" t="s">
        <v>476</v>
      </c>
      <c r="D373" s="618" t="s">
        <v>2078</v>
      </c>
      <c r="E373" s="617" t="s">
        <v>481</v>
      </c>
      <c r="F373" s="618" t="s">
        <v>2079</v>
      </c>
      <c r="G373" s="617" t="s">
        <v>1522</v>
      </c>
      <c r="H373" s="617" t="s">
        <v>1714</v>
      </c>
      <c r="I373" s="617" t="s">
        <v>1714</v>
      </c>
      <c r="J373" s="617" t="s">
        <v>1715</v>
      </c>
      <c r="K373" s="617" t="s">
        <v>1716</v>
      </c>
      <c r="L373" s="619">
        <v>1106.26</v>
      </c>
      <c r="M373" s="619">
        <v>1</v>
      </c>
      <c r="N373" s="620">
        <v>1106.26</v>
      </c>
    </row>
    <row r="374" spans="1:14" ht="14.4" customHeight="1" x14ac:dyDescent="0.3">
      <c r="A374" s="615" t="s">
        <v>470</v>
      </c>
      <c r="B374" s="616" t="s">
        <v>2077</v>
      </c>
      <c r="C374" s="617" t="s">
        <v>476</v>
      </c>
      <c r="D374" s="618" t="s">
        <v>2078</v>
      </c>
      <c r="E374" s="617" t="s">
        <v>481</v>
      </c>
      <c r="F374" s="618" t="s">
        <v>2079</v>
      </c>
      <c r="G374" s="617" t="s">
        <v>1522</v>
      </c>
      <c r="H374" s="617" t="s">
        <v>1717</v>
      </c>
      <c r="I374" s="617" t="s">
        <v>1717</v>
      </c>
      <c r="J374" s="617" t="s">
        <v>1569</v>
      </c>
      <c r="K374" s="617" t="s">
        <v>1570</v>
      </c>
      <c r="L374" s="619">
        <v>3299.9994947758123</v>
      </c>
      <c r="M374" s="619">
        <v>20</v>
      </c>
      <c r="N374" s="620">
        <v>65999.98989551625</v>
      </c>
    </row>
    <row r="375" spans="1:14" ht="14.4" customHeight="1" x14ac:dyDescent="0.3">
      <c r="A375" s="615" t="s">
        <v>470</v>
      </c>
      <c r="B375" s="616" t="s">
        <v>2077</v>
      </c>
      <c r="C375" s="617" t="s">
        <v>476</v>
      </c>
      <c r="D375" s="618" t="s">
        <v>2078</v>
      </c>
      <c r="E375" s="617" t="s">
        <v>481</v>
      </c>
      <c r="F375" s="618" t="s">
        <v>2079</v>
      </c>
      <c r="G375" s="617" t="s">
        <v>1522</v>
      </c>
      <c r="H375" s="617" t="s">
        <v>1718</v>
      </c>
      <c r="I375" s="617" t="s">
        <v>1718</v>
      </c>
      <c r="J375" s="617" t="s">
        <v>1719</v>
      </c>
      <c r="K375" s="617" t="s">
        <v>1720</v>
      </c>
      <c r="L375" s="619">
        <v>67.805404335552382</v>
      </c>
      <c r="M375" s="619">
        <v>1690</v>
      </c>
      <c r="N375" s="620">
        <v>114591.13332708353</v>
      </c>
    </row>
    <row r="376" spans="1:14" ht="14.4" customHeight="1" x14ac:dyDescent="0.3">
      <c r="A376" s="615" t="s">
        <v>470</v>
      </c>
      <c r="B376" s="616" t="s">
        <v>2077</v>
      </c>
      <c r="C376" s="617" t="s">
        <v>476</v>
      </c>
      <c r="D376" s="618" t="s">
        <v>2078</v>
      </c>
      <c r="E376" s="617" t="s">
        <v>481</v>
      </c>
      <c r="F376" s="618" t="s">
        <v>2079</v>
      </c>
      <c r="G376" s="617" t="s">
        <v>1522</v>
      </c>
      <c r="H376" s="617" t="s">
        <v>1721</v>
      </c>
      <c r="I376" s="617" t="s">
        <v>1721</v>
      </c>
      <c r="J376" s="617" t="s">
        <v>1545</v>
      </c>
      <c r="K376" s="617" t="s">
        <v>1546</v>
      </c>
      <c r="L376" s="619">
        <v>161.69</v>
      </c>
      <c r="M376" s="619">
        <v>1</v>
      </c>
      <c r="N376" s="620">
        <v>161.69</v>
      </c>
    </row>
    <row r="377" spans="1:14" ht="14.4" customHeight="1" x14ac:dyDescent="0.3">
      <c r="A377" s="615" t="s">
        <v>470</v>
      </c>
      <c r="B377" s="616" t="s">
        <v>2077</v>
      </c>
      <c r="C377" s="617" t="s">
        <v>476</v>
      </c>
      <c r="D377" s="618" t="s">
        <v>2078</v>
      </c>
      <c r="E377" s="617" t="s">
        <v>481</v>
      </c>
      <c r="F377" s="618" t="s">
        <v>2079</v>
      </c>
      <c r="G377" s="617" t="s">
        <v>1522</v>
      </c>
      <c r="H377" s="617" t="s">
        <v>1722</v>
      </c>
      <c r="I377" s="617" t="s">
        <v>1722</v>
      </c>
      <c r="J377" s="617" t="s">
        <v>1723</v>
      </c>
      <c r="K377" s="617" t="s">
        <v>1724</v>
      </c>
      <c r="L377" s="619">
        <v>63.110059299857362</v>
      </c>
      <c r="M377" s="619">
        <v>8</v>
      </c>
      <c r="N377" s="620">
        <v>504.88047439885889</v>
      </c>
    </row>
    <row r="378" spans="1:14" ht="14.4" customHeight="1" x14ac:dyDescent="0.3">
      <c r="A378" s="615" t="s">
        <v>470</v>
      </c>
      <c r="B378" s="616" t="s">
        <v>2077</v>
      </c>
      <c r="C378" s="617" t="s">
        <v>476</v>
      </c>
      <c r="D378" s="618" t="s">
        <v>2078</v>
      </c>
      <c r="E378" s="617" t="s">
        <v>481</v>
      </c>
      <c r="F378" s="618" t="s">
        <v>2079</v>
      </c>
      <c r="G378" s="617" t="s">
        <v>1522</v>
      </c>
      <c r="H378" s="617" t="s">
        <v>1725</v>
      </c>
      <c r="I378" s="617" t="s">
        <v>1725</v>
      </c>
      <c r="J378" s="617" t="s">
        <v>1726</v>
      </c>
      <c r="K378" s="617" t="s">
        <v>1073</v>
      </c>
      <c r="L378" s="619">
        <v>214.09053147016326</v>
      </c>
      <c r="M378" s="619">
        <v>1</v>
      </c>
      <c r="N378" s="620">
        <v>214.09053147016326</v>
      </c>
    </row>
    <row r="379" spans="1:14" ht="14.4" customHeight="1" x14ac:dyDescent="0.3">
      <c r="A379" s="615" t="s">
        <v>470</v>
      </c>
      <c r="B379" s="616" t="s">
        <v>2077</v>
      </c>
      <c r="C379" s="617" t="s">
        <v>476</v>
      </c>
      <c r="D379" s="618" t="s">
        <v>2078</v>
      </c>
      <c r="E379" s="617" t="s">
        <v>1727</v>
      </c>
      <c r="F379" s="618" t="s">
        <v>2080</v>
      </c>
      <c r="G379" s="617"/>
      <c r="H379" s="617" t="s">
        <v>1728</v>
      </c>
      <c r="I379" s="617" t="s">
        <v>1729</v>
      </c>
      <c r="J379" s="617" t="s">
        <v>1730</v>
      </c>
      <c r="K379" s="617"/>
      <c r="L379" s="619">
        <v>183.20249999999999</v>
      </c>
      <c r="M379" s="619">
        <v>3</v>
      </c>
      <c r="N379" s="620">
        <v>549.60749999999996</v>
      </c>
    </row>
    <row r="380" spans="1:14" ht="14.4" customHeight="1" x14ac:dyDescent="0.3">
      <c r="A380" s="615" t="s">
        <v>470</v>
      </c>
      <c r="B380" s="616" t="s">
        <v>2077</v>
      </c>
      <c r="C380" s="617" t="s">
        <v>476</v>
      </c>
      <c r="D380" s="618" t="s">
        <v>2078</v>
      </c>
      <c r="E380" s="617" t="s">
        <v>1727</v>
      </c>
      <c r="F380" s="618" t="s">
        <v>2080</v>
      </c>
      <c r="G380" s="617"/>
      <c r="H380" s="617" t="s">
        <v>1731</v>
      </c>
      <c r="I380" s="617" t="s">
        <v>1731</v>
      </c>
      <c r="J380" s="617" t="s">
        <v>1732</v>
      </c>
      <c r="K380" s="617" t="s">
        <v>1733</v>
      </c>
      <c r="L380" s="619">
        <v>900.29</v>
      </c>
      <c r="M380" s="619">
        <v>0.33339999999999997</v>
      </c>
      <c r="N380" s="620">
        <v>300.15668599999998</v>
      </c>
    </row>
    <row r="381" spans="1:14" ht="14.4" customHeight="1" x14ac:dyDescent="0.3">
      <c r="A381" s="615" t="s">
        <v>470</v>
      </c>
      <c r="B381" s="616" t="s">
        <v>2077</v>
      </c>
      <c r="C381" s="617" t="s">
        <v>476</v>
      </c>
      <c r="D381" s="618" t="s">
        <v>2078</v>
      </c>
      <c r="E381" s="617" t="s">
        <v>1727</v>
      </c>
      <c r="F381" s="618" t="s">
        <v>2080</v>
      </c>
      <c r="G381" s="617"/>
      <c r="H381" s="617" t="s">
        <v>1734</v>
      </c>
      <c r="I381" s="617" t="s">
        <v>1734</v>
      </c>
      <c r="J381" s="617" t="s">
        <v>1735</v>
      </c>
      <c r="K381" s="617" t="s">
        <v>1736</v>
      </c>
      <c r="L381" s="619">
        <v>27.198500531341107</v>
      </c>
      <c r="M381" s="619">
        <v>22</v>
      </c>
      <c r="N381" s="620">
        <v>598.36701168950435</v>
      </c>
    </row>
    <row r="382" spans="1:14" ht="14.4" customHeight="1" x14ac:dyDescent="0.3">
      <c r="A382" s="615" t="s">
        <v>470</v>
      </c>
      <c r="B382" s="616" t="s">
        <v>2077</v>
      </c>
      <c r="C382" s="617" t="s">
        <v>476</v>
      </c>
      <c r="D382" s="618" t="s">
        <v>2078</v>
      </c>
      <c r="E382" s="617" t="s">
        <v>1727</v>
      </c>
      <c r="F382" s="618" t="s">
        <v>2080</v>
      </c>
      <c r="G382" s="617"/>
      <c r="H382" s="617" t="s">
        <v>1737</v>
      </c>
      <c r="I382" s="617" t="s">
        <v>1737</v>
      </c>
      <c r="J382" s="617" t="s">
        <v>1738</v>
      </c>
      <c r="K382" s="617" t="s">
        <v>1736</v>
      </c>
      <c r="L382" s="619">
        <v>27.19607674010738</v>
      </c>
      <c r="M382" s="619">
        <v>18</v>
      </c>
      <c r="N382" s="620">
        <v>489.52938132193282</v>
      </c>
    </row>
    <row r="383" spans="1:14" ht="14.4" customHeight="1" x14ac:dyDescent="0.3">
      <c r="A383" s="615" t="s">
        <v>470</v>
      </c>
      <c r="B383" s="616" t="s">
        <v>2077</v>
      </c>
      <c r="C383" s="617" t="s">
        <v>476</v>
      </c>
      <c r="D383" s="618" t="s">
        <v>2078</v>
      </c>
      <c r="E383" s="617" t="s">
        <v>1727</v>
      </c>
      <c r="F383" s="618" t="s">
        <v>2080</v>
      </c>
      <c r="G383" s="617"/>
      <c r="H383" s="617" t="s">
        <v>1739</v>
      </c>
      <c r="I383" s="617" t="s">
        <v>1739</v>
      </c>
      <c r="J383" s="617" t="s">
        <v>1740</v>
      </c>
      <c r="K383" s="617" t="s">
        <v>1736</v>
      </c>
      <c r="L383" s="619">
        <v>27.197489425379246</v>
      </c>
      <c r="M383" s="619">
        <v>27</v>
      </c>
      <c r="N383" s="620">
        <v>734.33221448523966</v>
      </c>
    </row>
    <row r="384" spans="1:14" ht="14.4" customHeight="1" x14ac:dyDescent="0.3">
      <c r="A384" s="615" t="s">
        <v>470</v>
      </c>
      <c r="B384" s="616" t="s">
        <v>2077</v>
      </c>
      <c r="C384" s="617" t="s">
        <v>476</v>
      </c>
      <c r="D384" s="618" t="s">
        <v>2078</v>
      </c>
      <c r="E384" s="617" t="s">
        <v>1727</v>
      </c>
      <c r="F384" s="618" t="s">
        <v>2080</v>
      </c>
      <c r="G384" s="617" t="s">
        <v>512</v>
      </c>
      <c r="H384" s="617" t="s">
        <v>1741</v>
      </c>
      <c r="I384" s="617" t="s">
        <v>796</v>
      </c>
      <c r="J384" s="617" t="s">
        <v>1742</v>
      </c>
      <c r="K384" s="617"/>
      <c r="L384" s="619">
        <v>1161.1000244914278</v>
      </c>
      <c r="M384" s="619">
        <v>2.0006999999999993</v>
      </c>
      <c r="N384" s="620">
        <v>2323.0128189999987</v>
      </c>
    </row>
    <row r="385" spans="1:14" ht="14.4" customHeight="1" x14ac:dyDescent="0.3">
      <c r="A385" s="615" t="s">
        <v>470</v>
      </c>
      <c r="B385" s="616" t="s">
        <v>2077</v>
      </c>
      <c r="C385" s="617" t="s">
        <v>476</v>
      </c>
      <c r="D385" s="618" t="s">
        <v>2078</v>
      </c>
      <c r="E385" s="617" t="s">
        <v>1727</v>
      </c>
      <c r="F385" s="618" t="s">
        <v>2080</v>
      </c>
      <c r="G385" s="617" t="s">
        <v>512</v>
      </c>
      <c r="H385" s="617" t="s">
        <v>1743</v>
      </c>
      <c r="I385" s="617" t="s">
        <v>796</v>
      </c>
      <c r="J385" s="617" t="s">
        <v>1744</v>
      </c>
      <c r="K385" s="617" t="s">
        <v>1745</v>
      </c>
      <c r="L385" s="619">
        <v>185.64128167686744</v>
      </c>
      <c r="M385" s="619">
        <v>18</v>
      </c>
      <c r="N385" s="620">
        <v>3341.543070183614</v>
      </c>
    </row>
    <row r="386" spans="1:14" ht="14.4" customHeight="1" x14ac:dyDescent="0.3">
      <c r="A386" s="615" t="s">
        <v>470</v>
      </c>
      <c r="B386" s="616" t="s">
        <v>2077</v>
      </c>
      <c r="C386" s="617" t="s">
        <v>476</v>
      </c>
      <c r="D386" s="618" t="s">
        <v>2078</v>
      </c>
      <c r="E386" s="617" t="s">
        <v>1727</v>
      </c>
      <c r="F386" s="618" t="s">
        <v>2080</v>
      </c>
      <c r="G386" s="617" t="s">
        <v>512</v>
      </c>
      <c r="H386" s="617" t="s">
        <v>1746</v>
      </c>
      <c r="I386" s="617" t="s">
        <v>796</v>
      </c>
      <c r="J386" s="617" t="s">
        <v>1747</v>
      </c>
      <c r="K386" s="617"/>
      <c r="L386" s="619">
        <v>253.7600179668905</v>
      </c>
      <c r="M386" s="619">
        <v>60</v>
      </c>
      <c r="N386" s="620">
        <v>15225.601078013429</v>
      </c>
    </row>
    <row r="387" spans="1:14" ht="14.4" customHeight="1" x14ac:dyDescent="0.3">
      <c r="A387" s="615" t="s">
        <v>470</v>
      </c>
      <c r="B387" s="616" t="s">
        <v>2077</v>
      </c>
      <c r="C387" s="617" t="s">
        <v>476</v>
      </c>
      <c r="D387" s="618" t="s">
        <v>2078</v>
      </c>
      <c r="E387" s="617" t="s">
        <v>1727</v>
      </c>
      <c r="F387" s="618" t="s">
        <v>2080</v>
      </c>
      <c r="G387" s="617" t="s">
        <v>512</v>
      </c>
      <c r="H387" s="617" t="s">
        <v>1748</v>
      </c>
      <c r="I387" s="617" t="s">
        <v>796</v>
      </c>
      <c r="J387" s="617" t="s">
        <v>1749</v>
      </c>
      <c r="K387" s="617"/>
      <c r="L387" s="619">
        <v>221.68958402056538</v>
      </c>
      <c r="M387" s="619">
        <v>60</v>
      </c>
      <c r="N387" s="620">
        <v>13301.375041233923</v>
      </c>
    </row>
    <row r="388" spans="1:14" ht="14.4" customHeight="1" x14ac:dyDescent="0.3">
      <c r="A388" s="615" t="s">
        <v>470</v>
      </c>
      <c r="B388" s="616" t="s">
        <v>2077</v>
      </c>
      <c r="C388" s="617" t="s">
        <v>476</v>
      </c>
      <c r="D388" s="618" t="s">
        <v>2078</v>
      </c>
      <c r="E388" s="617" t="s">
        <v>1727</v>
      </c>
      <c r="F388" s="618" t="s">
        <v>2080</v>
      </c>
      <c r="G388" s="617" t="s">
        <v>512</v>
      </c>
      <c r="H388" s="617" t="s">
        <v>1750</v>
      </c>
      <c r="I388" s="617" t="s">
        <v>796</v>
      </c>
      <c r="J388" s="617" t="s">
        <v>1751</v>
      </c>
      <c r="K388" s="617"/>
      <c r="L388" s="619">
        <v>180.33066666666667</v>
      </c>
      <c r="M388" s="619">
        <v>30</v>
      </c>
      <c r="N388" s="620">
        <v>5409.92</v>
      </c>
    </row>
    <row r="389" spans="1:14" ht="14.4" customHeight="1" x14ac:dyDescent="0.3">
      <c r="A389" s="615" t="s">
        <v>470</v>
      </c>
      <c r="B389" s="616" t="s">
        <v>2077</v>
      </c>
      <c r="C389" s="617" t="s">
        <v>476</v>
      </c>
      <c r="D389" s="618" t="s">
        <v>2078</v>
      </c>
      <c r="E389" s="617" t="s">
        <v>1727</v>
      </c>
      <c r="F389" s="618" t="s">
        <v>2080</v>
      </c>
      <c r="G389" s="617" t="s">
        <v>512</v>
      </c>
      <c r="H389" s="617" t="s">
        <v>1752</v>
      </c>
      <c r="I389" s="617" t="s">
        <v>796</v>
      </c>
      <c r="J389" s="617" t="s">
        <v>1753</v>
      </c>
      <c r="K389" s="617"/>
      <c r="L389" s="619">
        <v>84.41</v>
      </c>
      <c r="M389" s="619">
        <v>8</v>
      </c>
      <c r="N389" s="620">
        <v>675.28</v>
      </c>
    </row>
    <row r="390" spans="1:14" ht="14.4" customHeight="1" x14ac:dyDescent="0.3">
      <c r="A390" s="615" t="s">
        <v>470</v>
      </c>
      <c r="B390" s="616" t="s">
        <v>2077</v>
      </c>
      <c r="C390" s="617" t="s">
        <v>476</v>
      </c>
      <c r="D390" s="618" t="s">
        <v>2078</v>
      </c>
      <c r="E390" s="617" t="s">
        <v>1727</v>
      </c>
      <c r="F390" s="618" t="s">
        <v>2080</v>
      </c>
      <c r="G390" s="617" t="s">
        <v>512</v>
      </c>
      <c r="H390" s="617" t="s">
        <v>1754</v>
      </c>
      <c r="I390" s="617" t="s">
        <v>796</v>
      </c>
      <c r="J390" s="617" t="s">
        <v>1755</v>
      </c>
      <c r="K390" s="617" t="s">
        <v>1756</v>
      </c>
      <c r="L390" s="619">
        <v>996.75</v>
      </c>
      <c r="M390" s="619">
        <v>8</v>
      </c>
      <c r="N390" s="620">
        <v>7974</v>
      </c>
    </row>
    <row r="391" spans="1:14" ht="14.4" customHeight="1" x14ac:dyDescent="0.3">
      <c r="A391" s="615" t="s">
        <v>470</v>
      </c>
      <c r="B391" s="616" t="s">
        <v>2077</v>
      </c>
      <c r="C391" s="617" t="s">
        <v>476</v>
      </c>
      <c r="D391" s="618" t="s">
        <v>2078</v>
      </c>
      <c r="E391" s="617" t="s">
        <v>1727</v>
      </c>
      <c r="F391" s="618" t="s">
        <v>2080</v>
      </c>
      <c r="G391" s="617" t="s">
        <v>512</v>
      </c>
      <c r="H391" s="617" t="s">
        <v>1757</v>
      </c>
      <c r="I391" s="617" t="s">
        <v>796</v>
      </c>
      <c r="J391" s="617" t="s">
        <v>1758</v>
      </c>
      <c r="K391" s="617"/>
      <c r="L391" s="619">
        <v>732.81</v>
      </c>
      <c r="M391" s="619">
        <v>2.25</v>
      </c>
      <c r="N391" s="620">
        <v>1648.8224999999998</v>
      </c>
    </row>
    <row r="392" spans="1:14" ht="14.4" customHeight="1" x14ac:dyDescent="0.3">
      <c r="A392" s="615" t="s">
        <v>470</v>
      </c>
      <c r="B392" s="616" t="s">
        <v>2077</v>
      </c>
      <c r="C392" s="617" t="s">
        <v>476</v>
      </c>
      <c r="D392" s="618" t="s">
        <v>2078</v>
      </c>
      <c r="E392" s="617" t="s">
        <v>1727</v>
      </c>
      <c r="F392" s="618" t="s">
        <v>2080</v>
      </c>
      <c r="G392" s="617" t="s">
        <v>512</v>
      </c>
      <c r="H392" s="617" t="s">
        <v>1759</v>
      </c>
      <c r="I392" s="617" t="s">
        <v>1759</v>
      </c>
      <c r="J392" s="617" t="s">
        <v>1760</v>
      </c>
      <c r="K392" s="617" t="s">
        <v>1761</v>
      </c>
      <c r="L392" s="619">
        <v>1109.04</v>
      </c>
      <c r="M392" s="619">
        <v>2</v>
      </c>
      <c r="N392" s="620">
        <v>2218.08</v>
      </c>
    </row>
    <row r="393" spans="1:14" ht="14.4" customHeight="1" x14ac:dyDescent="0.3">
      <c r="A393" s="615" t="s">
        <v>470</v>
      </c>
      <c r="B393" s="616" t="s">
        <v>2077</v>
      </c>
      <c r="C393" s="617" t="s">
        <v>476</v>
      </c>
      <c r="D393" s="618" t="s">
        <v>2078</v>
      </c>
      <c r="E393" s="617" t="s">
        <v>1727</v>
      </c>
      <c r="F393" s="618" t="s">
        <v>2080</v>
      </c>
      <c r="G393" s="617" t="s">
        <v>1522</v>
      </c>
      <c r="H393" s="617" t="s">
        <v>1762</v>
      </c>
      <c r="I393" s="617" t="s">
        <v>1763</v>
      </c>
      <c r="J393" s="617" t="s">
        <v>1764</v>
      </c>
      <c r="K393" s="617" t="s">
        <v>1736</v>
      </c>
      <c r="L393" s="619">
        <v>40.920000000000009</v>
      </c>
      <c r="M393" s="619">
        <v>28</v>
      </c>
      <c r="N393" s="620">
        <v>1145.7600000000002</v>
      </c>
    </row>
    <row r="394" spans="1:14" ht="14.4" customHeight="1" x14ac:dyDescent="0.3">
      <c r="A394" s="615" t="s">
        <v>470</v>
      </c>
      <c r="B394" s="616" t="s">
        <v>2077</v>
      </c>
      <c r="C394" s="617" t="s">
        <v>476</v>
      </c>
      <c r="D394" s="618" t="s">
        <v>2078</v>
      </c>
      <c r="E394" s="617" t="s">
        <v>1727</v>
      </c>
      <c r="F394" s="618" t="s">
        <v>2080</v>
      </c>
      <c r="G394" s="617" t="s">
        <v>1522</v>
      </c>
      <c r="H394" s="617" t="s">
        <v>1765</v>
      </c>
      <c r="I394" s="617" t="s">
        <v>1766</v>
      </c>
      <c r="J394" s="617" t="s">
        <v>1767</v>
      </c>
      <c r="K394" s="617" t="s">
        <v>1736</v>
      </c>
      <c r="L394" s="619">
        <v>40.92</v>
      </c>
      <c r="M394" s="619">
        <v>88</v>
      </c>
      <c r="N394" s="620">
        <v>3600.96</v>
      </c>
    </row>
    <row r="395" spans="1:14" ht="14.4" customHeight="1" x14ac:dyDescent="0.3">
      <c r="A395" s="615" t="s">
        <v>470</v>
      </c>
      <c r="B395" s="616" t="s">
        <v>2077</v>
      </c>
      <c r="C395" s="617" t="s">
        <v>476</v>
      </c>
      <c r="D395" s="618" t="s">
        <v>2078</v>
      </c>
      <c r="E395" s="617" t="s">
        <v>1727</v>
      </c>
      <c r="F395" s="618" t="s">
        <v>2080</v>
      </c>
      <c r="G395" s="617" t="s">
        <v>1522</v>
      </c>
      <c r="H395" s="617" t="s">
        <v>1768</v>
      </c>
      <c r="I395" s="617" t="s">
        <v>1769</v>
      </c>
      <c r="J395" s="617" t="s">
        <v>1770</v>
      </c>
      <c r="K395" s="617" t="s">
        <v>1736</v>
      </c>
      <c r="L395" s="619">
        <v>41.180000000000007</v>
      </c>
      <c r="M395" s="619">
        <v>29</v>
      </c>
      <c r="N395" s="620">
        <v>1194.2200000000003</v>
      </c>
    </row>
    <row r="396" spans="1:14" ht="14.4" customHeight="1" x14ac:dyDescent="0.3">
      <c r="A396" s="615" t="s">
        <v>470</v>
      </c>
      <c r="B396" s="616" t="s">
        <v>2077</v>
      </c>
      <c r="C396" s="617" t="s">
        <v>476</v>
      </c>
      <c r="D396" s="618" t="s">
        <v>2078</v>
      </c>
      <c r="E396" s="617" t="s">
        <v>1727</v>
      </c>
      <c r="F396" s="618" t="s">
        <v>2080</v>
      </c>
      <c r="G396" s="617" t="s">
        <v>1522</v>
      </c>
      <c r="H396" s="617" t="s">
        <v>1771</v>
      </c>
      <c r="I396" s="617" t="s">
        <v>1772</v>
      </c>
      <c r="J396" s="617" t="s">
        <v>1773</v>
      </c>
      <c r="K396" s="617" t="s">
        <v>1736</v>
      </c>
      <c r="L396" s="619">
        <v>41.18</v>
      </c>
      <c r="M396" s="619">
        <v>28</v>
      </c>
      <c r="N396" s="620">
        <v>1153.04</v>
      </c>
    </row>
    <row r="397" spans="1:14" ht="14.4" customHeight="1" x14ac:dyDescent="0.3">
      <c r="A397" s="615" t="s">
        <v>470</v>
      </c>
      <c r="B397" s="616" t="s">
        <v>2077</v>
      </c>
      <c r="C397" s="617" t="s">
        <v>476</v>
      </c>
      <c r="D397" s="618" t="s">
        <v>2078</v>
      </c>
      <c r="E397" s="617" t="s">
        <v>1727</v>
      </c>
      <c r="F397" s="618" t="s">
        <v>2080</v>
      </c>
      <c r="G397" s="617" t="s">
        <v>1522</v>
      </c>
      <c r="H397" s="617" t="s">
        <v>1774</v>
      </c>
      <c r="I397" s="617" t="s">
        <v>1774</v>
      </c>
      <c r="J397" s="617" t="s">
        <v>1775</v>
      </c>
      <c r="K397" s="617" t="s">
        <v>1776</v>
      </c>
      <c r="L397" s="619">
        <v>148.96</v>
      </c>
      <c r="M397" s="619">
        <v>1</v>
      </c>
      <c r="N397" s="620">
        <v>148.96</v>
      </c>
    </row>
    <row r="398" spans="1:14" ht="14.4" customHeight="1" x14ac:dyDescent="0.3">
      <c r="A398" s="615" t="s">
        <v>470</v>
      </c>
      <c r="B398" s="616" t="s">
        <v>2077</v>
      </c>
      <c r="C398" s="617" t="s">
        <v>476</v>
      </c>
      <c r="D398" s="618" t="s">
        <v>2078</v>
      </c>
      <c r="E398" s="617" t="s">
        <v>1727</v>
      </c>
      <c r="F398" s="618" t="s">
        <v>2080</v>
      </c>
      <c r="G398" s="617" t="s">
        <v>1522</v>
      </c>
      <c r="H398" s="617" t="s">
        <v>1777</v>
      </c>
      <c r="I398" s="617" t="s">
        <v>1778</v>
      </c>
      <c r="J398" s="617" t="s">
        <v>1779</v>
      </c>
      <c r="K398" s="617" t="s">
        <v>1780</v>
      </c>
      <c r="L398" s="619">
        <v>216.90999999999997</v>
      </c>
      <c r="M398" s="619">
        <v>72</v>
      </c>
      <c r="N398" s="620">
        <v>15617.519999999999</v>
      </c>
    </row>
    <row r="399" spans="1:14" ht="14.4" customHeight="1" x14ac:dyDescent="0.3">
      <c r="A399" s="615" t="s">
        <v>470</v>
      </c>
      <c r="B399" s="616" t="s">
        <v>2077</v>
      </c>
      <c r="C399" s="617" t="s">
        <v>476</v>
      </c>
      <c r="D399" s="618" t="s">
        <v>2078</v>
      </c>
      <c r="E399" s="617" t="s">
        <v>1727</v>
      </c>
      <c r="F399" s="618" t="s">
        <v>2080</v>
      </c>
      <c r="G399" s="617" t="s">
        <v>1522</v>
      </c>
      <c r="H399" s="617" t="s">
        <v>1781</v>
      </c>
      <c r="I399" s="617" t="s">
        <v>1781</v>
      </c>
      <c r="J399" s="617" t="s">
        <v>1760</v>
      </c>
      <c r="K399" s="617" t="s">
        <v>1782</v>
      </c>
      <c r="L399" s="619">
        <v>138.63000293032911</v>
      </c>
      <c r="M399" s="619">
        <v>144</v>
      </c>
      <c r="N399" s="620">
        <v>19962.720421967391</v>
      </c>
    </row>
    <row r="400" spans="1:14" ht="14.4" customHeight="1" x14ac:dyDescent="0.3">
      <c r="A400" s="615" t="s">
        <v>470</v>
      </c>
      <c r="B400" s="616" t="s">
        <v>2077</v>
      </c>
      <c r="C400" s="617" t="s">
        <v>476</v>
      </c>
      <c r="D400" s="618" t="s">
        <v>2078</v>
      </c>
      <c r="E400" s="617" t="s">
        <v>1727</v>
      </c>
      <c r="F400" s="618" t="s">
        <v>2080</v>
      </c>
      <c r="G400" s="617" t="s">
        <v>1522</v>
      </c>
      <c r="H400" s="617" t="s">
        <v>1783</v>
      </c>
      <c r="I400" s="617" t="s">
        <v>1783</v>
      </c>
      <c r="J400" s="617" t="s">
        <v>1784</v>
      </c>
      <c r="K400" s="617" t="s">
        <v>1785</v>
      </c>
      <c r="L400" s="619">
        <v>111.95005843252602</v>
      </c>
      <c r="M400" s="619">
        <v>11</v>
      </c>
      <c r="N400" s="620">
        <v>1231.4506427577862</v>
      </c>
    </row>
    <row r="401" spans="1:14" ht="14.4" customHeight="1" x14ac:dyDescent="0.3">
      <c r="A401" s="615" t="s">
        <v>470</v>
      </c>
      <c r="B401" s="616" t="s">
        <v>2077</v>
      </c>
      <c r="C401" s="617" t="s">
        <v>476</v>
      </c>
      <c r="D401" s="618" t="s">
        <v>2078</v>
      </c>
      <c r="E401" s="617" t="s">
        <v>1727</v>
      </c>
      <c r="F401" s="618" t="s">
        <v>2080</v>
      </c>
      <c r="G401" s="617" t="s">
        <v>1522</v>
      </c>
      <c r="H401" s="617" t="s">
        <v>1786</v>
      </c>
      <c r="I401" s="617" t="s">
        <v>1786</v>
      </c>
      <c r="J401" s="617" t="s">
        <v>1787</v>
      </c>
      <c r="K401" s="617" t="s">
        <v>1785</v>
      </c>
      <c r="L401" s="619">
        <v>111.94998559678054</v>
      </c>
      <c r="M401" s="619">
        <v>10</v>
      </c>
      <c r="N401" s="620">
        <v>1119.4998559678054</v>
      </c>
    </row>
    <row r="402" spans="1:14" ht="14.4" customHeight="1" x14ac:dyDescent="0.3">
      <c r="A402" s="615" t="s">
        <v>470</v>
      </c>
      <c r="B402" s="616" t="s">
        <v>2077</v>
      </c>
      <c r="C402" s="617" t="s">
        <v>476</v>
      </c>
      <c r="D402" s="618" t="s">
        <v>2078</v>
      </c>
      <c r="E402" s="617" t="s">
        <v>1727</v>
      </c>
      <c r="F402" s="618" t="s">
        <v>2080</v>
      </c>
      <c r="G402" s="617" t="s">
        <v>1522</v>
      </c>
      <c r="H402" s="617" t="s">
        <v>1788</v>
      </c>
      <c r="I402" s="617" t="s">
        <v>1789</v>
      </c>
      <c r="J402" s="617" t="s">
        <v>1790</v>
      </c>
      <c r="K402" s="617" t="s">
        <v>1791</v>
      </c>
      <c r="L402" s="619">
        <v>111.95</v>
      </c>
      <c r="M402" s="619">
        <v>9</v>
      </c>
      <c r="N402" s="620">
        <v>1007.5500000000001</v>
      </c>
    </row>
    <row r="403" spans="1:14" ht="14.4" customHeight="1" x14ac:dyDescent="0.3">
      <c r="A403" s="615" t="s">
        <v>470</v>
      </c>
      <c r="B403" s="616" t="s">
        <v>2077</v>
      </c>
      <c r="C403" s="617" t="s">
        <v>476</v>
      </c>
      <c r="D403" s="618" t="s">
        <v>2078</v>
      </c>
      <c r="E403" s="617" t="s">
        <v>1727</v>
      </c>
      <c r="F403" s="618" t="s">
        <v>2080</v>
      </c>
      <c r="G403" s="617" t="s">
        <v>1522</v>
      </c>
      <c r="H403" s="617" t="s">
        <v>1792</v>
      </c>
      <c r="I403" s="617" t="s">
        <v>1793</v>
      </c>
      <c r="J403" s="617" t="s">
        <v>1794</v>
      </c>
      <c r="K403" s="617" t="s">
        <v>1776</v>
      </c>
      <c r="L403" s="619">
        <v>135.59985115760887</v>
      </c>
      <c r="M403" s="619">
        <v>12</v>
      </c>
      <c r="N403" s="620">
        <v>1627.1982138913063</v>
      </c>
    </row>
    <row r="404" spans="1:14" ht="14.4" customHeight="1" x14ac:dyDescent="0.3">
      <c r="A404" s="615" t="s">
        <v>470</v>
      </c>
      <c r="B404" s="616" t="s">
        <v>2077</v>
      </c>
      <c r="C404" s="617" t="s">
        <v>476</v>
      </c>
      <c r="D404" s="618" t="s">
        <v>2078</v>
      </c>
      <c r="E404" s="617" t="s">
        <v>1727</v>
      </c>
      <c r="F404" s="618" t="s">
        <v>2080</v>
      </c>
      <c r="G404" s="617" t="s">
        <v>1522</v>
      </c>
      <c r="H404" s="617" t="s">
        <v>1795</v>
      </c>
      <c r="I404" s="617" t="s">
        <v>1796</v>
      </c>
      <c r="J404" s="617" t="s">
        <v>1797</v>
      </c>
      <c r="K404" s="617" t="s">
        <v>1785</v>
      </c>
      <c r="L404" s="619">
        <v>111.95000062298503</v>
      </c>
      <c r="M404" s="619">
        <v>13</v>
      </c>
      <c r="N404" s="620">
        <v>1455.3500080988053</v>
      </c>
    </row>
    <row r="405" spans="1:14" ht="14.4" customHeight="1" x14ac:dyDescent="0.3">
      <c r="A405" s="615" t="s">
        <v>470</v>
      </c>
      <c r="B405" s="616" t="s">
        <v>2077</v>
      </c>
      <c r="C405" s="617" t="s">
        <v>476</v>
      </c>
      <c r="D405" s="618" t="s">
        <v>2078</v>
      </c>
      <c r="E405" s="617" t="s">
        <v>1727</v>
      </c>
      <c r="F405" s="618" t="s">
        <v>2080</v>
      </c>
      <c r="G405" s="617" t="s">
        <v>1522</v>
      </c>
      <c r="H405" s="617" t="s">
        <v>1798</v>
      </c>
      <c r="I405" s="617" t="s">
        <v>1798</v>
      </c>
      <c r="J405" s="617" t="s">
        <v>1799</v>
      </c>
      <c r="K405" s="617" t="s">
        <v>1800</v>
      </c>
      <c r="L405" s="619">
        <v>122.69067330688893</v>
      </c>
      <c r="M405" s="619">
        <v>38</v>
      </c>
      <c r="N405" s="620">
        <v>4662.2455856617789</v>
      </c>
    </row>
    <row r="406" spans="1:14" ht="14.4" customHeight="1" x14ac:dyDescent="0.3">
      <c r="A406" s="615" t="s">
        <v>470</v>
      </c>
      <c r="B406" s="616" t="s">
        <v>2077</v>
      </c>
      <c r="C406" s="617" t="s">
        <v>476</v>
      </c>
      <c r="D406" s="618" t="s">
        <v>2078</v>
      </c>
      <c r="E406" s="617" t="s">
        <v>1727</v>
      </c>
      <c r="F406" s="618" t="s">
        <v>2080</v>
      </c>
      <c r="G406" s="617" t="s">
        <v>1522</v>
      </c>
      <c r="H406" s="617" t="s">
        <v>1801</v>
      </c>
      <c r="I406" s="617" t="s">
        <v>1801</v>
      </c>
      <c r="J406" s="617" t="s">
        <v>1802</v>
      </c>
      <c r="K406" s="617" t="s">
        <v>1800</v>
      </c>
      <c r="L406" s="619">
        <v>122.69000000000001</v>
      </c>
      <c r="M406" s="619">
        <v>30</v>
      </c>
      <c r="N406" s="620">
        <v>3680.7000000000003</v>
      </c>
    </row>
    <row r="407" spans="1:14" ht="14.4" customHeight="1" x14ac:dyDescent="0.3">
      <c r="A407" s="615" t="s">
        <v>470</v>
      </c>
      <c r="B407" s="616" t="s">
        <v>2077</v>
      </c>
      <c r="C407" s="617" t="s">
        <v>476</v>
      </c>
      <c r="D407" s="618" t="s">
        <v>2078</v>
      </c>
      <c r="E407" s="617" t="s">
        <v>1727</v>
      </c>
      <c r="F407" s="618" t="s">
        <v>2080</v>
      </c>
      <c r="G407" s="617" t="s">
        <v>1522</v>
      </c>
      <c r="H407" s="617" t="s">
        <v>1803</v>
      </c>
      <c r="I407" s="617" t="s">
        <v>1803</v>
      </c>
      <c r="J407" s="617" t="s">
        <v>1804</v>
      </c>
      <c r="K407" s="617" t="s">
        <v>1800</v>
      </c>
      <c r="L407" s="619">
        <v>129.97</v>
      </c>
      <c r="M407" s="619">
        <v>28</v>
      </c>
      <c r="N407" s="620">
        <v>3639.1600000000003</v>
      </c>
    </row>
    <row r="408" spans="1:14" ht="14.4" customHeight="1" x14ac:dyDescent="0.3">
      <c r="A408" s="615" t="s">
        <v>470</v>
      </c>
      <c r="B408" s="616" t="s">
        <v>2077</v>
      </c>
      <c r="C408" s="617" t="s">
        <v>476</v>
      </c>
      <c r="D408" s="618" t="s">
        <v>2078</v>
      </c>
      <c r="E408" s="617" t="s">
        <v>1727</v>
      </c>
      <c r="F408" s="618" t="s">
        <v>2080</v>
      </c>
      <c r="G408" s="617" t="s">
        <v>1522</v>
      </c>
      <c r="H408" s="617" t="s">
        <v>1805</v>
      </c>
      <c r="I408" s="617" t="s">
        <v>1805</v>
      </c>
      <c r="J408" s="617" t="s">
        <v>1806</v>
      </c>
      <c r="K408" s="617" t="s">
        <v>1736</v>
      </c>
      <c r="L408" s="619">
        <v>30.67</v>
      </c>
      <c r="M408" s="619">
        <v>8</v>
      </c>
      <c r="N408" s="620">
        <v>245.36</v>
      </c>
    </row>
    <row r="409" spans="1:14" ht="14.4" customHeight="1" x14ac:dyDescent="0.3">
      <c r="A409" s="615" t="s">
        <v>470</v>
      </c>
      <c r="B409" s="616" t="s">
        <v>2077</v>
      </c>
      <c r="C409" s="617" t="s">
        <v>476</v>
      </c>
      <c r="D409" s="618" t="s">
        <v>2078</v>
      </c>
      <c r="E409" s="617" t="s">
        <v>1727</v>
      </c>
      <c r="F409" s="618" t="s">
        <v>2080</v>
      </c>
      <c r="G409" s="617" t="s">
        <v>1522</v>
      </c>
      <c r="H409" s="617" t="s">
        <v>1807</v>
      </c>
      <c r="I409" s="617" t="s">
        <v>1808</v>
      </c>
      <c r="J409" s="617" t="s">
        <v>1809</v>
      </c>
      <c r="K409" s="617" t="s">
        <v>1736</v>
      </c>
      <c r="L409" s="619">
        <v>30.670000000000005</v>
      </c>
      <c r="M409" s="619">
        <v>8</v>
      </c>
      <c r="N409" s="620">
        <v>245.36000000000004</v>
      </c>
    </row>
    <row r="410" spans="1:14" ht="14.4" customHeight="1" x14ac:dyDescent="0.3">
      <c r="A410" s="615" t="s">
        <v>470</v>
      </c>
      <c r="B410" s="616" t="s">
        <v>2077</v>
      </c>
      <c r="C410" s="617" t="s">
        <v>476</v>
      </c>
      <c r="D410" s="618" t="s">
        <v>2078</v>
      </c>
      <c r="E410" s="617" t="s">
        <v>1810</v>
      </c>
      <c r="F410" s="618" t="s">
        <v>2081</v>
      </c>
      <c r="G410" s="617" t="s">
        <v>512</v>
      </c>
      <c r="H410" s="617" t="s">
        <v>1811</v>
      </c>
      <c r="I410" s="617" t="s">
        <v>1812</v>
      </c>
      <c r="J410" s="617" t="s">
        <v>1813</v>
      </c>
      <c r="K410" s="617" t="s">
        <v>1814</v>
      </c>
      <c r="L410" s="619">
        <v>8812</v>
      </c>
      <c r="M410" s="619">
        <v>1</v>
      </c>
      <c r="N410" s="620">
        <v>8812</v>
      </c>
    </row>
    <row r="411" spans="1:14" ht="14.4" customHeight="1" x14ac:dyDescent="0.3">
      <c r="A411" s="615" t="s">
        <v>470</v>
      </c>
      <c r="B411" s="616" t="s">
        <v>2077</v>
      </c>
      <c r="C411" s="617" t="s">
        <v>476</v>
      </c>
      <c r="D411" s="618" t="s">
        <v>2078</v>
      </c>
      <c r="E411" s="617" t="s">
        <v>1815</v>
      </c>
      <c r="F411" s="618" t="s">
        <v>2082</v>
      </c>
      <c r="G411" s="617" t="s">
        <v>512</v>
      </c>
      <c r="H411" s="617" t="s">
        <v>1816</v>
      </c>
      <c r="I411" s="617" t="s">
        <v>1816</v>
      </c>
      <c r="J411" s="617" t="s">
        <v>1817</v>
      </c>
      <c r="K411" s="617" t="s">
        <v>1818</v>
      </c>
      <c r="L411" s="619">
        <v>61.269881736231412</v>
      </c>
      <c r="M411" s="619">
        <v>15.6</v>
      </c>
      <c r="N411" s="620">
        <v>955.81015508521</v>
      </c>
    </row>
    <row r="412" spans="1:14" ht="14.4" customHeight="1" x14ac:dyDescent="0.3">
      <c r="A412" s="615" t="s">
        <v>470</v>
      </c>
      <c r="B412" s="616" t="s">
        <v>2077</v>
      </c>
      <c r="C412" s="617" t="s">
        <v>476</v>
      </c>
      <c r="D412" s="618" t="s">
        <v>2078</v>
      </c>
      <c r="E412" s="617" t="s">
        <v>1815</v>
      </c>
      <c r="F412" s="618" t="s">
        <v>2082</v>
      </c>
      <c r="G412" s="617" t="s">
        <v>512</v>
      </c>
      <c r="H412" s="617" t="s">
        <v>1819</v>
      </c>
      <c r="I412" s="617" t="s">
        <v>1820</v>
      </c>
      <c r="J412" s="617" t="s">
        <v>1821</v>
      </c>
      <c r="K412" s="617" t="s">
        <v>1822</v>
      </c>
      <c r="L412" s="619">
        <v>39.97</v>
      </c>
      <c r="M412" s="619">
        <v>9</v>
      </c>
      <c r="N412" s="620">
        <v>359.73</v>
      </c>
    </row>
    <row r="413" spans="1:14" ht="14.4" customHeight="1" x14ac:dyDescent="0.3">
      <c r="A413" s="615" t="s">
        <v>470</v>
      </c>
      <c r="B413" s="616" t="s">
        <v>2077</v>
      </c>
      <c r="C413" s="617" t="s">
        <v>476</v>
      </c>
      <c r="D413" s="618" t="s">
        <v>2078</v>
      </c>
      <c r="E413" s="617" t="s">
        <v>1815</v>
      </c>
      <c r="F413" s="618" t="s">
        <v>2082</v>
      </c>
      <c r="G413" s="617" t="s">
        <v>512</v>
      </c>
      <c r="H413" s="617" t="s">
        <v>1823</v>
      </c>
      <c r="I413" s="617" t="s">
        <v>1824</v>
      </c>
      <c r="J413" s="617" t="s">
        <v>1825</v>
      </c>
      <c r="K413" s="617" t="s">
        <v>565</v>
      </c>
      <c r="L413" s="619">
        <v>67.804999999999993</v>
      </c>
      <c r="M413" s="619">
        <v>10</v>
      </c>
      <c r="N413" s="620">
        <v>678.05</v>
      </c>
    </row>
    <row r="414" spans="1:14" ht="14.4" customHeight="1" x14ac:dyDescent="0.3">
      <c r="A414" s="615" t="s">
        <v>470</v>
      </c>
      <c r="B414" s="616" t="s">
        <v>2077</v>
      </c>
      <c r="C414" s="617" t="s">
        <v>476</v>
      </c>
      <c r="D414" s="618" t="s">
        <v>2078</v>
      </c>
      <c r="E414" s="617" t="s">
        <v>1815</v>
      </c>
      <c r="F414" s="618" t="s">
        <v>2082</v>
      </c>
      <c r="G414" s="617" t="s">
        <v>512</v>
      </c>
      <c r="H414" s="617" t="s">
        <v>1826</v>
      </c>
      <c r="I414" s="617" t="s">
        <v>1827</v>
      </c>
      <c r="J414" s="617" t="s">
        <v>1828</v>
      </c>
      <c r="K414" s="617" t="s">
        <v>1829</v>
      </c>
      <c r="L414" s="619">
        <v>31.625000000000007</v>
      </c>
      <c r="M414" s="619">
        <v>2</v>
      </c>
      <c r="N414" s="620">
        <v>63.250000000000014</v>
      </c>
    </row>
    <row r="415" spans="1:14" ht="14.4" customHeight="1" x14ac:dyDescent="0.3">
      <c r="A415" s="615" t="s">
        <v>470</v>
      </c>
      <c r="B415" s="616" t="s">
        <v>2077</v>
      </c>
      <c r="C415" s="617" t="s">
        <v>476</v>
      </c>
      <c r="D415" s="618" t="s">
        <v>2078</v>
      </c>
      <c r="E415" s="617" t="s">
        <v>1815</v>
      </c>
      <c r="F415" s="618" t="s">
        <v>2082</v>
      </c>
      <c r="G415" s="617" t="s">
        <v>512</v>
      </c>
      <c r="H415" s="617" t="s">
        <v>1830</v>
      </c>
      <c r="I415" s="617" t="s">
        <v>1831</v>
      </c>
      <c r="J415" s="617" t="s">
        <v>1832</v>
      </c>
      <c r="K415" s="617" t="s">
        <v>1833</v>
      </c>
      <c r="L415" s="619">
        <v>23.382599781502215</v>
      </c>
      <c r="M415" s="619">
        <v>193</v>
      </c>
      <c r="N415" s="620">
        <v>4512.8417578299277</v>
      </c>
    </row>
    <row r="416" spans="1:14" ht="14.4" customHeight="1" x14ac:dyDescent="0.3">
      <c r="A416" s="615" t="s">
        <v>470</v>
      </c>
      <c r="B416" s="616" t="s">
        <v>2077</v>
      </c>
      <c r="C416" s="617" t="s">
        <v>476</v>
      </c>
      <c r="D416" s="618" t="s">
        <v>2078</v>
      </c>
      <c r="E416" s="617" t="s">
        <v>1815</v>
      </c>
      <c r="F416" s="618" t="s">
        <v>2082</v>
      </c>
      <c r="G416" s="617" t="s">
        <v>512</v>
      </c>
      <c r="H416" s="617" t="s">
        <v>1834</v>
      </c>
      <c r="I416" s="617" t="s">
        <v>1835</v>
      </c>
      <c r="J416" s="617" t="s">
        <v>1836</v>
      </c>
      <c r="K416" s="617" t="s">
        <v>1837</v>
      </c>
      <c r="L416" s="619">
        <v>598.83978673319984</v>
      </c>
      <c r="M416" s="619">
        <v>22</v>
      </c>
      <c r="N416" s="620">
        <v>13174.475308130397</v>
      </c>
    </row>
    <row r="417" spans="1:14" ht="14.4" customHeight="1" x14ac:dyDescent="0.3">
      <c r="A417" s="615" t="s">
        <v>470</v>
      </c>
      <c r="B417" s="616" t="s">
        <v>2077</v>
      </c>
      <c r="C417" s="617" t="s">
        <v>476</v>
      </c>
      <c r="D417" s="618" t="s">
        <v>2078</v>
      </c>
      <c r="E417" s="617" t="s">
        <v>1815</v>
      </c>
      <c r="F417" s="618" t="s">
        <v>2082</v>
      </c>
      <c r="G417" s="617" t="s">
        <v>512</v>
      </c>
      <c r="H417" s="617" t="s">
        <v>1838</v>
      </c>
      <c r="I417" s="617" t="s">
        <v>1838</v>
      </c>
      <c r="J417" s="617" t="s">
        <v>1839</v>
      </c>
      <c r="K417" s="617" t="s">
        <v>1840</v>
      </c>
      <c r="L417" s="619">
        <v>264</v>
      </c>
      <c r="M417" s="619">
        <v>0.4</v>
      </c>
      <c r="N417" s="620">
        <v>105.60000000000001</v>
      </c>
    </row>
    <row r="418" spans="1:14" ht="14.4" customHeight="1" x14ac:dyDescent="0.3">
      <c r="A418" s="615" t="s">
        <v>470</v>
      </c>
      <c r="B418" s="616" t="s">
        <v>2077</v>
      </c>
      <c r="C418" s="617" t="s">
        <v>476</v>
      </c>
      <c r="D418" s="618" t="s">
        <v>2078</v>
      </c>
      <c r="E418" s="617" t="s">
        <v>1815</v>
      </c>
      <c r="F418" s="618" t="s">
        <v>2082</v>
      </c>
      <c r="G418" s="617" t="s">
        <v>512</v>
      </c>
      <c r="H418" s="617" t="s">
        <v>1841</v>
      </c>
      <c r="I418" s="617" t="s">
        <v>1842</v>
      </c>
      <c r="J418" s="617" t="s">
        <v>1843</v>
      </c>
      <c r="K418" s="617" t="s">
        <v>1844</v>
      </c>
      <c r="L418" s="619">
        <v>128.07000000000005</v>
      </c>
      <c r="M418" s="619">
        <v>1</v>
      </c>
      <c r="N418" s="620">
        <v>128.07000000000005</v>
      </c>
    </row>
    <row r="419" spans="1:14" ht="14.4" customHeight="1" x14ac:dyDescent="0.3">
      <c r="A419" s="615" t="s">
        <v>470</v>
      </c>
      <c r="B419" s="616" t="s">
        <v>2077</v>
      </c>
      <c r="C419" s="617" t="s">
        <v>476</v>
      </c>
      <c r="D419" s="618" t="s">
        <v>2078</v>
      </c>
      <c r="E419" s="617" t="s">
        <v>1815</v>
      </c>
      <c r="F419" s="618" t="s">
        <v>2082</v>
      </c>
      <c r="G419" s="617" t="s">
        <v>512</v>
      </c>
      <c r="H419" s="617" t="s">
        <v>1845</v>
      </c>
      <c r="I419" s="617" t="s">
        <v>1846</v>
      </c>
      <c r="J419" s="617" t="s">
        <v>1847</v>
      </c>
      <c r="K419" s="617" t="s">
        <v>1848</v>
      </c>
      <c r="L419" s="619">
        <v>134.6838591351634</v>
      </c>
      <c r="M419" s="619">
        <v>300.39999999999947</v>
      </c>
      <c r="N419" s="620">
        <v>40459.031284203018</v>
      </c>
    </row>
    <row r="420" spans="1:14" ht="14.4" customHeight="1" x14ac:dyDescent="0.3">
      <c r="A420" s="615" t="s">
        <v>470</v>
      </c>
      <c r="B420" s="616" t="s">
        <v>2077</v>
      </c>
      <c r="C420" s="617" t="s">
        <v>476</v>
      </c>
      <c r="D420" s="618" t="s">
        <v>2078</v>
      </c>
      <c r="E420" s="617" t="s">
        <v>1815</v>
      </c>
      <c r="F420" s="618" t="s">
        <v>2082</v>
      </c>
      <c r="G420" s="617" t="s">
        <v>512</v>
      </c>
      <c r="H420" s="617" t="s">
        <v>1849</v>
      </c>
      <c r="I420" s="617" t="s">
        <v>1850</v>
      </c>
      <c r="J420" s="617" t="s">
        <v>1851</v>
      </c>
      <c r="K420" s="617" t="s">
        <v>1852</v>
      </c>
      <c r="L420" s="619">
        <v>620.08390598290623</v>
      </c>
      <c r="M420" s="619">
        <v>11.7</v>
      </c>
      <c r="N420" s="620">
        <v>7254.9817000000021</v>
      </c>
    </row>
    <row r="421" spans="1:14" ht="14.4" customHeight="1" x14ac:dyDescent="0.3">
      <c r="A421" s="615" t="s">
        <v>470</v>
      </c>
      <c r="B421" s="616" t="s">
        <v>2077</v>
      </c>
      <c r="C421" s="617" t="s">
        <v>476</v>
      </c>
      <c r="D421" s="618" t="s">
        <v>2078</v>
      </c>
      <c r="E421" s="617" t="s">
        <v>1815</v>
      </c>
      <c r="F421" s="618" t="s">
        <v>2082</v>
      </c>
      <c r="G421" s="617" t="s">
        <v>512</v>
      </c>
      <c r="H421" s="617" t="s">
        <v>1853</v>
      </c>
      <c r="I421" s="617" t="s">
        <v>1854</v>
      </c>
      <c r="J421" s="617" t="s">
        <v>1855</v>
      </c>
      <c r="K421" s="617" t="s">
        <v>1856</v>
      </c>
      <c r="L421" s="619">
        <v>62.939999999999984</v>
      </c>
      <c r="M421" s="619">
        <v>10</v>
      </c>
      <c r="N421" s="620">
        <v>629.39999999999986</v>
      </c>
    </row>
    <row r="422" spans="1:14" ht="14.4" customHeight="1" x14ac:dyDescent="0.3">
      <c r="A422" s="615" t="s">
        <v>470</v>
      </c>
      <c r="B422" s="616" t="s">
        <v>2077</v>
      </c>
      <c r="C422" s="617" t="s">
        <v>476</v>
      </c>
      <c r="D422" s="618" t="s">
        <v>2078</v>
      </c>
      <c r="E422" s="617" t="s">
        <v>1815</v>
      </c>
      <c r="F422" s="618" t="s">
        <v>2082</v>
      </c>
      <c r="G422" s="617" t="s">
        <v>512</v>
      </c>
      <c r="H422" s="617" t="s">
        <v>1857</v>
      </c>
      <c r="I422" s="617" t="s">
        <v>1858</v>
      </c>
      <c r="J422" s="617" t="s">
        <v>1859</v>
      </c>
      <c r="K422" s="617" t="s">
        <v>1860</v>
      </c>
      <c r="L422" s="619">
        <v>73.439999999999969</v>
      </c>
      <c r="M422" s="619">
        <v>2</v>
      </c>
      <c r="N422" s="620">
        <v>146.87999999999994</v>
      </c>
    </row>
    <row r="423" spans="1:14" ht="14.4" customHeight="1" x14ac:dyDescent="0.3">
      <c r="A423" s="615" t="s">
        <v>470</v>
      </c>
      <c r="B423" s="616" t="s">
        <v>2077</v>
      </c>
      <c r="C423" s="617" t="s">
        <v>476</v>
      </c>
      <c r="D423" s="618" t="s">
        <v>2078</v>
      </c>
      <c r="E423" s="617" t="s">
        <v>1815</v>
      </c>
      <c r="F423" s="618" t="s">
        <v>2082</v>
      </c>
      <c r="G423" s="617" t="s">
        <v>512</v>
      </c>
      <c r="H423" s="617" t="s">
        <v>1861</v>
      </c>
      <c r="I423" s="617" t="s">
        <v>1861</v>
      </c>
      <c r="J423" s="617" t="s">
        <v>1862</v>
      </c>
      <c r="K423" s="617" t="s">
        <v>1863</v>
      </c>
      <c r="L423" s="619">
        <v>517</v>
      </c>
      <c r="M423" s="619">
        <v>7.6000000000000014</v>
      </c>
      <c r="N423" s="620">
        <v>3929.2000000000007</v>
      </c>
    </row>
    <row r="424" spans="1:14" ht="14.4" customHeight="1" x14ac:dyDescent="0.3">
      <c r="A424" s="615" t="s">
        <v>470</v>
      </c>
      <c r="B424" s="616" t="s">
        <v>2077</v>
      </c>
      <c r="C424" s="617" t="s">
        <v>476</v>
      </c>
      <c r="D424" s="618" t="s">
        <v>2078</v>
      </c>
      <c r="E424" s="617" t="s">
        <v>1815</v>
      </c>
      <c r="F424" s="618" t="s">
        <v>2082</v>
      </c>
      <c r="G424" s="617" t="s">
        <v>512</v>
      </c>
      <c r="H424" s="617" t="s">
        <v>1864</v>
      </c>
      <c r="I424" s="617" t="s">
        <v>1865</v>
      </c>
      <c r="J424" s="617" t="s">
        <v>1821</v>
      </c>
      <c r="K424" s="617" t="s">
        <v>1866</v>
      </c>
      <c r="L424" s="619">
        <v>48.250000000000028</v>
      </c>
      <c r="M424" s="619">
        <v>2</v>
      </c>
      <c r="N424" s="620">
        <v>96.500000000000057</v>
      </c>
    </row>
    <row r="425" spans="1:14" ht="14.4" customHeight="1" x14ac:dyDescent="0.3">
      <c r="A425" s="615" t="s">
        <v>470</v>
      </c>
      <c r="B425" s="616" t="s">
        <v>2077</v>
      </c>
      <c r="C425" s="617" t="s">
        <v>476</v>
      </c>
      <c r="D425" s="618" t="s">
        <v>2078</v>
      </c>
      <c r="E425" s="617" t="s">
        <v>1815</v>
      </c>
      <c r="F425" s="618" t="s">
        <v>2082</v>
      </c>
      <c r="G425" s="617" t="s">
        <v>512</v>
      </c>
      <c r="H425" s="617" t="s">
        <v>1867</v>
      </c>
      <c r="I425" s="617" t="s">
        <v>1868</v>
      </c>
      <c r="J425" s="617" t="s">
        <v>1869</v>
      </c>
      <c r="K425" s="617" t="s">
        <v>1870</v>
      </c>
      <c r="L425" s="619">
        <v>77.259999999999991</v>
      </c>
      <c r="M425" s="619">
        <v>2</v>
      </c>
      <c r="N425" s="620">
        <v>154.51999999999998</v>
      </c>
    </row>
    <row r="426" spans="1:14" ht="14.4" customHeight="1" x14ac:dyDescent="0.3">
      <c r="A426" s="615" t="s">
        <v>470</v>
      </c>
      <c r="B426" s="616" t="s">
        <v>2077</v>
      </c>
      <c r="C426" s="617" t="s">
        <v>476</v>
      </c>
      <c r="D426" s="618" t="s">
        <v>2078</v>
      </c>
      <c r="E426" s="617" t="s">
        <v>1815</v>
      </c>
      <c r="F426" s="618" t="s">
        <v>2082</v>
      </c>
      <c r="G426" s="617" t="s">
        <v>512</v>
      </c>
      <c r="H426" s="617" t="s">
        <v>1871</v>
      </c>
      <c r="I426" s="617" t="s">
        <v>1872</v>
      </c>
      <c r="J426" s="617" t="s">
        <v>1455</v>
      </c>
      <c r="K426" s="617" t="s">
        <v>1873</v>
      </c>
      <c r="L426" s="619">
        <v>235.77017877547794</v>
      </c>
      <c r="M426" s="619">
        <v>49</v>
      </c>
      <c r="N426" s="620">
        <v>11552.738759998419</v>
      </c>
    </row>
    <row r="427" spans="1:14" ht="14.4" customHeight="1" x14ac:dyDescent="0.3">
      <c r="A427" s="615" t="s">
        <v>470</v>
      </c>
      <c r="B427" s="616" t="s">
        <v>2077</v>
      </c>
      <c r="C427" s="617" t="s">
        <v>476</v>
      </c>
      <c r="D427" s="618" t="s">
        <v>2078</v>
      </c>
      <c r="E427" s="617" t="s">
        <v>1815</v>
      </c>
      <c r="F427" s="618" t="s">
        <v>2082</v>
      </c>
      <c r="G427" s="617" t="s">
        <v>512</v>
      </c>
      <c r="H427" s="617" t="s">
        <v>1874</v>
      </c>
      <c r="I427" s="617" t="s">
        <v>1874</v>
      </c>
      <c r="J427" s="617" t="s">
        <v>1875</v>
      </c>
      <c r="K427" s="617" t="s">
        <v>1876</v>
      </c>
      <c r="L427" s="619">
        <v>162.90259259259258</v>
      </c>
      <c r="M427" s="619">
        <v>5.4</v>
      </c>
      <c r="N427" s="620">
        <v>879.67399999999998</v>
      </c>
    </row>
    <row r="428" spans="1:14" ht="14.4" customHeight="1" x14ac:dyDescent="0.3">
      <c r="A428" s="615" t="s">
        <v>470</v>
      </c>
      <c r="B428" s="616" t="s">
        <v>2077</v>
      </c>
      <c r="C428" s="617" t="s">
        <v>476</v>
      </c>
      <c r="D428" s="618" t="s">
        <v>2078</v>
      </c>
      <c r="E428" s="617" t="s">
        <v>1815</v>
      </c>
      <c r="F428" s="618" t="s">
        <v>2082</v>
      </c>
      <c r="G428" s="617" t="s">
        <v>512</v>
      </c>
      <c r="H428" s="617" t="s">
        <v>1877</v>
      </c>
      <c r="I428" s="617" t="s">
        <v>1878</v>
      </c>
      <c r="J428" s="617" t="s">
        <v>1879</v>
      </c>
      <c r="K428" s="617" t="s">
        <v>1880</v>
      </c>
      <c r="L428" s="619">
        <v>135.62999999999997</v>
      </c>
      <c r="M428" s="619">
        <v>3</v>
      </c>
      <c r="N428" s="620">
        <v>406.88999999999993</v>
      </c>
    </row>
    <row r="429" spans="1:14" ht="14.4" customHeight="1" x14ac:dyDescent="0.3">
      <c r="A429" s="615" t="s">
        <v>470</v>
      </c>
      <c r="B429" s="616" t="s">
        <v>2077</v>
      </c>
      <c r="C429" s="617" t="s">
        <v>476</v>
      </c>
      <c r="D429" s="618" t="s">
        <v>2078</v>
      </c>
      <c r="E429" s="617" t="s">
        <v>1815</v>
      </c>
      <c r="F429" s="618" t="s">
        <v>2082</v>
      </c>
      <c r="G429" s="617" t="s">
        <v>512</v>
      </c>
      <c r="H429" s="617" t="s">
        <v>1881</v>
      </c>
      <c r="I429" s="617" t="s">
        <v>1882</v>
      </c>
      <c r="J429" s="617" t="s">
        <v>1883</v>
      </c>
      <c r="K429" s="617" t="s">
        <v>1884</v>
      </c>
      <c r="L429" s="619">
        <v>128.68999999999997</v>
      </c>
      <c r="M429" s="619">
        <v>3</v>
      </c>
      <c r="N429" s="620">
        <v>386.06999999999994</v>
      </c>
    </row>
    <row r="430" spans="1:14" ht="14.4" customHeight="1" x14ac:dyDescent="0.3">
      <c r="A430" s="615" t="s">
        <v>470</v>
      </c>
      <c r="B430" s="616" t="s">
        <v>2077</v>
      </c>
      <c r="C430" s="617" t="s">
        <v>476</v>
      </c>
      <c r="D430" s="618" t="s">
        <v>2078</v>
      </c>
      <c r="E430" s="617" t="s">
        <v>1815</v>
      </c>
      <c r="F430" s="618" t="s">
        <v>2082</v>
      </c>
      <c r="G430" s="617" t="s">
        <v>512</v>
      </c>
      <c r="H430" s="617" t="s">
        <v>1885</v>
      </c>
      <c r="I430" s="617" t="s">
        <v>1886</v>
      </c>
      <c r="J430" s="617" t="s">
        <v>1887</v>
      </c>
      <c r="K430" s="617" t="s">
        <v>1888</v>
      </c>
      <c r="L430" s="619">
        <v>46.840000000000011</v>
      </c>
      <c r="M430" s="619">
        <v>1</v>
      </c>
      <c r="N430" s="620">
        <v>46.840000000000011</v>
      </c>
    </row>
    <row r="431" spans="1:14" ht="14.4" customHeight="1" x14ac:dyDescent="0.3">
      <c r="A431" s="615" t="s">
        <v>470</v>
      </c>
      <c r="B431" s="616" t="s">
        <v>2077</v>
      </c>
      <c r="C431" s="617" t="s">
        <v>476</v>
      </c>
      <c r="D431" s="618" t="s">
        <v>2078</v>
      </c>
      <c r="E431" s="617" t="s">
        <v>1815</v>
      </c>
      <c r="F431" s="618" t="s">
        <v>2082</v>
      </c>
      <c r="G431" s="617" t="s">
        <v>512</v>
      </c>
      <c r="H431" s="617" t="s">
        <v>1889</v>
      </c>
      <c r="I431" s="617" t="s">
        <v>1890</v>
      </c>
      <c r="J431" s="617" t="s">
        <v>1887</v>
      </c>
      <c r="K431" s="617" t="s">
        <v>1891</v>
      </c>
      <c r="L431" s="619">
        <v>44.149999999999984</v>
      </c>
      <c r="M431" s="619">
        <v>1</v>
      </c>
      <c r="N431" s="620">
        <v>44.149999999999984</v>
      </c>
    </row>
    <row r="432" spans="1:14" ht="14.4" customHeight="1" x14ac:dyDescent="0.3">
      <c r="A432" s="615" t="s">
        <v>470</v>
      </c>
      <c r="B432" s="616" t="s">
        <v>2077</v>
      </c>
      <c r="C432" s="617" t="s">
        <v>476</v>
      </c>
      <c r="D432" s="618" t="s">
        <v>2078</v>
      </c>
      <c r="E432" s="617" t="s">
        <v>1815</v>
      </c>
      <c r="F432" s="618" t="s">
        <v>2082</v>
      </c>
      <c r="G432" s="617" t="s">
        <v>512</v>
      </c>
      <c r="H432" s="617" t="s">
        <v>1892</v>
      </c>
      <c r="I432" s="617" t="s">
        <v>1893</v>
      </c>
      <c r="J432" s="617" t="s">
        <v>1894</v>
      </c>
      <c r="K432" s="617" t="s">
        <v>1895</v>
      </c>
      <c r="L432" s="619">
        <v>107.44000000000003</v>
      </c>
      <c r="M432" s="619">
        <v>1</v>
      </c>
      <c r="N432" s="620">
        <v>107.44000000000003</v>
      </c>
    </row>
    <row r="433" spans="1:14" ht="14.4" customHeight="1" x14ac:dyDescent="0.3">
      <c r="A433" s="615" t="s">
        <v>470</v>
      </c>
      <c r="B433" s="616" t="s">
        <v>2077</v>
      </c>
      <c r="C433" s="617" t="s">
        <v>476</v>
      </c>
      <c r="D433" s="618" t="s">
        <v>2078</v>
      </c>
      <c r="E433" s="617" t="s">
        <v>1815</v>
      </c>
      <c r="F433" s="618" t="s">
        <v>2082</v>
      </c>
      <c r="G433" s="617" t="s">
        <v>512</v>
      </c>
      <c r="H433" s="617" t="s">
        <v>1896</v>
      </c>
      <c r="I433" s="617" t="s">
        <v>1897</v>
      </c>
      <c r="J433" s="617" t="s">
        <v>1898</v>
      </c>
      <c r="K433" s="617" t="s">
        <v>1899</v>
      </c>
      <c r="L433" s="619">
        <v>772.08</v>
      </c>
      <c r="M433" s="619">
        <v>2.0000000000000004</v>
      </c>
      <c r="N433" s="620">
        <v>1544.1600000000005</v>
      </c>
    </row>
    <row r="434" spans="1:14" ht="14.4" customHeight="1" x14ac:dyDescent="0.3">
      <c r="A434" s="615" t="s">
        <v>470</v>
      </c>
      <c r="B434" s="616" t="s">
        <v>2077</v>
      </c>
      <c r="C434" s="617" t="s">
        <v>476</v>
      </c>
      <c r="D434" s="618" t="s">
        <v>2078</v>
      </c>
      <c r="E434" s="617" t="s">
        <v>1815</v>
      </c>
      <c r="F434" s="618" t="s">
        <v>2082</v>
      </c>
      <c r="G434" s="617" t="s">
        <v>512</v>
      </c>
      <c r="H434" s="617" t="s">
        <v>1900</v>
      </c>
      <c r="I434" s="617" t="s">
        <v>1900</v>
      </c>
      <c r="J434" s="617" t="s">
        <v>1901</v>
      </c>
      <c r="K434" s="617" t="s">
        <v>1902</v>
      </c>
      <c r="L434" s="619">
        <v>462.00000083122984</v>
      </c>
      <c r="M434" s="619">
        <v>121.89999999999999</v>
      </c>
      <c r="N434" s="620">
        <v>56317.800101326917</v>
      </c>
    </row>
    <row r="435" spans="1:14" ht="14.4" customHeight="1" x14ac:dyDescent="0.3">
      <c r="A435" s="615" t="s">
        <v>470</v>
      </c>
      <c r="B435" s="616" t="s">
        <v>2077</v>
      </c>
      <c r="C435" s="617" t="s">
        <v>476</v>
      </c>
      <c r="D435" s="618" t="s">
        <v>2078</v>
      </c>
      <c r="E435" s="617" t="s">
        <v>1815</v>
      </c>
      <c r="F435" s="618" t="s">
        <v>2082</v>
      </c>
      <c r="G435" s="617" t="s">
        <v>512</v>
      </c>
      <c r="H435" s="617" t="s">
        <v>1903</v>
      </c>
      <c r="I435" s="617" t="s">
        <v>1903</v>
      </c>
      <c r="J435" s="617" t="s">
        <v>1904</v>
      </c>
      <c r="K435" s="617" t="s">
        <v>1297</v>
      </c>
      <c r="L435" s="619">
        <v>37.247325664573594</v>
      </c>
      <c r="M435" s="619">
        <v>120</v>
      </c>
      <c r="N435" s="620">
        <v>4469.6790797488311</v>
      </c>
    </row>
    <row r="436" spans="1:14" ht="14.4" customHeight="1" x14ac:dyDescent="0.3">
      <c r="A436" s="615" t="s">
        <v>470</v>
      </c>
      <c r="B436" s="616" t="s">
        <v>2077</v>
      </c>
      <c r="C436" s="617" t="s">
        <v>476</v>
      </c>
      <c r="D436" s="618" t="s">
        <v>2078</v>
      </c>
      <c r="E436" s="617" t="s">
        <v>1815</v>
      </c>
      <c r="F436" s="618" t="s">
        <v>2082</v>
      </c>
      <c r="G436" s="617" t="s">
        <v>512</v>
      </c>
      <c r="H436" s="617" t="s">
        <v>1905</v>
      </c>
      <c r="I436" s="617" t="s">
        <v>1905</v>
      </c>
      <c r="J436" s="617" t="s">
        <v>1906</v>
      </c>
      <c r="K436" s="617" t="s">
        <v>1907</v>
      </c>
      <c r="L436" s="619">
        <v>159.73098591549299</v>
      </c>
      <c r="M436" s="619">
        <v>14.200000000000005</v>
      </c>
      <c r="N436" s="620">
        <v>2268.1800000000012</v>
      </c>
    </row>
    <row r="437" spans="1:14" ht="14.4" customHeight="1" x14ac:dyDescent="0.3">
      <c r="A437" s="615" t="s">
        <v>470</v>
      </c>
      <c r="B437" s="616" t="s">
        <v>2077</v>
      </c>
      <c r="C437" s="617" t="s">
        <v>476</v>
      </c>
      <c r="D437" s="618" t="s">
        <v>2078</v>
      </c>
      <c r="E437" s="617" t="s">
        <v>1815</v>
      </c>
      <c r="F437" s="618" t="s">
        <v>2082</v>
      </c>
      <c r="G437" s="617" t="s">
        <v>512</v>
      </c>
      <c r="H437" s="617" t="s">
        <v>1908</v>
      </c>
      <c r="I437" s="617" t="s">
        <v>1908</v>
      </c>
      <c r="J437" s="617" t="s">
        <v>1909</v>
      </c>
      <c r="K437" s="617" t="s">
        <v>1910</v>
      </c>
      <c r="L437" s="619">
        <v>2530</v>
      </c>
      <c r="M437" s="619">
        <v>5</v>
      </c>
      <c r="N437" s="620">
        <v>12650</v>
      </c>
    </row>
    <row r="438" spans="1:14" ht="14.4" customHeight="1" x14ac:dyDescent="0.3">
      <c r="A438" s="615" t="s">
        <v>470</v>
      </c>
      <c r="B438" s="616" t="s">
        <v>2077</v>
      </c>
      <c r="C438" s="617" t="s">
        <v>476</v>
      </c>
      <c r="D438" s="618" t="s">
        <v>2078</v>
      </c>
      <c r="E438" s="617" t="s">
        <v>1815</v>
      </c>
      <c r="F438" s="618" t="s">
        <v>2082</v>
      </c>
      <c r="G438" s="617" t="s">
        <v>512</v>
      </c>
      <c r="H438" s="617" t="s">
        <v>1911</v>
      </c>
      <c r="I438" s="617" t="s">
        <v>1911</v>
      </c>
      <c r="J438" s="617" t="s">
        <v>1912</v>
      </c>
      <c r="K438" s="617" t="s">
        <v>1913</v>
      </c>
      <c r="L438" s="619">
        <v>145.64434782608697</v>
      </c>
      <c r="M438" s="619">
        <v>115</v>
      </c>
      <c r="N438" s="620">
        <v>16749.100000000002</v>
      </c>
    </row>
    <row r="439" spans="1:14" ht="14.4" customHeight="1" x14ac:dyDescent="0.3">
      <c r="A439" s="615" t="s">
        <v>470</v>
      </c>
      <c r="B439" s="616" t="s">
        <v>2077</v>
      </c>
      <c r="C439" s="617" t="s">
        <v>476</v>
      </c>
      <c r="D439" s="618" t="s">
        <v>2078</v>
      </c>
      <c r="E439" s="617" t="s">
        <v>1815</v>
      </c>
      <c r="F439" s="618" t="s">
        <v>2082</v>
      </c>
      <c r="G439" s="617" t="s">
        <v>512</v>
      </c>
      <c r="H439" s="617" t="s">
        <v>1914</v>
      </c>
      <c r="I439" s="617" t="s">
        <v>1914</v>
      </c>
      <c r="J439" s="617" t="s">
        <v>1915</v>
      </c>
      <c r="K439" s="617" t="s">
        <v>1916</v>
      </c>
      <c r="L439" s="619">
        <v>460.21</v>
      </c>
      <c r="M439" s="619">
        <v>7.5</v>
      </c>
      <c r="N439" s="620">
        <v>3451.5749999999998</v>
      </c>
    </row>
    <row r="440" spans="1:14" ht="14.4" customHeight="1" x14ac:dyDescent="0.3">
      <c r="A440" s="615" t="s">
        <v>470</v>
      </c>
      <c r="B440" s="616" t="s">
        <v>2077</v>
      </c>
      <c r="C440" s="617" t="s">
        <v>476</v>
      </c>
      <c r="D440" s="618" t="s">
        <v>2078</v>
      </c>
      <c r="E440" s="617" t="s">
        <v>1815</v>
      </c>
      <c r="F440" s="618" t="s">
        <v>2082</v>
      </c>
      <c r="G440" s="617" t="s">
        <v>512</v>
      </c>
      <c r="H440" s="617" t="s">
        <v>1917</v>
      </c>
      <c r="I440" s="617" t="s">
        <v>1917</v>
      </c>
      <c r="J440" s="617" t="s">
        <v>1918</v>
      </c>
      <c r="K440" s="617" t="s">
        <v>1919</v>
      </c>
      <c r="L440" s="619">
        <v>217.79999999999998</v>
      </c>
      <c r="M440" s="619">
        <v>6</v>
      </c>
      <c r="N440" s="620">
        <v>1306.8</v>
      </c>
    </row>
    <row r="441" spans="1:14" ht="14.4" customHeight="1" x14ac:dyDescent="0.3">
      <c r="A441" s="615" t="s">
        <v>470</v>
      </c>
      <c r="B441" s="616" t="s">
        <v>2077</v>
      </c>
      <c r="C441" s="617" t="s">
        <v>476</v>
      </c>
      <c r="D441" s="618" t="s">
        <v>2078</v>
      </c>
      <c r="E441" s="617" t="s">
        <v>1815</v>
      </c>
      <c r="F441" s="618" t="s">
        <v>2082</v>
      </c>
      <c r="G441" s="617" t="s">
        <v>512</v>
      </c>
      <c r="H441" s="617" t="s">
        <v>1920</v>
      </c>
      <c r="I441" s="617" t="s">
        <v>1920</v>
      </c>
      <c r="J441" s="617" t="s">
        <v>1921</v>
      </c>
      <c r="K441" s="617" t="s">
        <v>1922</v>
      </c>
      <c r="L441" s="619">
        <v>152.9</v>
      </c>
      <c r="M441" s="619">
        <v>1</v>
      </c>
      <c r="N441" s="620">
        <v>152.9</v>
      </c>
    </row>
    <row r="442" spans="1:14" ht="14.4" customHeight="1" x14ac:dyDescent="0.3">
      <c r="A442" s="615" t="s">
        <v>470</v>
      </c>
      <c r="B442" s="616" t="s">
        <v>2077</v>
      </c>
      <c r="C442" s="617" t="s">
        <v>476</v>
      </c>
      <c r="D442" s="618" t="s">
        <v>2078</v>
      </c>
      <c r="E442" s="617" t="s">
        <v>1815</v>
      </c>
      <c r="F442" s="618" t="s">
        <v>2082</v>
      </c>
      <c r="G442" s="617" t="s">
        <v>512</v>
      </c>
      <c r="H442" s="617" t="s">
        <v>1923</v>
      </c>
      <c r="I442" s="617" t="s">
        <v>1923</v>
      </c>
      <c r="J442" s="617" t="s">
        <v>1924</v>
      </c>
      <c r="K442" s="617" t="s">
        <v>1925</v>
      </c>
      <c r="L442" s="619">
        <v>285.99999999999994</v>
      </c>
      <c r="M442" s="619">
        <v>14.9</v>
      </c>
      <c r="N442" s="620">
        <v>4261.3999999999996</v>
      </c>
    </row>
    <row r="443" spans="1:14" ht="14.4" customHeight="1" x14ac:dyDescent="0.3">
      <c r="A443" s="615" t="s">
        <v>470</v>
      </c>
      <c r="B443" s="616" t="s">
        <v>2077</v>
      </c>
      <c r="C443" s="617" t="s">
        <v>476</v>
      </c>
      <c r="D443" s="618" t="s">
        <v>2078</v>
      </c>
      <c r="E443" s="617" t="s">
        <v>1815</v>
      </c>
      <c r="F443" s="618" t="s">
        <v>2082</v>
      </c>
      <c r="G443" s="617" t="s">
        <v>512</v>
      </c>
      <c r="H443" s="617" t="s">
        <v>1926</v>
      </c>
      <c r="I443" s="617" t="s">
        <v>1927</v>
      </c>
      <c r="J443" s="617" t="s">
        <v>1928</v>
      </c>
      <c r="K443" s="617" t="s">
        <v>1929</v>
      </c>
      <c r="L443" s="619">
        <v>264.0000043209775</v>
      </c>
      <c r="M443" s="619">
        <v>13.4</v>
      </c>
      <c r="N443" s="620">
        <v>3537.6000579010984</v>
      </c>
    </row>
    <row r="444" spans="1:14" ht="14.4" customHeight="1" x14ac:dyDescent="0.3">
      <c r="A444" s="615" t="s">
        <v>470</v>
      </c>
      <c r="B444" s="616" t="s">
        <v>2077</v>
      </c>
      <c r="C444" s="617" t="s">
        <v>476</v>
      </c>
      <c r="D444" s="618" t="s">
        <v>2078</v>
      </c>
      <c r="E444" s="617" t="s">
        <v>1815</v>
      </c>
      <c r="F444" s="618" t="s">
        <v>2082</v>
      </c>
      <c r="G444" s="617" t="s">
        <v>512</v>
      </c>
      <c r="H444" s="617" t="s">
        <v>1930</v>
      </c>
      <c r="I444" s="617" t="s">
        <v>1931</v>
      </c>
      <c r="J444" s="617" t="s">
        <v>1932</v>
      </c>
      <c r="K444" s="617"/>
      <c r="L444" s="619">
        <v>155.09999999999997</v>
      </c>
      <c r="M444" s="619">
        <v>11.400000000000002</v>
      </c>
      <c r="N444" s="620">
        <v>1768.1399999999999</v>
      </c>
    </row>
    <row r="445" spans="1:14" ht="14.4" customHeight="1" x14ac:dyDescent="0.3">
      <c r="A445" s="615" t="s">
        <v>470</v>
      </c>
      <c r="B445" s="616" t="s">
        <v>2077</v>
      </c>
      <c r="C445" s="617" t="s">
        <v>476</v>
      </c>
      <c r="D445" s="618" t="s">
        <v>2078</v>
      </c>
      <c r="E445" s="617" t="s">
        <v>1815</v>
      </c>
      <c r="F445" s="618" t="s">
        <v>2082</v>
      </c>
      <c r="G445" s="617" t="s">
        <v>512</v>
      </c>
      <c r="H445" s="617" t="s">
        <v>1933</v>
      </c>
      <c r="I445" s="617" t="s">
        <v>1933</v>
      </c>
      <c r="J445" s="617" t="s">
        <v>1934</v>
      </c>
      <c r="K445" s="617" t="s">
        <v>1935</v>
      </c>
      <c r="L445" s="619">
        <v>393.82</v>
      </c>
      <c r="M445" s="619">
        <v>1</v>
      </c>
      <c r="N445" s="620">
        <v>393.82</v>
      </c>
    </row>
    <row r="446" spans="1:14" ht="14.4" customHeight="1" x14ac:dyDescent="0.3">
      <c r="A446" s="615" t="s">
        <v>470</v>
      </c>
      <c r="B446" s="616" t="s">
        <v>2077</v>
      </c>
      <c r="C446" s="617" t="s">
        <v>476</v>
      </c>
      <c r="D446" s="618" t="s">
        <v>2078</v>
      </c>
      <c r="E446" s="617" t="s">
        <v>1815</v>
      </c>
      <c r="F446" s="618" t="s">
        <v>2082</v>
      </c>
      <c r="G446" s="617" t="s">
        <v>512</v>
      </c>
      <c r="H446" s="617" t="s">
        <v>1936</v>
      </c>
      <c r="I446" s="617" t="s">
        <v>1936</v>
      </c>
      <c r="J446" s="617" t="s">
        <v>1937</v>
      </c>
      <c r="K446" s="617" t="s">
        <v>1840</v>
      </c>
      <c r="L446" s="619">
        <v>264</v>
      </c>
      <c r="M446" s="619">
        <v>1</v>
      </c>
      <c r="N446" s="620">
        <v>264</v>
      </c>
    </row>
    <row r="447" spans="1:14" ht="14.4" customHeight="1" x14ac:dyDescent="0.3">
      <c r="A447" s="615" t="s">
        <v>470</v>
      </c>
      <c r="B447" s="616" t="s">
        <v>2077</v>
      </c>
      <c r="C447" s="617" t="s">
        <v>476</v>
      </c>
      <c r="D447" s="618" t="s">
        <v>2078</v>
      </c>
      <c r="E447" s="617" t="s">
        <v>1815</v>
      </c>
      <c r="F447" s="618" t="s">
        <v>2082</v>
      </c>
      <c r="G447" s="617" t="s">
        <v>512</v>
      </c>
      <c r="H447" s="617" t="s">
        <v>1938</v>
      </c>
      <c r="I447" s="617" t="s">
        <v>1938</v>
      </c>
      <c r="J447" s="617" t="s">
        <v>1939</v>
      </c>
      <c r="K447" s="617" t="s">
        <v>1940</v>
      </c>
      <c r="L447" s="619">
        <v>231</v>
      </c>
      <c r="M447" s="619">
        <v>2</v>
      </c>
      <c r="N447" s="620">
        <v>462</v>
      </c>
    </row>
    <row r="448" spans="1:14" ht="14.4" customHeight="1" x14ac:dyDescent="0.3">
      <c r="A448" s="615" t="s">
        <v>470</v>
      </c>
      <c r="B448" s="616" t="s">
        <v>2077</v>
      </c>
      <c r="C448" s="617" t="s">
        <v>476</v>
      </c>
      <c r="D448" s="618" t="s">
        <v>2078</v>
      </c>
      <c r="E448" s="617" t="s">
        <v>1815</v>
      </c>
      <c r="F448" s="618" t="s">
        <v>2082</v>
      </c>
      <c r="G448" s="617" t="s">
        <v>512</v>
      </c>
      <c r="H448" s="617" t="s">
        <v>1941</v>
      </c>
      <c r="I448" s="617" t="s">
        <v>1942</v>
      </c>
      <c r="J448" s="617" t="s">
        <v>1943</v>
      </c>
      <c r="K448" s="617" t="s">
        <v>1844</v>
      </c>
      <c r="L448" s="619">
        <v>58.72</v>
      </c>
      <c r="M448" s="619">
        <v>1</v>
      </c>
      <c r="N448" s="620">
        <v>58.72</v>
      </c>
    </row>
    <row r="449" spans="1:14" ht="14.4" customHeight="1" x14ac:dyDescent="0.3">
      <c r="A449" s="615" t="s">
        <v>470</v>
      </c>
      <c r="B449" s="616" t="s">
        <v>2077</v>
      </c>
      <c r="C449" s="617" t="s">
        <v>476</v>
      </c>
      <c r="D449" s="618" t="s">
        <v>2078</v>
      </c>
      <c r="E449" s="617" t="s">
        <v>1815</v>
      </c>
      <c r="F449" s="618" t="s">
        <v>2082</v>
      </c>
      <c r="G449" s="617" t="s">
        <v>512</v>
      </c>
      <c r="H449" s="617" t="s">
        <v>1944</v>
      </c>
      <c r="I449" s="617" t="s">
        <v>1944</v>
      </c>
      <c r="J449" s="617" t="s">
        <v>1945</v>
      </c>
      <c r="K449" s="617" t="s">
        <v>1946</v>
      </c>
      <c r="L449" s="619">
        <v>562.87</v>
      </c>
      <c r="M449" s="619">
        <v>14.8</v>
      </c>
      <c r="N449" s="620">
        <v>8330.4760000000006</v>
      </c>
    </row>
    <row r="450" spans="1:14" ht="14.4" customHeight="1" x14ac:dyDescent="0.3">
      <c r="A450" s="615" t="s">
        <v>470</v>
      </c>
      <c r="B450" s="616" t="s">
        <v>2077</v>
      </c>
      <c r="C450" s="617" t="s">
        <v>476</v>
      </c>
      <c r="D450" s="618" t="s">
        <v>2078</v>
      </c>
      <c r="E450" s="617" t="s">
        <v>1815</v>
      </c>
      <c r="F450" s="618" t="s">
        <v>2082</v>
      </c>
      <c r="G450" s="617" t="s">
        <v>512</v>
      </c>
      <c r="H450" s="617" t="s">
        <v>1947</v>
      </c>
      <c r="I450" s="617" t="s">
        <v>1947</v>
      </c>
      <c r="J450" s="617" t="s">
        <v>1948</v>
      </c>
      <c r="K450" s="617" t="s">
        <v>507</v>
      </c>
      <c r="L450" s="619">
        <v>90.219999999999985</v>
      </c>
      <c r="M450" s="619">
        <v>2</v>
      </c>
      <c r="N450" s="620">
        <v>180.43999999999997</v>
      </c>
    </row>
    <row r="451" spans="1:14" ht="14.4" customHeight="1" x14ac:dyDescent="0.3">
      <c r="A451" s="615" t="s">
        <v>470</v>
      </c>
      <c r="B451" s="616" t="s">
        <v>2077</v>
      </c>
      <c r="C451" s="617" t="s">
        <v>476</v>
      </c>
      <c r="D451" s="618" t="s">
        <v>2078</v>
      </c>
      <c r="E451" s="617" t="s">
        <v>1815</v>
      </c>
      <c r="F451" s="618" t="s">
        <v>2082</v>
      </c>
      <c r="G451" s="617" t="s">
        <v>512</v>
      </c>
      <c r="H451" s="617" t="s">
        <v>1949</v>
      </c>
      <c r="I451" s="617" t="s">
        <v>1949</v>
      </c>
      <c r="J451" s="617" t="s">
        <v>1904</v>
      </c>
      <c r="K451" s="617" t="s">
        <v>1950</v>
      </c>
      <c r="L451" s="619">
        <v>316.02454545454543</v>
      </c>
      <c r="M451" s="619">
        <v>11</v>
      </c>
      <c r="N451" s="620">
        <v>3476.27</v>
      </c>
    </row>
    <row r="452" spans="1:14" ht="14.4" customHeight="1" x14ac:dyDescent="0.3">
      <c r="A452" s="615" t="s">
        <v>470</v>
      </c>
      <c r="B452" s="616" t="s">
        <v>2077</v>
      </c>
      <c r="C452" s="617" t="s">
        <v>476</v>
      </c>
      <c r="D452" s="618" t="s">
        <v>2078</v>
      </c>
      <c r="E452" s="617" t="s">
        <v>1815</v>
      </c>
      <c r="F452" s="618" t="s">
        <v>2082</v>
      </c>
      <c r="G452" s="617" t="s">
        <v>1522</v>
      </c>
      <c r="H452" s="617" t="s">
        <v>1951</v>
      </c>
      <c r="I452" s="617" t="s">
        <v>1952</v>
      </c>
      <c r="J452" s="617" t="s">
        <v>1953</v>
      </c>
      <c r="K452" s="617" t="s">
        <v>1954</v>
      </c>
      <c r="L452" s="619">
        <v>115.94000000000001</v>
      </c>
      <c r="M452" s="619">
        <v>1</v>
      </c>
      <c r="N452" s="620">
        <v>115.94000000000001</v>
      </c>
    </row>
    <row r="453" spans="1:14" ht="14.4" customHeight="1" x14ac:dyDescent="0.3">
      <c r="A453" s="615" t="s">
        <v>470</v>
      </c>
      <c r="B453" s="616" t="s">
        <v>2077</v>
      </c>
      <c r="C453" s="617" t="s">
        <v>476</v>
      </c>
      <c r="D453" s="618" t="s">
        <v>2078</v>
      </c>
      <c r="E453" s="617" t="s">
        <v>1815</v>
      </c>
      <c r="F453" s="618" t="s">
        <v>2082</v>
      </c>
      <c r="G453" s="617" t="s">
        <v>1522</v>
      </c>
      <c r="H453" s="617" t="s">
        <v>1955</v>
      </c>
      <c r="I453" s="617" t="s">
        <v>1956</v>
      </c>
      <c r="J453" s="617" t="s">
        <v>1957</v>
      </c>
      <c r="K453" s="617" t="s">
        <v>1958</v>
      </c>
      <c r="L453" s="619">
        <v>28.88952820172528</v>
      </c>
      <c r="M453" s="619">
        <v>685</v>
      </c>
      <c r="N453" s="620">
        <v>19789.326818181817</v>
      </c>
    </row>
    <row r="454" spans="1:14" ht="14.4" customHeight="1" x14ac:dyDescent="0.3">
      <c r="A454" s="615" t="s">
        <v>470</v>
      </c>
      <c r="B454" s="616" t="s">
        <v>2077</v>
      </c>
      <c r="C454" s="617" t="s">
        <v>476</v>
      </c>
      <c r="D454" s="618" t="s">
        <v>2078</v>
      </c>
      <c r="E454" s="617" t="s">
        <v>1815</v>
      </c>
      <c r="F454" s="618" t="s">
        <v>2082</v>
      </c>
      <c r="G454" s="617" t="s">
        <v>1522</v>
      </c>
      <c r="H454" s="617" t="s">
        <v>1959</v>
      </c>
      <c r="I454" s="617" t="s">
        <v>1960</v>
      </c>
      <c r="J454" s="617" t="s">
        <v>1961</v>
      </c>
      <c r="K454" s="617" t="s">
        <v>1962</v>
      </c>
      <c r="L454" s="619">
        <v>12209.669999999998</v>
      </c>
      <c r="M454" s="619">
        <v>30.200000000000003</v>
      </c>
      <c r="N454" s="620">
        <v>368732.03399999999</v>
      </c>
    </row>
    <row r="455" spans="1:14" ht="14.4" customHeight="1" x14ac:dyDescent="0.3">
      <c r="A455" s="615" t="s">
        <v>470</v>
      </c>
      <c r="B455" s="616" t="s">
        <v>2077</v>
      </c>
      <c r="C455" s="617" t="s">
        <v>476</v>
      </c>
      <c r="D455" s="618" t="s">
        <v>2078</v>
      </c>
      <c r="E455" s="617" t="s">
        <v>1815</v>
      </c>
      <c r="F455" s="618" t="s">
        <v>2082</v>
      </c>
      <c r="G455" s="617" t="s">
        <v>1522</v>
      </c>
      <c r="H455" s="617" t="s">
        <v>1963</v>
      </c>
      <c r="I455" s="617" t="s">
        <v>1963</v>
      </c>
      <c r="J455" s="617" t="s">
        <v>1964</v>
      </c>
      <c r="K455" s="617" t="s">
        <v>1913</v>
      </c>
      <c r="L455" s="619">
        <v>34.659999999999997</v>
      </c>
      <c r="M455" s="619">
        <v>16</v>
      </c>
      <c r="N455" s="620">
        <v>554.55999999999995</v>
      </c>
    </row>
    <row r="456" spans="1:14" ht="14.4" customHeight="1" x14ac:dyDescent="0.3">
      <c r="A456" s="615" t="s">
        <v>470</v>
      </c>
      <c r="B456" s="616" t="s">
        <v>2077</v>
      </c>
      <c r="C456" s="617" t="s">
        <v>476</v>
      </c>
      <c r="D456" s="618" t="s">
        <v>2078</v>
      </c>
      <c r="E456" s="617" t="s">
        <v>1815</v>
      </c>
      <c r="F456" s="618" t="s">
        <v>2082</v>
      </c>
      <c r="G456" s="617" t="s">
        <v>1522</v>
      </c>
      <c r="H456" s="617" t="s">
        <v>1965</v>
      </c>
      <c r="I456" s="617" t="s">
        <v>1965</v>
      </c>
      <c r="J456" s="617" t="s">
        <v>1966</v>
      </c>
      <c r="K456" s="617" t="s">
        <v>1967</v>
      </c>
      <c r="L456" s="619">
        <v>55.206341842245024</v>
      </c>
      <c r="M456" s="619">
        <v>172</v>
      </c>
      <c r="N456" s="620">
        <v>9495.4907968661446</v>
      </c>
    </row>
    <row r="457" spans="1:14" ht="14.4" customHeight="1" x14ac:dyDescent="0.3">
      <c r="A457" s="615" t="s">
        <v>470</v>
      </c>
      <c r="B457" s="616" t="s">
        <v>2077</v>
      </c>
      <c r="C457" s="617" t="s">
        <v>476</v>
      </c>
      <c r="D457" s="618" t="s">
        <v>2078</v>
      </c>
      <c r="E457" s="617" t="s">
        <v>1815</v>
      </c>
      <c r="F457" s="618" t="s">
        <v>2082</v>
      </c>
      <c r="G457" s="617" t="s">
        <v>1522</v>
      </c>
      <c r="H457" s="617" t="s">
        <v>1968</v>
      </c>
      <c r="I457" s="617" t="s">
        <v>1968</v>
      </c>
      <c r="J457" s="617" t="s">
        <v>1969</v>
      </c>
      <c r="K457" s="617" t="s">
        <v>1907</v>
      </c>
      <c r="L457" s="619">
        <v>932.40594512195128</v>
      </c>
      <c r="M457" s="619">
        <v>65.600000000000023</v>
      </c>
      <c r="N457" s="620">
        <v>61165.830000000024</v>
      </c>
    </row>
    <row r="458" spans="1:14" ht="14.4" customHeight="1" x14ac:dyDescent="0.3">
      <c r="A458" s="615" t="s">
        <v>470</v>
      </c>
      <c r="B458" s="616" t="s">
        <v>2077</v>
      </c>
      <c r="C458" s="617" t="s">
        <v>476</v>
      </c>
      <c r="D458" s="618" t="s">
        <v>2078</v>
      </c>
      <c r="E458" s="617" t="s">
        <v>1970</v>
      </c>
      <c r="F458" s="618" t="s">
        <v>2083</v>
      </c>
      <c r="G458" s="617" t="s">
        <v>512</v>
      </c>
      <c r="H458" s="617" t="s">
        <v>1971</v>
      </c>
      <c r="I458" s="617" t="s">
        <v>1972</v>
      </c>
      <c r="J458" s="617" t="s">
        <v>1973</v>
      </c>
      <c r="K458" s="617" t="s">
        <v>1974</v>
      </c>
      <c r="L458" s="619">
        <v>102.80999999999996</v>
      </c>
      <c r="M458" s="619">
        <v>1</v>
      </c>
      <c r="N458" s="620">
        <v>102.80999999999996</v>
      </c>
    </row>
    <row r="459" spans="1:14" ht="14.4" customHeight="1" x14ac:dyDescent="0.3">
      <c r="A459" s="615" t="s">
        <v>470</v>
      </c>
      <c r="B459" s="616" t="s">
        <v>2077</v>
      </c>
      <c r="C459" s="617" t="s">
        <v>476</v>
      </c>
      <c r="D459" s="618" t="s">
        <v>2078</v>
      </c>
      <c r="E459" s="617" t="s">
        <v>1970</v>
      </c>
      <c r="F459" s="618" t="s">
        <v>2083</v>
      </c>
      <c r="G459" s="617" t="s">
        <v>512</v>
      </c>
      <c r="H459" s="617" t="s">
        <v>1975</v>
      </c>
      <c r="I459" s="617" t="s">
        <v>1976</v>
      </c>
      <c r="J459" s="617" t="s">
        <v>1977</v>
      </c>
      <c r="K459" s="617" t="s">
        <v>1978</v>
      </c>
      <c r="L459" s="619">
        <v>106.9175</v>
      </c>
      <c r="M459" s="619">
        <v>8</v>
      </c>
      <c r="N459" s="620">
        <v>855.34</v>
      </c>
    </row>
    <row r="460" spans="1:14" ht="14.4" customHeight="1" x14ac:dyDescent="0.3">
      <c r="A460" s="615" t="s">
        <v>470</v>
      </c>
      <c r="B460" s="616" t="s">
        <v>2077</v>
      </c>
      <c r="C460" s="617" t="s">
        <v>476</v>
      </c>
      <c r="D460" s="618" t="s">
        <v>2078</v>
      </c>
      <c r="E460" s="617" t="s">
        <v>1970</v>
      </c>
      <c r="F460" s="618" t="s">
        <v>2083</v>
      </c>
      <c r="G460" s="617" t="s">
        <v>512</v>
      </c>
      <c r="H460" s="617" t="s">
        <v>1979</v>
      </c>
      <c r="I460" s="617" t="s">
        <v>1980</v>
      </c>
      <c r="J460" s="617" t="s">
        <v>1981</v>
      </c>
      <c r="K460" s="617" t="s">
        <v>1982</v>
      </c>
      <c r="L460" s="619">
        <v>5517.05</v>
      </c>
      <c r="M460" s="619">
        <v>15</v>
      </c>
      <c r="N460" s="620">
        <v>82755.75</v>
      </c>
    </row>
    <row r="461" spans="1:14" ht="14.4" customHeight="1" x14ac:dyDescent="0.3">
      <c r="A461" s="615" t="s">
        <v>470</v>
      </c>
      <c r="B461" s="616" t="s">
        <v>2077</v>
      </c>
      <c r="C461" s="617" t="s">
        <v>476</v>
      </c>
      <c r="D461" s="618" t="s">
        <v>2078</v>
      </c>
      <c r="E461" s="617" t="s">
        <v>1970</v>
      </c>
      <c r="F461" s="618" t="s">
        <v>2083</v>
      </c>
      <c r="G461" s="617" t="s">
        <v>512</v>
      </c>
      <c r="H461" s="617" t="s">
        <v>1983</v>
      </c>
      <c r="I461" s="617" t="s">
        <v>1984</v>
      </c>
      <c r="J461" s="617" t="s">
        <v>1985</v>
      </c>
      <c r="K461" s="617" t="s">
        <v>1986</v>
      </c>
      <c r="L461" s="619">
        <v>4950</v>
      </c>
      <c r="M461" s="619">
        <v>27</v>
      </c>
      <c r="N461" s="620">
        <v>133650</v>
      </c>
    </row>
    <row r="462" spans="1:14" ht="14.4" customHeight="1" x14ac:dyDescent="0.3">
      <c r="A462" s="615" t="s">
        <v>470</v>
      </c>
      <c r="B462" s="616" t="s">
        <v>2077</v>
      </c>
      <c r="C462" s="617" t="s">
        <v>476</v>
      </c>
      <c r="D462" s="618" t="s">
        <v>2078</v>
      </c>
      <c r="E462" s="617" t="s">
        <v>1970</v>
      </c>
      <c r="F462" s="618" t="s">
        <v>2083</v>
      </c>
      <c r="G462" s="617" t="s">
        <v>1522</v>
      </c>
      <c r="H462" s="617" t="s">
        <v>1987</v>
      </c>
      <c r="I462" s="617" t="s">
        <v>1988</v>
      </c>
      <c r="J462" s="617" t="s">
        <v>1989</v>
      </c>
      <c r="K462" s="617" t="s">
        <v>1990</v>
      </c>
      <c r="L462" s="619">
        <v>2825.2602068965512</v>
      </c>
      <c r="M462" s="619">
        <v>145</v>
      </c>
      <c r="N462" s="620">
        <v>409662.72999999992</v>
      </c>
    </row>
    <row r="463" spans="1:14" ht="14.4" customHeight="1" x14ac:dyDescent="0.3">
      <c r="A463" s="615" t="s">
        <v>470</v>
      </c>
      <c r="B463" s="616" t="s">
        <v>2077</v>
      </c>
      <c r="C463" s="617" t="s">
        <v>476</v>
      </c>
      <c r="D463" s="618" t="s">
        <v>2078</v>
      </c>
      <c r="E463" s="617" t="s">
        <v>1970</v>
      </c>
      <c r="F463" s="618" t="s">
        <v>2083</v>
      </c>
      <c r="G463" s="617" t="s">
        <v>1522</v>
      </c>
      <c r="H463" s="617" t="s">
        <v>1991</v>
      </c>
      <c r="I463" s="617" t="s">
        <v>1992</v>
      </c>
      <c r="J463" s="617" t="s">
        <v>1989</v>
      </c>
      <c r="K463" s="617" t="s">
        <v>1993</v>
      </c>
      <c r="L463" s="619">
        <v>13607.949999999997</v>
      </c>
      <c r="M463" s="619">
        <v>1</v>
      </c>
      <c r="N463" s="620">
        <v>13607.949999999997</v>
      </c>
    </row>
    <row r="464" spans="1:14" ht="14.4" customHeight="1" x14ac:dyDescent="0.3">
      <c r="A464" s="615" t="s">
        <v>470</v>
      </c>
      <c r="B464" s="616" t="s">
        <v>2077</v>
      </c>
      <c r="C464" s="617" t="s">
        <v>476</v>
      </c>
      <c r="D464" s="618" t="s">
        <v>2078</v>
      </c>
      <c r="E464" s="617" t="s">
        <v>1970</v>
      </c>
      <c r="F464" s="618" t="s">
        <v>2083</v>
      </c>
      <c r="G464" s="617" t="s">
        <v>1522</v>
      </c>
      <c r="H464" s="617" t="s">
        <v>1994</v>
      </c>
      <c r="I464" s="617" t="s">
        <v>1994</v>
      </c>
      <c r="J464" s="617" t="s">
        <v>1995</v>
      </c>
      <c r="K464" s="617" t="s">
        <v>1996</v>
      </c>
      <c r="L464" s="619">
        <v>159.5</v>
      </c>
      <c r="M464" s="619">
        <v>44.1</v>
      </c>
      <c r="N464" s="620">
        <v>7033.9500000000007</v>
      </c>
    </row>
    <row r="465" spans="1:14" ht="14.4" customHeight="1" x14ac:dyDescent="0.3">
      <c r="A465" s="615" t="s">
        <v>470</v>
      </c>
      <c r="B465" s="616" t="s">
        <v>2077</v>
      </c>
      <c r="C465" s="617" t="s">
        <v>476</v>
      </c>
      <c r="D465" s="618" t="s">
        <v>2078</v>
      </c>
      <c r="E465" s="617" t="s">
        <v>1970</v>
      </c>
      <c r="F465" s="618" t="s">
        <v>2083</v>
      </c>
      <c r="G465" s="617" t="s">
        <v>1522</v>
      </c>
      <c r="H465" s="617" t="s">
        <v>1997</v>
      </c>
      <c r="I465" s="617" t="s">
        <v>1997</v>
      </c>
      <c r="J465" s="617" t="s">
        <v>1995</v>
      </c>
      <c r="K465" s="617" t="s">
        <v>1998</v>
      </c>
      <c r="L465" s="619">
        <v>308</v>
      </c>
      <c r="M465" s="619">
        <v>13.5</v>
      </c>
      <c r="N465" s="620">
        <v>4158</v>
      </c>
    </row>
    <row r="466" spans="1:14" ht="14.4" customHeight="1" x14ac:dyDescent="0.3">
      <c r="A466" s="615" t="s">
        <v>470</v>
      </c>
      <c r="B466" s="616" t="s">
        <v>2077</v>
      </c>
      <c r="C466" s="617" t="s">
        <v>476</v>
      </c>
      <c r="D466" s="618" t="s">
        <v>2078</v>
      </c>
      <c r="E466" s="617" t="s">
        <v>1970</v>
      </c>
      <c r="F466" s="618" t="s">
        <v>2083</v>
      </c>
      <c r="G466" s="617" t="s">
        <v>1522</v>
      </c>
      <c r="H466" s="617" t="s">
        <v>1999</v>
      </c>
      <c r="I466" s="617" t="s">
        <v>1999</v>
      </c>
      <c r="J466" s="617" t="s">
        <v>2000</v>
      </c>
      <c r="K466" s="617" t="s">
        <v>2001</v>
      </c>
      <c r="L466" s="619">
        <v>285.2397524662212</v>
      </c>
      <c r="M466" s="619">
        <v>2</v>
      </c>
      <c r="N466" s="620">
        <v>570.47950493244241</v>
      </c>
    </row>
    <row r="467" spans="1:14" ht="14.4" customHeight="1" x14ac:dyDescent="0.3">
      <c r="A467" s="615" t="s">
        <v>470</v>
      </c>
      <c r="B467" s="616" t="s">
        <v>2077</v>
      </c>
      <c r="C467" s="617" t="s">
        <v>476</v>
      </c>
      <c r="D467" s="618" t="s">
        <v>2078</v>
      </c>
      <c r="E467" s="617" t="s">
        <v>2002</v>
      </c>
      <c r="F467" s="618" t="s">
        <v>2084</v>
      </c>
      <c r="G467" s="617"/>
      <c r="H467" s="617"/>
      <c r="I467" s="617" t="s">
        <v>2003</v>
      </c>
      <c r="J467" s="617" t="s">
        <v>2004</v>
      </c>
      <c r="K467" s="617"/>
      <c r="L467" s="619">
        <v>1346.35</v>
      </c>
      <c r="M467" s="619">
        <v>3</v>
      </c>
      <c r="N467" s="620">
        <v>4039.0499999999997</v>
      </c>
    </row>
    <row r="468" spans="1:14" ht="14.4" customHeight="1" x14ac:dyDescent="0.3">
      <c r="A468" s="615" t="s">
        <v>470</v>
      </c>
      <c r="B468" s="616" t="s">
        <v>2077</v>
      </c>
      <c r="C468" s="617" t="s">
        <v>476</v>
      </c>
      <c r="D468" s="618" t="s">
        <v>2078</v>
      </c>
      <c r="E468" s="617" t="s">
        <v>2002</v>
      </c>
      <c r="F468" s="618" t="s">
        <v>2084</v>
      </c>
      <c r="G468" s="617"/>
      <c r="H468" s="617"/>
      <c r="I468" s="617" t="s">
        <v>2005</v>
      </c>
      <c r="J468" s="617" t="s">
        <v>2006</v>
      </c>
      <c r="K468" s="617"/>
      <c r="L468" s="619">
        <v>9500</v>
      </c>
      <c r="M468" s="619">
        <v>2</v>
      </c>
      <c r="N468" s="620">
        <v>19000</v>
      </c>
    </row>
    <row r="469" spans="1:14" ht="14.4" customHeight="1" x14ac:dyDescent="0.3">
      <c r="A469" s="615" t="s">
        <v>470</v>
      </c>
      <c r="B469" s="616" t="s">
        <v>2077</v>
      </c>
      <c r="C469" s="617" t="s">
        <v>476</v>
      </c>
      <c r="D469" s="618" t="s">
        <v>2078</v>
      </c>
      <c r="E469" s="617" t="s">
        <v>2002</v>
      </c>
      <c r="F469" s="618" t="s">
        <v>2084</v>
      </c>
      <c r="G469" s="617"/>
      <c r="H469" s="617"/>
      <c r="I469" s="617" t="s">
        <v>2007</v>
      </c>
      <c r="J469" s="617" t="s">
        <v>2008</v>
      </c>
      <c r="K469" s="617"/>
      <c r="L469" s="619">
        <v>9559</v>
      </c>
      <c r="M469" s="619">
        <v>2</v>
      </c>
      <c r="N469" s="620">
        <v>19118</v>
      </c>
    </row>
    <row r="470" spans="1:14" ht="14.4" customHeight="1" x14ac:dyDescent="0.3">
      <c r="A470" s="615" t="s">
        <v>470</v>
      </c>
      <c r="B470" s="616" t="s">
        <v>2077</v>
      </c>
      <c r="C470" s="617" t="s">
        <v>476</v>
      </c>
      <c r="D470" s="618" t="s">
        <v>2078</v>
      </c>
      <c r="E470" s="617" t="s">
        <v>2002</v>
      </c>
      <c r="F470" s="618" t="s">
        <v>2084</v>
      </c>
      <c r="G470" s="617"/>
      <c r="H470" s="617"/>
      <c r="I470" s="617" t="s">
        <v>2009</v>
      </c>
      <c r="J470" s="617" t="s">
        <v>2010</v>
      </c>
      <c r="K470" s="617"/>
      <c r="L470" s="619">
        <v>8593.3266666666641</v>
      </c>
      <c r="M470" s="619">
        <v>39</v>
      </c>
      <c r="N470" s="620">
        <v>335139.73999999993</v>
      </c>
    </row>
    <row r="471" spans="1:14" ht="14.4" customHeight="1" x14ac:dyDescent="0.3">
      <c r="A471" s="615" t="s">
        <v>470</v>
      </c>
      <c r="B471" s="616" t="s">
        <v>2077</v>
      </c>
      <c r="C471" s="617" t="s">
        <v>476</v>
      </c>
      <c r="D471" s="618" t="s">
        <v>2078</v>
      </c>
      <c r="E471" s="617" t="s">
        <v>2002</v>
      </c>
      <c r="F471" s="618" t="s">
        <v>2084</v>
      </c>
      <c r="G471" s="617"/>
      <c r="H471" s="617"/>
      <c r="I471" s="617" t="s">
        <v>2011</v>
      </c>
      <c r="J471" s="617" t="s">
        <v>2012</v>
      </c>
      <c r="K471" s="617" t="s">
        <v>2013</v>
      </c>
      <c r="L471" s="619">
        <v>1287</v>
      </c>
      <c r="M471" s="619">
        <v>35</v>
      </c>
      <c r="N471" s="620">
        <v>45045</v>
      </c>
    </row>
    <row r="472" spans="1:14" ht="14.4" customHeight="1" x14ac:dyDescent="0.3">
      <c r="A472" s="615" t="s">
        <v>470</v>
      </c>
      <c r="B472" s="616" t="s">
        <v>2077</v>
      </c>
      <c r="C472" s="617" t="s">
        <v>476</v>
      </c>
      <c r="D472" s="618" t="s">
        <v>2078</v>
      </c>
      <c r="E472" s="617" t="s">
        <v>2002</v>
      </c>
      <c r="F472" s="618" t="s">
        <v>2084</v>
      </c>
      <c r="G472" s="617"/>
      <c r="H472" s="617"/>
      <c r="I472" s="617" t="s">
        <v>2014</v>
      </c>
      <c r="J472" s="617" t="s">
        <v>2015</v>
      </c>
      <c r="K472" s="617"/>
      <c r="L472" s="619">
        <v>4305.3999999999996</v>
      </c>
      <c r="M472" s="619">
        <v>23</v>
      </c>
      <c r="N472" s="620">
        <v>99024.199999999983</v>
      </c>
    </row>
    <row r="473" spans="1:14" ht="14.4" customHeight="1" x14ac:dyDescent="0.3">
      <c r="A473" s="615" t="s">
        <v>470</v>
      </c>
      <c r="B473" s="616" t="s">
        <v>2077</v>
      </c>
      <c r="C473" s="617" t="s">
        <v>476</v>
      </c>
      <c r="D473" s="618" t="s">
        <v>2078</v>
      </c>
      <c r="E473" s="617" t="s">
        <v>2002</v>
      </c>
      <c r="F473" s="618" t="s">
        <v>2084</v>
      </c>
      <c r="G473" s="617"/>
      <c r="H473" s="617"/>
      <c r="I473" s="617" t="s">
        <v>2016</v>
      </c>
      <c r="J473" s="617" t="s">
        <v>2017</v>
      </c>
      <c r="K473" s="617"/>
      <c r="L473" s="619">
        <v>2945.8000000000006</v>
      </c>
      <c r="M473" s="619">
        <v>6</v>
      </c>
      <c r="N473" s="620">
        <v>17674.800000000003</v>
      </c>
    </row>
    <row r="474" spans="1:14" ht="14.4" customHeight="1" x14ac:dyDescent="0.3">
      <c r="A474" s="615" t="s">
        <v>470</v>
      </c>
      <c r="B474" s="616" t="s">
        <v>2077</v>
      </c>
      <c r="C474" s="617" t="s">
        <v>476</v>
      </c>
      <c r="D474" s="618" t="s">
        <v>2078</v>
      </c>
      <c r="E474" s="617" t="s">
        <v>2018</v>
      </c>
      <c r="F474" s="618" t="s">
        <v>2085</v>
      </c>
      <c r="G474" s="617"/>
      <c r="H474" s="617"/>
      <c r="I474" s="617" t="s">
        <v>2019</v>
      </c>
      <c r="J474" s="617" t="s">
        <v>2020</v>
      </c>
      <c r="K474" s="617"/>
      <c r="L474" s="619">
        <v>8505.39</v>
      </c>
      <c r="M474" s="619">
        <v>2</v>
      </c>
      <c r="N474" s="620">
        <v>17010.78</v>
      </c>
    </row>
    <row r="475" spans="1:14" ht="14.4" customHeight="1" x14ac:dyDescent="0.3">
      <c r="A475" s="615" t="s">
        <v>470</v>
      </c>
      <c r="B475" s="616" t="s">
        <v>2077</v>
      </c>
      <c r="C475" s="617" t="s">
        <v>476</v>
      </c>
      <c r="D475" s="618" t="s">
        <v>2078</v>
      </c>
      <c r="E475" s="617" t="s">
        <v>2018</v>
      </c>
      <c r="F475" s="618" t="s">
        <v>2085</v>
      </c>
      <c r="G475" s="617"/>
      <c r="H475" s="617"/>
      <c r="I475" s="617" t="s">
        <v>2021</v>
      </c>
      <c r="J475" s="617" t="s">
        <v>2022</v>
      </c>
      <c r="K475" s="617"/>
      <c r="L475" s="619">
        <v>4252.6899999999996</v>
      </c>
      <c r="M475" s="619">
        <v>1</v>
      </c>
      <c r="N475" s="620">
        <v>4252.6899999999996</v>
      </c>
    </row>
    <row r="476" spans="1:14" ht="14.4" customHeight="1" x14ac:dyDescent="0.3">
      <c r="A476" s="615" t="s">
        <v>470</v>
      </c>
      <c r="B476" s="616" t="s">
        <v>2077</v>
      </c>
      <c r="C476" s="617" t="s">
        <v>476</v>
      </c>
      <c r="D476" s="618" t="s">
        <v>2078</v>
      </c>
      <c r="E476" s="617" t="s">
        <v>2023</v>
      </c>
      <c r="F476" s="618" t="s">
        <v>2086</v>
      </c>
      <c r="G476" s="617" t="s">
        <v>512</v>
      </c>
      <c r="H476" s="617" t="s">
        <v>2024</v>
      </c>
      <c r="I476" s="617" t="s">
        <v>2025</v>
      </c>
      <c r="J476" s="617" t="s">
        <v>2026</v>
      </c>
      <c r="K476" s="617" t="s">
        <v>2027</v>
      </c>
      <c r="L476" s="619">
        <v>2081.1942484835431</v>
      </c>
      <c r="M476" s="619">
        <v>77</v>
      </c>
      <c r="N476" s="620">
        <v>160251.95713323282</v>
      </c>
    </row>
    <row r="477" spans="1:14" ht="14.4" customHeight="1" x14ac:dyDescent="0.3">
      <c r="A477" s="615" t="s">
        <v>470</v>
      </c>
      <c r="B477" s="616" t="s">
        <v>2077</v>
      </c>
      <c r="C477" s="617" t="s">
        <v>476</v>
      </c>
      <c r="D477" s="618" t="s">
        <v>2078</v>
      </c>
      <c r="E477" s="617" t="s">
        <v>2023</v>
      </c>
      <c r="F477" s="618" t="s">
        <v>2086</v>
      </c>
      <c r="G477" s="617" t="s">
        <v>512</v>
      </c>
      <c r="H477" s="617" t="s">
        <v>2028</v>
      </c>
      <c r="I477" s="617" t="s">
        <v>2029</v>
      </c>
      <c r="J477" s="617" t="s">
        <v>2030</v>
      </c>
      <c r="K477" s="617" t="s">
        <v>2031</v>
      </c>
      <c r="L477" s="619">
        <v>308.45777777777772</v>
      </c>
      <c r="M477" s="619">
        <v>90</v>
      </c>
      <c r="N477" s="620">
        <v>27761.199999999993</v>
      </c>
    </row>
    <row r="478" spans="1:14" ht="14.4" customHeight="1" x14ac:dyDescent="0.3">
      <c r="A478" s="615" t="s">
        <v>470</v>
      </c>
      <c r="B478" s="616" t="s">
        <v>2077</v>
      </c>
      <c r="C478" s="617" t="s">
        <v>476</v>
      </c>
      <c r="D478" s="618" t="s">
        <v>2078</v>
      </c>
      <c r="E478" s="617" t="s">
        <v>2023</v>
      </c>
      <c r="F478" s="618" t="s">
        <v>2086</v>
      </c>
      <c r="G478" s="617" t="s">
        <v>512</v>
      </c>
      <c r="H478" s="617" t="s">
        <v>2032</v>
      </c>
      <c r="I478" s="617" t="s">
        <v>2033</v>
      </c>
      <c r="J478" s="617" t="s">
        <v>2034</v>
      </c>
      <c r="K478" s="617" t="s">
        <v>2035</v>
      </c>
      <c r="L478" s="619">
        <v>2719.2000000000003</v>
      </c>
      <c r="M478" s="619">
        <v>7</v>
      </c>
      <c r="N478" s="620">
        <v>19034.400000000001</v>
      </c>
    </row>
    <row r="479" spans="1:14" ht="14.4" customHeight="1" x14ac:dyDescent="0.3">
      <c r="A479" s="615" t="s">
        <v>470</v>
      </c>
      <c r="B479" s="616" t="s">
        <v>2077</v>
      </c>
      <c r="C479" s="617" t="s">
        <v>476</v>
      </c>
      <c r="D479" s="618" t="s">
        <v>2078</v>
      </c>
      <c r="E479" s="617" t="s">
        <v>2023</v>
      </c>
      <c r="F479" s="618" t="s">
        <v>2086</v>
      </c>
      <c r="G479" s="617" t="s">
        <v>512</v>
      </c>
      <c r="H479" s="617" t="s">
        <v>2036</v>
      </c>
      <c r="I479" s="617" t="s">
        <v>2037</v>
      </c>
      <c r="J479" s="617" t="s">
        <v>2038</v>
      </c>
      <c r="K479" s="617" t="s">
        <v>2039</v>
      </c>
      <c r="L479" s="619">
        <v>2395.0308515900483</v>
      </c>
      <c r="M479" s="619">
        <v>128.79999999999998</v>
      </c>
      <c r="N479" s="620">
        <v>308479.97368479817</v>
      </c>
    </row>
    <row r="480" spans="1:14" ht="14.4" customHeight="1" x14ac:dyDescent="0.3">
      <c r="A480" s="615" t="s">
        <v>470</v>
      </c>
      <c r="B480" s="616" t="s">
        <v>2077</v>
      </c>
      <c r="C480" s="617" t="s">
        <v>476</v>
      </c>
      <c r="D480" s="618" t="s">
        <v>2078</v>
      </c>
      <c r="E480" s="617" t="s">
        <v>2023</v>
      </c>
      <c r="F480" s="618" t="s">
        <v>2086</v>
      </c>
      <c r="G480" s="617" t="s">
        <v>512</v>
      </c>
      <c r="H480" s="617" t="s">
        <v>2040</v>
      </c>
      <c r="I480" s="617" t="s">
        <v>2041</v>
      </c>
      <c r="J480" s="617" t="s">
        <v>2042</v>
      </c>
      <c r="K480" s="617" t="s">
        <v>2039</v>
      </c>
      <c r="L480" s="619">
        <v>2228.8200000000002</v>
      </c>
      <c r="M480" s="619">
        <v>3</v>
      </c>
      <c r="N480" s="620">
        <v>6686.46</v>
      </c>
    </row>
    <row r="481" spans="1:14" ht="14.4" customHeight="1" x14ac:dyDescent="0.3">
      <c r="A481" s="615" t="s">
        <v>470</v>
      </c>
      <c r="B481" s="616" t="s">
        <v>2077</v>
      </c>
      <c r="C481" s="617" t="s">
        <v>476</v>
      </c>
      <c r="D481" s="618" t="s">
        <v>2078</v>
      </c>
      <c r="E481" s="617" t="s">
        <v>2023</v>
      </c>
      <c r="F481" s="618" t="s">
        <v>2086</v>
      </c>
      <c r="G481" s="617" t="s">
        <v>512</v>
      </c>
      <c r="H481" s="617" t="s">
        <v>2043</v>
      </c>
      <c r="I481" s="617" t="s">
        <v>2043</v>
      </c>
      <c r="J481" s="617" t="s">
        <v>2044</v>
      </c>
      <c r="K481" s="617" t="s">
        <v>2045</v>
      </c>
      <c r="L481" s="619">
        <v>3500.1443666295368</v>
      </c>
      <c r="M481" s="619">
        <v>16</v>
      </c>
      <c r="N481" s="620">
        <v>56002.309866072588</v>
      </c>
    </row>
    <row r="482" spans="1:14" ht="14.4" customHeight="1" x14ac:dyDescent="0.3">
      <c r="A482" s="615" t="s">
        <v>470</v>
      </c>
      <c r="B482" s="616" t="s">
        <v>2077</v>
      </c>
      <c r="C482" s="617" t="s">
        <v>476</v>
      </c>
      <c r="D482" s="618" t="s">
        <v>2078</v>
      </c>
      <c r="E482" s="617" t="s">
        <v>2023</v>
      </c>
      <c r="F482" s="618" t="s">
        <v>2086</v>
      </c>
      <c r="G482" s="617" t="s">
        <v>512</v>
      </c>
      <c r="H482" s="617" t="s">
        <v>2046</v>
      </c>
      <c r="I482" s="617" t="s">
        <v>2047</v>
      </c>
      <c r="J482" s="617" t="s">
        <v>2048</v>
      </c>
      <c r="K482" s="617" t="s">
        <v>2045</v>
      </c>
      <c r="L482" s="619">
        <v>1680.58</v>
      </c>
      <c r="M482" s="619">
        <v>2</v>
      </c>
      <c r="N482" s="620">
        <v>3361.16</v>
      </c>
    </row>
    <row r="483" spans="1:14" ht="14.4" customHeight="1" x14ac:dyDescent="0.3">
      <c r="A483" s="615" t="s">
        <v>470</v>
      </c>
      <c r="B483" s="616" t="s">
        <v>2077</v>
      </c>
      <c r="C483" s="617" t="s">
        <v>476</v>
      </c>
      <c r="D483" s="618" t="s">
        <v>2078</v>
      </c>
      <c r="E483" s="617" t="s">
        <v>2023</v>
      </c>
      <c r="F483" s="618" t="s">
        <v>2086</v>
      </c>
      <c r="G483" s="617" t="s">
        <v>512</v>
      </c>
      <c r="H483" s="617" t="s">
        <v>2049</v>
      </c>
      <c r="I483" s="617" t="s">
        <v>2050</v>
      </c>
      <c r="J483" s="617" t="s">
        <v>2051</v>
      </c>
      <c r="K483" s="617" t="s">
        <v>2045</v>
      </c>
      <c r="L483" s="619">
        <v>1329.4600000000005</v>
      </c>
      <c r="M483" s="619">
        <v>2.9999999999999991</v>
      </c>
      <c r="N483" s="620">
        <v>3988.3800000000006</v>
      </c>
    </row>
    <row r="484" spans="1:14" ht="14.4" customHeight="1" x14ac:dyDescent="0.3">
      <c r="A484" s="615" t="s">
        <v>470</v>
      </c>
      <c r="B484" s="616" t="s">
        <v>2077</v>
      </c>
      <c r="C484" s="617" t="s">
        <v>476</v>
      </c>
      <c r="D484" s="618" t="s">
        <v>2078</v>
      </c>
      <c r="E484" s="617" t="s">
        <v>2023</v>
      </c>
      <c r="F484" s="618" t="s">
        <v>2086</v>
      </c>
      <c r="G484" s="617" t="s">
        <v>512</v>
      </c>
      <c r="H484" s="617" t="s">
        <v>2052</v>
      </c>
      <c r="I484" s="617" t="s">
        <v>2053</v>
      </c>
      <c r="J484" s="617" t="s">
        <v>2054</v>
      </c>
      <c r="K484" s="617" t="s">
        <v>2055</v>
      </c>
      <c r="L484" s="619">
        <v>2062.5006797484289</v>
      </c>
      <c r="M484" s="619">
        <v>53.1</v>
      </c>
      <c r="N484" s="620">
        <v>109518.78609464157</v>
      </c>
    </row>
    <row r="485" spans="1:14" ht="14.4" customHeight="1" x14ac:dyDescent="0.3">
      <c r="A485" s="615" t="s">
        <v>470</v>
      </c>
      <c r="B485" s="616" t="s">
        <v>2077</v>
      </c>
      <c r="C485" s="617" t="s">
        <v>476</v>
      </c>
      <c r="D485" s="618" t="s">
        <v>2078</v>
      </c>
      <c r="E485" s="617" t="s">
        <v>2023</v>
      </c>
      <c r="F485" s="618" t="s">
        <v>2086</v>
      </c>
      <c r="G485" s="617" t="s">
        <v>512</v>
      </c>
      <c r="H485" s="617" t="s">
        <v>2056</v>
      </c>
      <c r="I485" s="617" t="s">
        <v>2057</v>
      </c>
      <c r="J485" s="617" t="s">
        <v>2058</v>
      </c>
      <c r="K485" s="617" t="s">
        <v>2059</v>
      </c>
      <c r="L485" s="619">
        <v>2188.9499999999998</v>
      </c>
      <c r="M485" s="619">
        <v>1</v>
      </c>
      <c r="N485" s="620">
        <v>2188.9499999999998</v>
      </c>
    </row>
    <row r="486" spans="1:14" ht="14.4" customHeight="1" x14ac:dyDescent="0.3">
      <c r="A486" s="615" t="s">
        <v>470</v>
      </c>
      <c r="B486" s="616" t="s">
        <v>2077</v>
      </c>
      <c r="C486" s="617" t="s">
        <v>476</v>
      </c>
      <c r="D486" s="618" t="s">
        <v>2078</v>
      </c>
      <c r="E486" s="617" t="s">
        <v>2023</v>
      </c>
      <c r="F486" s="618" t="s">
        <v>2086</v>
      </c>
      <c r="G486" s="617" t="s">
        <v>512</v>
      </c>
      <c r="H486" s="617" t="s">
        <v>2060</v>
      </c>
      <c r="I486" s="617" t="s">
        <v>2061</v>
      </c>
      <c r="J486" s="617" t="s">
        <v>2062</v>
      </c>
      <c r="K486" s="617" t="s">
        <v>2035</v>
      </c>
      <c r="L486" s="619">
        <v>3740</v>
      </c>
      <c r="M486" s="619">
        <v>1</v>
      </c>
      <c r="N486" s="620">
        <v>3740</v>
      </c>
    </row>
    <row r="487" spans="1:14" ht="14.4" customHeight="1" x14ac:dyDescent="0.3">
      <c r="A487" s="615" t="s">
        <v>470</v>
      </c>
      <c r="B487" s="616" t="s">
        <v>2077</v>
      </c>
      <c r="C487" s="617" t="s">
        <v>476</v>
      </c>
      <c r="D487" s="618" t="s">
        <v>2078</v>
      </c>
      <c r="E487" s="617" t="s">
        <v>2023</v>
      </c>
      <c r="F487" s="618" t="s">
        <v>2086</v>
      </c>
      <c r="G487" s="617" t="s">
        <v>512</v>
      </c>
      <c r="H487" s="617" t="s">
        <v>2063</v>
      </c>
      <c r="I487" s="617" t="s">
        <v>2064</v>
      </c>
      <c r="J487" s="617" t="s">
        <v>2054</v>
      </c>
      <c r="K487" s="617" t="s">
        <v>2065</v>
      </c>
      <c r="L487" s="619">
        <v>3171.3051942562288</v>
      </c>
      <c r="M487" s="619">
        <v>30</v>
      </c>
      <c r="N487" s="620">
        <v>95139.15582768686</v>
      </c>
    </row>
    <row r="488" spans="1:14" ht="14.4" customHeight="1" x14ac:dyDescent="0.3">
      <c r="A488" s="615" t="s">
        <v>470</v>
      </c>
      <c r="B488" s="616" t="s">
        <v>2077</v>
      </c>
      <c r="C488" s="617" t="s">
        <v>476</v>
      </c>
      <c r="D488" s="618" t="s">
        <v>2078</v>
      </c>
      <c r="E488" s="617" t="s">
        <v>2023</v>
      </c>
      <c r="F488" s="618" t="s">
        <v>2086</v>
      </c>
      <c r="G488" s="617" t="s">
        <v>512</v>
      </c>
      <c r="H488" s="617" t="s">
        <v>2066</v>
      </c>
      <c r="I488" s="617" t="s">
        <v>2067</v>
      </c>
      <c r="J488" s="617" t="s">
        <v>2068</v>
      </c>
      <c r="K488" s="617" t="s">
        <v>2069</v>
      </c>
      <c r="L488" s="619">
        <v>2221.34</v>
      </c>
      <c r="M488" s="619">
        <v>1</v>
      </c>
      <c r="N488" s="620">
        <v>2221.34</v>
      </c>
    </row>
    <row r="489" spans="1:14" ht="14.4" customHeight="1" x14ac:dyDescent="0.3">
      <c r="A489" s="615" t="s">
        <v>470</v>
      </c>
      <c r="B489" s="616" t="s">
        <v>2077</v>
      </c>
      <c r="C489" s="617" t="s">
        <v>476</v>
      </c>
      <c r="D489" s="618" t="s">
        <v>2078</v>
      </c>
      <c r="E489" s="617" t="s">
        <v>2023</v>
      </c>
      <c r="F489" s="618" t="s">
        <v>2086</v>
      </c>
      <c r="G489" s="617" t="s">
        <v>512</v>
      </c>
      <c r="H489" s="617" t="s">
        <v>2070</v>
      </c>
      <c r="I489" s="617" t="s">
        <v>2071</v>
      </c>
      <c r="J489" s="617" t="s">
        <v>2072</v>
      </c>
      <c r="K489" s="617" t="s">
        <v>2073</v>
      </c>
      <c r="L489" s="619">
        <v>2493.6999999999998</v>
      </c>
      <c r="M489" s="619">
        <v>6.8</v>
      </c>
      <c r="N489" s="620">
        <v>16957.16</v>
      </c>
    </row>
    <row r="490" spans="1:14" ht="14.4" customHeight="1" thickBot="1" x14ac:dyDescent="0.35">
      <c r="A490" s="621" t="s">
        <v>470</v>
      </c>
      <c r="B490" s="622" t="s">
        <v>2077</v>
      </c>
      <c r="C490" s="623" t="s">
        <v>476</v>
      </c>
      <c r="D490" s="624" t="s">
        <v>2078</v>
      </c>
      <c r="E490" s="623" t="s">
        <v>2023</v>
      </c>
      <c r="F490" s="624" t="s">
        <v>2086</v>
      </c>
      <c r="G490" s="623" t="s">
        <v>512</v>
      </c>
      <c r="H490" s="623" t="s">
        <v>2074</v>
      </c>
      <c r="I490" s="623" t="s">
        <v>2074</v>
      </c>
      <c r="J490" s="623" t="s">
        <v>2075</v>
      </c>
      <c r="K490" s="623" t="s">
        <v>2076</v>
      </c>
      <c r="L490" s="625">
        <v>2227.4829083756099</v>
      </c>
      <c r="M490" s="625">
        <v>19.400000000000002</v>
      </c>
      <c r="N490" s="626">
        <v>43213.168422486837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2087</v>
      </c>
      <c r="B5" s="607">
        <v>31264.215585999998</v>
      </c>
      <c r="C5" s="631">
        <v>2.4088201282263629E-2</v>
      </c>
      <c r="D5" s="607">
        <v>1266641.5607585434</v>
      </c>
      <c r="E5" s="631">
        <v>0.97591179871773648</v>
      </c>
      <c r="F5" s="608">
        <v>1297905.7763445433</v>
      </c>
    </row>
    <row r="6" spans="1:6" ht="14.4" customHeight="1" thickBot="1" x14ac:dyDescent="0.35">
      <c r="A6" s="634" t="s">
        <v>3</v>
      </c>
      <c r="B6" s="635">
        <v>31264.215585999998</v>
      </c>
      <c r="C6" s="636">
        <v>2.4088201282263629E-2</v>
      </c>
      <c r="D6" s="635">
        <v>1266641.5607585434</v>
      </c>
      <c r="E6" s="636">
        <v>0.97591179871773648</v>
      </c>
      <c r="F6" s="637">
        <v>1297905.7763445433</v>
      </c>
    </row>
    <row r="7" spans="1:6" ht="14.4" customHeight="1" thickBot="1" x14ac:dyDescent="0.35"/>
    <row r="8" spans="1:6" ht="14.4" customHeight="1" x14ac:dyDescent="0.3">
      <c r="A8" s="644" t="s">
        <v>2088</v>
      </c>
      <c r="B8" s="613">
        <v>11412.556</v>
      </c>
      <c r="C8" s="632">
        <v>1</v>
      </c>
      <c r="D8" s="613"/>
      <c r="E8" s="632">
        <v>0</v>
      </c>
      <c r="F8" s="614">
        <v>11412.556</v>
      </c>
    </row>
    <row r="9" spans="1:6" ht="14.4" customHeight="1" x14ac:dyDescent="0.3">
      <c r="A9" s="645" t="s">
        <v>2089</v>
      </c>
      <c r="B9" s="619">
        <v>10786.22</v>
      </c>
      <c r="C9" s="640">
        <v>0.19597405133799697</v>
      </c>
      <c r="D9" s="619">
        <v>44252.801372257985</v>
      </c>
      <c r="E9" s="640">
        <v>0.80402594866200294</v>
      </c>
      <c r="F9" s="620">
        <v>55039.021372257987</v>
      </c>
    </row>
    <row r="10" spans="1:6" ht="14.4" customHeight="1" x14ac:dyDescent="0.3">
      <c r="A10" s="645" t="s">
        <v>2090</v>
      </c>
      <c r="B10" s="619">
        <v>3044.7773999999999</v>
      </c>
      <c r="C10" s="640">
        <v>0.8841115999709418</v>
      </c>
      <c r="D10" s="619">
        <v>399.10615508520993</v>
      </c>
      <c r="E10" s="640">
        <v>0.1158884000290582</v>
      </c>
      <c r="F10" s="620">
        <v>3443.88355508521</v>
      </c>
    </row>
    <row r="11" spans="1:6" ht="14.4" customHeight="1" x14ac:dyDescent="0.3">
      <c r="A11" s="645" t="s">
        <v>2091</v>
      </c>
      <c r="B11" s="619">
        <v>1580.1</v>
      </c>
      <c r="C11" s="640">
        <v>0.26118309101389553</v>
      </c>
      <c r="D11" s="619">
        <v>4469.6790797488311</v>
      </c>
      <c r="E11" s="640">
        <v>0.73881690898610453</v>
      </c>
      <c r="F11" s="620">
        <v>6049.7790797488306</v>
      </c>
    </row>
    <row r="12" spans="1:6" ht="14.4" customHeight="1" x14ac:dyDescent="0.3">
      <c r="A12" s="645" t="s">
        <v>2092</v>
      </c>
      <c r="B12" s="619">
        <v>1472.672</v>
      </c>
      <c r="C12" s="640">
        <v>0.59681969104529276</v>
      </c>
      <c r="D12" s="619">
        <v>994.86052631578946</v>
      </c>
      <c r="E12" s="640">
        <v>0.40318030895470736</v>
      </c>
      <c r="F12" s="620">
        <v>2467.5325263157893</v>
      </c>
    </row>
    <row r="13" spans="1:6" ht="14.4" customHeight="1" x14ac:dyDescent="0.3">
      <c r="A13" s="645" t="s">
        <v>2093</v>
      </c>
      <c r="B13" s="619">
        <v>1053.7799999999997</v>
      </c>
      <c r="C13" s="640">
        <v>1</v>
      </c>
      <c r="D13" s="619"/>
      <c r="E13" s="640">
        <v>0</v>
      </c>
      <c r="F13" s="620">
        <v>1053.7799999999997</v>
      </c>
    </row>
    <row r="14" spans="1:6" ht="14.4" customHeight="1" x14ac:dyDescent="0.3">
      <c r="A14" s="645" t="s">
        <v>2094</v>
      </c>
      <c r="B14" s="619">
        <v>849.76418599999988</v>
      </c>
      <c r="C14" s="640">
        <v>1.4087579453753317E-2</v>
      </c>
      <c r="D14" s="619">
        <v>59470.334720246057</v>
      </c>
      <c r="E14" s="640">
        <v>0.98591242054624673</v>
      </c>
      <c r="F14" s="620">
        <v>60320.098906246058</v>
      </c>
    </row>
    <row r="15" spans="1:6" ht="14.4" customHeight="1" x14ac:dyDescent="0.3">
      <c r="A15" s="645" t="s">
        <v>2095</v>
      </c>
      <c r="B15" s="619">
        <v>450.29599999999999</v>
      </c>
      <c r="C15" s="640">
        <v>0.74451734081108956</v>
      </c>
      <c r="D15" s="619">
        <v>154.51999999999998</v>
      </c>
      <c r="E15" s="640">
        <v>0.25548265918891028</v>
      </c>
      <c r="F15" s="620">
        <v>604.81600000000003</v>
      </c>
    </row>
    <row r="16" spans="1:6" ht="14.4" customHeight="1" x14ac:dyDescent="0.3">
      <c r="A16" s="645" t="s">
        <v>2096</v>
      </c>
      <c r="B16" s="619">
        <v>206.34</v>
      </c>
      <c r="C16" s="640">
        <v>1</v>
      </c>
      <c r="D16" s="619"/>
      <c r="E16" s="640">
        <v>0</v>
      </c>
      <c r="F16" s="620">
        <v>206.34</v>
      </c>
    </row>
    <row r="17" spans="1:6" ht="14.4" customHeight="1" x14ac:dyDescent="0.3">
      <c r="A17" s="645" t="s">
        <v>2097</v>
      </c>
      <c r="B17" s="619">
        <v>154.30999999999997</v>
      </c>
      <c r="C17" s="640">
        <v>1.5147176398816694E-3</v>
      </c>
      <c r="D17" s="619">
        <v>101719.46233690549</v>
      </c>
      <c r="E17" s="640">
        <v>0.99848528236011835</v>
      </c>
      <c r="F17" s="620">
        <v>101873.77233690549</v>
      </c>
    </row>
    <row r="18" spans="1:6" ht="14.4" customHeight="1" x14ac:dyDescent="0.3">
      <c r="A18" s="645" t="s">
        <v>2098</v>
      </c>
      <c r="B18" s="619">
        <v>150.08000000000007</v>
      </c>
      <c r="C18" s="640">
        <v>0.68180992186080347</v>
      </c>
      <c r="D18" s="619">
        <v>70.039999999999935</v>
      </c>
      <c r="E18" s="640">
        <v>0.31819007813919647</v>
      </c>
      <c r="F18" s="620">
        <v>220.12</v>
      </c>
    </row>
    <row r="19" spans="1:6" ht="14.4" customHeight="1" x14ac:dyDescent="0.3">
      <c r="A19" s="645" t="s">
        <v>2099</v>
      </c>
      <c r="B19" s="619">
        <v>103.32000000000002</v>
      </c>
      <c r="C19" s="640">
        <v>0.49582493521451204</v>
      </c>
      <c r="D19" s="619">
        <v>105.05999999999999</v>
      </c>
      <c r="E19" s="640">
        <v>0.50417506478548801</v>
      </c>
      <c r="F19" s="620">
        <v>208.38</v>
      </c>
    </row>
    <row r="20" spans="1:6" ht="14.4" customHeight="1" x14ac:dyDescent="0.3">
      <c r="A20" s="645" t="s">
        <v>2100</v>
      </c>
      <c r="B20" s="619"/>
      <c r="C20" s="640">
        <v>0</v>
      </c>
      <c r="D20" s="619">
        <v>12575.175227280057</v>
      </c>
      <c r="E20" s="640">
        <v>1</v>
      </c>
      <c r="F20" s="620">
        <v>12575.175227280057</v>
      </c>
    </row>
    <row r="21" spans="1:6" ht="14.4" customHeight="1" x14ac:dyDescent="0.3">
      <c r="A21" s="645" t="s">
        <v>2101</v>
      </c>
      <c r="B21" s="619"/>
      <c r="C21" s="640">
        <v>0</v>
      </c>
      <c r="D21" s="619">
        <v>4790.72</v>
      </c>
      <c r="E21" s="640">
        <v>1</v>
      </c>
      <c r="F21" s="620">
        <v>4790.72</v>
      </c>
    </row>
    <row r="22" spans="1:6" ht="14.4" customHeight="1" x14ac:dyDescent="0.3">
      <c r="A22" s="645" t="s">
        <v>2102</v>
      </c>
      <c r="B22" s="619"/>
      <c r="C22" s="640">
        <v>0</v>
      </c>
      <c r="D22" s="619">
        <v>2744.9399999999996</v>
      </c>
      <c r="E22" s="640">
        <v>1</v>
      </c>
      <c r="F22" s="620">
        <v>2744.9399999999996</v>
      </c>
    </row>
    <row r="23" spans="1:6" ht="14.4" customHeight="1" x14ac:dyDescent="0.3">
      <c r="A23" s="645" t="s">
        <v>2103</v>
      </c>
      <c r="B23" s="619"/>
      <c r="C23" s="640">
        <v>0</v>
      </c>
      <c r="D23" s="619">
        <v>51.059999999999988</v>
      </c>
      <c r="E23" s="640">
        <v>1</v>
      </c>
      <c r="F23" s="620">
        <v>51.059999999999988</v>
      </c>
    </row>
    <row r="24" spans="1:6" ht="14.4" customHeight="1" x14ac:dyDescent="0.3">
      <c r="A24" s="645" t="s">
        <v>2104</v>
      </c>
      <c r="B24" s="619"/>
      <c r="C24" s="640">
        <v>0</v>
      </c>
      <c r="D24" s="619">
        <v>4801.25</v>
      </c>
      <c r="E24" s="640">
        <v>1</v>
      </c>
      <c r="F24" s="620">
        <v>4801.25</v>
      </c>
    </row>
    <row r="25" spans="1:6" ht="14.4" customHeight="1" x14ac:dyDescent="0.3">
      <c r="A25" s="645" t="s">
        <v>2105</v>
      </c>
      <c r="B25" s="619"/>
      <c r="C25" s="640">
        <v>0</v>
      </c>
      <c r="D25" s="619">
        <v>182.93000000000006</v>
      </c>
      <c r="E25" s="640">
        <v>1</v>
      </c>
      <c r="F25" s="620">
        <v>182.93000000000006</v>
      </c>
    </row>
    <row r="26" spans="1:6" ht="14.4" customHeight="1" x14ac:dyDescent="0.3">
      <c r="A26" s="645" t="s">
        <v>2106</v>
      </c>
      <c r="B26" s="619"/>
      <c r="C26" s="640">
        <v>0</v>
      </c>
      <c r="D26" s="619">
        <v>122.63999999999999</v>
      </c>
      <c r="E26" s="640">
        <v>1</v>
      </c>
      <c r="F26" s="620">
        <v>122.63999999999999</v>
      </c>
    </row>
    <row r="27" spans="1:6" ht="14.4" customHeight="1" x14ac:dyDescent="0.3">
      <c r="A27" s="645" t="s">
        <v>2107</v>
      </c>
      <c r="B27" s="619"/>
      <c r="C27" s="640">
        <v>0</v>
      </c>
      <c r="D27" s="619">
        <v>29.300162050858336</v>
      </c>
      <c r="E27" s="640">
        <v>1</v>
      </c>
      <c r="F27" s="620">
        <v>29.300162050858336</v>
      </c>
    </row>
    <row r="28" spans="1:6" ht="14.4" customHeight="1" x14ac:dyDescent="0.3">
      <c r="A28" s="645" t="s">
        <v>2108</v>
      </c>
      <c r="B28" s="619"/>
      <c r="C28" s="640">
        <v>0</v>
      </c>
      <c r="D28" s="619">
        <v>158.11999999999998</v>
      </c>
      <c r="E28" s="640">
        <v>1</v>
      </c>
      <c r="F28" s="620">
        <v>158.11999999999998</v>
      </c>
    </row>
    <row r="29" spans="1:6" ht="14.4" customHeight="1" x14ac:dyDescent="0.3">
      <c r="A29" s="645" t="s">
        <v>2109</v>
      </c>
      <c r="B29" s="619"/>
      <c r="C29" s="640">
        <v>0</v>
      </c>
      <c r="D29" s="619">
        <v>135.77999999999997</v>
      </c>
      <c r="E29" s="640">
        <v>1</v>
      </c>
      <c r="F29" s="620">
        <v>135.77999999999997</v>
      </c>
    </row>
    <row r="30" spans="1:6" ht="14.4" customHeight="1" x14ac:dyDescent="0.3">
      <c r="A30" s="645" t="s">
        <v>2110</v>
      </c>
      <c r="B30" s="619"/>
      <c r="C30" s="640">
        <v>0</v>
      </c>
      <c r="D30" s="619">
        <v>883.66000000000008</v>
      </c>
      <c r="E30" s="640">
        <v>1</v>
      </c>
      <c r="F30" s="620">
        <v>883.66000000000008</v>
      </c>
    </row>
    <row r="31" spans="1:6" ht="14.4" customHeight="1" x14ac:dyDescent="0.3">
      <c r="A31" s="645" t="s">
        <v>2111</v>
      </c>
      <c r="B31" s="619"/>
      <c r="C31" s="640">
        <v>0</v>
      </c>
      <c r="D31" s="619">
        <v>11071.629504932442</v>
      </c>
      <c r="E31" s="640">
        <v>1</v>
      </c>
      <c r="F31" s="620">
        <v>11071.629504932442</v>
      </c>
    </row>
    <row r="32" spans="1:6" ht="14.4" customHeight="1" x14ac:dyDescent="0.3">
      <c r="A32" s="645" t="s">
        <v>2112</v>
      </c>
      <c r="B32" s="619"/>
      <c r="C32" s="640">
        <v>0</v>
      </c>
      <c r="D32" s="619">
        <v>98.600000000000023</v>
      </c>
      <c r="E32" s="640">
        <v>1</v>
      </c>
      <c r="F32" s="620">
        <v>98.600000000000023</v>
      </c>
    </row>
    <row r="33" spans="1:6" ht="14.4" customHeight="1" x14ac:dyDescent="0.3">
      <c r="A33" s="645" t="s">
        <v>2113</v>
      </c>
      <c r="B33" s="619"/>
      <c r="C33" s="640">
        <v>0</v>
      </c>
      <c r="D33" s="619">
        <v>150.28999889745307</v>
      </c>
      <c r="E33" s="640">
        <v>1</v>
      </c>
      <c r="F33" s="620">
        <v>150.28999889745307</v>
      </c>
    </row>
    <row r="34" spans="1:6" ht="14.4" customHeight="1" x14ac:dyDescent="0.3">
      <c r="A34" s="645" t="s">
        <v>2114</v>
      </c>
      <c r="B34" s="619"/>
      <c r="C34" s="640">
        <v>0</v>
      </c>
      <c r="D34" s="619">
        <v>67375</v>
      </c>
      <c r="E34" s="640">
        <v>1</v>
      </c>
      <c r="F34" s="620">
        <v>67375</v>
      </c>
    </row>
    <row r="35" spans="1:6" ht="14.4" customHeight="1" x14ac:dyDescent="0.3">
      <c r="A35" s="645" t="s">
        <v>2115</v>
      </c>
      <c r="B35" s="619"/>
      <c r="C35" s="640">
        <v>0</v>
      </c>
      <c r="D35" s="619">
        <v>399.25053147016331</v>
      </c>
      <c r="E35" s="640">
        <v>1</v>
      </c>
      <c r="F35" s="620">
        <v>399.25053147016331</v>
      </c>
    </row>
    <row r="36" spans="1:6" ht="14.4" customHeight="1" x14ac:dyDescent="0.3">
      <c r="A36" s="645" t="s">
        <v>2116</v>
      </c>
      <c r="B36" s="619"/>
      <c r="C36" s="640">
        <v>0</v>
      </c>
      <c r="D36" s="619">
        <v>1124.07</v>
      </c>
      <c r="E36" s="640">
        <v>1</v>
      </c>
      <c r="F36" s="620">
        <v>1124.07</v>
      </c>
    </row>
    <row r="37" spans="1:6" ht="14.4" customHeight="1" x14ac:dyDescent="0.3">
      <c r="A37" s="645" t="s">
        <v>2117</v>
      </c>
      <c r="B37" s="619"/>
      <c r="C37" s="640">
        <v>0</v>
      </c>
      <c r="D37" s="619">
        <v>90.660004437337676</v>
      </c>
      <c r="E37" s="640">
        <v>1</v>
      </c>
      <c r="F37" s="620">
        <v>90.660004437337676</v>
      </c>
    </row>
    <row r="38" spans="1:6" ht="14.4" customHeight="1" x14ac:dyDescent="0.3">
      <c r="A38" s="645" t="s">
        <v>2118</v>
      </c>
      <c r="B38" s="619"/>
      <c r="C38" s="640">
        <v>0</v>
      </c>
      <c r="D38" s="619">
        <v>821.93879337632359</v>
      </c>
      <c r="E38" s="640">
        <v>1</v>
      </c>
      <c r="F38" s="620">
        <v>821.93879337632359</v>
      </c>
    </row>
    <row r="39" spans="1:6" ht="14.4" customHeight="1" x14ac:dyDescent="0.3">
      <c r="A39" s="645" t="s">
        <v>2119</v>
      </c>
      <c r="B39" s="619"/>
      <c r="C39" s="640">
        <v>0</v>
      </c>
      <c r="D39" s="619">
        <v>273.89999999999998</v>
      </c>
      <c r="E39" s="640">
        <v>1</v>
      </c>
      <c r="F39" s="620">
        <v>273.89999999999998</v>
      </c>
    </row>
    <row r="40" spans="1:6" ht="14.4" customHeight="1" x14ac:dyDescent="0.3">
      <c r="A40" s="645" t="s">
        <v>2120</v>
      </c>
      <c r="B40" s="619"/>
      <c r="C40" s="640">
        <v>0</v>
      </c>
      <c r="D40" s="619">
        <v>319893.35399999999</v>
      </c>
      <c r="E40" s="640">
        <v>1</v>
      </c>
      <c r="F40" s="620">
        <v>319893.35399999999</v>
      </c>
    </row>
    <row r="41" spans="1:6" ht="14.4" customHeight="1" x14ac:dyDescent="0.3">
      <c r="A41" s="645" t="s">
        <v>2121</v>
      </c>
      <c r="B41" s="619"/>
      <c r="C41" s="640">
        <v>0</v>
      </c>
      <c r="D41" s="619">
        <v>10050.050796866142</v>
      </c>
      <c r="E41" s="640">
        <v>1</v>
      </c>
      <c r="F41" s="620">
        <v>10050.050796866142</v>
      </c>
    </row>
    <row r="42" spans="1:6" ht="14.4" customHeight="1" x14ac:dyDescent="0.3">
      <c r="A42" s="645" t="s">
        <v>2122</v>
      </c>
      <c r="B42" s="619"/>
      <c r="C42" s="640">
        <v>0</v>
      </c>
      <c r="D42" s="619">
        <v>135.63</v>
      </c>
      <c r="E42" s="640">
        <v>1</v>
      </c>
      <c r="F42" s="620">
        <v>135.63</v>
      </c>
    </row>
    <row r="43" spans="1:6" ht="14.4" customHeight="1" x14ac:dyDescent="0.3">
      <c r="A43" s="645" t="s">
        <v>2123</v>
      </c>
      <c r="B43" s="619"/>
      <c r="C43" s="640">
        <v>0</v>
      </c>
      <c r="D43" s="619">
        <v>16755.87681818182</v>
      </c>
      <c r="E43" s="640">
        <v>1</v>
      </c>
      <c r="F43" s="620">
        <v>16755.87681818182</v>
      </c>
    </row>
    <row r="44" spans="1:6" ht="14.4" customHeight="1" x14ac:dyDescent="0.3">
      <c r="A44" s="645" t="s">
        <v>2124</v>
      </c>
      <c r="B44" s="619"/>
      <c r="C44" s="640">
        <v>0</v>
      </c>
      <c r="D44" s="619">
        <v>67106.252930813309</v>
      </c>
      <c r="E44" s="640">
        <v>1</v>
      </c>
      <c r="F44" s="620">
        <v>67106.252930813309</v>
      </c>
    </row>
    <row r="45" spans="1:6" ht="14.4" customHeight="1" x14ac:dyDescent="0.3">
      <c r="A45" s="645" t="s">
        <v>2125</v>
      </c>
      <c r="B45" s="619"/>
      <c r="C45" s="640">
        <v>0</v>
      </c>
      <c r="D45" s="619">
        <v>409662.73</v>
      </c>
      <c r="E45" s="640">
        <v>1</v>
      </c>
      <c r="F45" s="620">
        <v>409662.73</v>
      </c>
    </row>
    <row r="46" spans="1:6" ht="14.4" customHeight="1" x14ac:dyDescent="0.3">
      <c r="A46" s="645" t="s">
        <v>2126</v>
      </c>
      <c r="B46" s="619"/>
      <c r="C46" s="640">
        <v>0</v>
      </c>
      <c r="D46" s="619">
        <v>17548.767041095933</v>
      </c>
      <c r="E46" s="640">
        <v>1</v>
      </c>
      <c r="F46" s="620">
        <v>17548.767041095933</v>
      </c>
    </row>
    <row r="47" spans="1:6" ht="14.4" customHeight="1" x14ac:dyDescent="0.3">
      <c r="A47" s="645" t="s">
        <v>2127</v>
      </c>
      <c r="B47" s="619"/>
      <c r="C47" s="640">
        <v>0</v>
      </c>
      <c r="D47" s="619">
        <v>486.79000000000008</v>
      </c>
      <c r="E47" s="640">
        <v>1</v>
      </c>
      <c r="F47" s="620">
        <v>486.79000000000008</v>
      </c>
    </row>
    <row r="48" spans="1:6" ht="14.4" customHeight="1" x14ac:dyDescent="0.3">
      <c r="A48" s="645" t="s">
        <v>2128</v>
      </c>
      <c r="B48" s="619"/>
      <c r="C48" s="640">
        <v>0</v>
      </c>
      <c r="D48" s="619">
        <v>21806.400000000001</v>
      </c>
      <c r="E48" s="640">
        <v>1</v>
      </c>
      <c r="F48" s="620">
        <v>21806.400000000001</v>
      </c>
    </row>
    <row r="49" spans="1:6" ht="14.4" customHeight="1" x14ac:dyDescent="0.3">
      <c r="A49" s="645" t="s">
        <v>2129</v>
      </c>
      <c r="B49" s="619"/>
      <c r="C49" s="640">
        <v>0</v>
      </c>
      <c r="D49" s="619">
        <v>239.53000000000003</v>
      </c>
      <c r="E49" s="640">
        <v>1</v>
      </c>
      <c r="F49" s="620">
        <v>239.53000000000003</v>
      </c>
    </row>
    <row r="50" spans="1:6" ht="14.4" customHeight="1" x14ac:dyDescent="0.3">
      <c r="A50" s="645" t="s">
        <v>2130</v>
      </c>
      <c r="B50" s="619"/>
      <c r="C50" s="640">
        <v>0</v>
      </c>
      <c r="D50" s="619">
        <v>1140.29</v>
      </c>
      <c r="E50" s="640">
        <v>1</v>
      </c>
      <c r="F50" s="620">
        <v>1140.29</v>
      </c>
    </row>
    <row r="51" spans="1:6" ht="14.4" customHeight="1" x14ac:dyDescent="0.3">
      <c r="A51" s="645" t="s">
        <v>2131</v>
      </c>
      <c r="B51" s="619"/>
      <c r="C51" s="640">
        <v>0</v>
      </c>
      <c r="D51" s="619">
        <v>755.93999999999994</v>
      </c>
      <c r="E51" s="640">
        <v>1</v>
      </c>
      <c r="F51" s="620">
        <v>755.93999999999994</v>
      </c>
    </row>
    <row r="52" spans="1:6" ht="14.4" customHeight="1" x14ac:dyDescent="0.3">
      <c r="A52" s="645" t="s">
        <v>2132</v>
      </c>
      <c r="B52" s="619"/>
      <c r="C52" s="640">
        <v>0</v>
      </c>
      <c r="D52" s="619">
        <v>199.31020407822774</v>
      </c>
      <c r="E52" s="640">
        <v>1</v>
      </c>
      <c r="F52" s="620">
        <v>199.31020407822774</v>
      </c>
    </row>
    <row r="53" spans="1:6" ht="14.4" customHeight="1" x14ac:dyDescent="0.3">
      <c r="A53" s="645" t="s">
        <v>2133</v>
      </c>
      <c r="B53" s="619"/>
      <c r="C53" s="640">
        <v>0</v>
      </c>
      <c r="D53" s="619">
        <v>653.40000000000009</v>
      </c>
      <c r="E53" s="640">
        <v>1</v>
      </c>
      <c r="F53" s="620">
        <v>653.40000000000009</v>
      </c>
    </row>
    <row r="54" spans="1:6" ht="14.4" customHeight="1" x14ac:dyDescent="0.3">
      <c r="A54" s="645" t="s">
        <v>2134</v>
      </c>
      <c r="B54" s="619"/>
      <c r="C54" s="640">
        <v>0</v>
      </c>
      <c r="D54" s="619">
        <v>396.44818489546822</v>
      </c>
      <c r="E54" s="640">
        <v>1</v>
      </c>
      <c r="F54" s="620">
        <v>396.44818489546822</v>
      </c>
    </row>
    <row r="55" spans="1:6" ht="14.4" customHeight="1" x14ac:dyDescent="0.3">
      <c r="A55" s="645" t="s">
        <v>2135</v>
      </c>
      <c r="B55" s="619"/>
      <c r="C55" s="640">
        <v>0</v>
      </c>
      <c r="D55" s="619">
        <v>311.03999999999996</v>
      </c>
      <c r="E55" s="640">
        <v>1</v>
      </c>
      <c r="F55" s="620">
        <v>311.03999999999996</v>
      </c>
    </row>
    <row r="56" spans="1:6" ht="14.4" customHeight="1" x14ac:dyDescent="0.3">
      <c r="A56" s="645" t="s">
        <v>2136</v>
      </c>
      <c r="B56" s="619"/>
      <c r="C56" s="640">
        <v>0</v>
      </c>
      <c r="D56" s="619">
        <v>71.170000000000016</v>
      </c>
      <c r="E56" s="640">
        <v>1</v>
      </c>
      <c r="F56" s="620">
        <v>71.170000000000016</v>
      </c>
    </row>
    <row r="57" spans="1:6" ht="14.4" customHeight="1" x14ac:dyDescent="0.3">
      <c r="A57" s="645" t="s">
        <v>2137</v>
      </c>
      <c r="B57" s="619"/>
      <c r="C57" s="640">
        <v>0</v>
      </c>
      <c r="D57" s="619">
        <v>9486.2628745056827</v>
      </c>
      <c r="E57" s="640">
        <v>1</v>
      </c>
      <c r="F57" s="620">
        <v>9486.2628745056827</v>
      </c>
    </row>
    <row r="58" spans="1:6" ht="14.4" customHeight="1" x14ac:dyDescent="0.3">
      <c r="A58" s="645" t="s">
        <v>2138</v>
      </c>
      <c r="B58" s="619"/>
      <c r="C58" s="640">
        <v>0</v>
      </c>
      <c r="D58" s="619">
        <v>2373.8999892776069</v>
      </c>
      <c r="E58" s="640">
        <v>1</v>
      </c>
      <c r="F58" s="620">
        <v>2373.8999892776069</v>
      </c>
    </row>
    <row r="59" spans="1:6" ht="14.4" customHeight="1" x14ac:dyDescent="0.3">
      <c r="A59" s="645" t="s">
        <v>2139</v>
      </c>
      <c r="B59" s="619"/>
      <c r="C59" s="640">
        <v>0</v>
      </c>
      <c r="D59" s="619">
        <v>49.32</v>
      </c>
      <c r="E59" s="640">
        <v>1</v>
      </c>
      <c r="F59" s="620">
        <v>49.32</v>
      </c>
    </row>
    <row r="60" spans="1:6" ht="14.4" customHeight="1" x14ac:dyDescent="0.3">
      <c r="A60" s="645" t="s">
        <v>2140</v>
      </c>
      <c r="B60" s="619"/>
      <c r="C60" s="640">
        <v>0</v>
      </c>
      <c r="D60" s="619">
        <v>42.96</v>
      </c>
      <c r="E60" s="640">
        <v>1</v>
      </c>
      <c r="F60" s="620">
        <v>42.96</v>
      </c>
    </row>
    <row r="61" spans="1:6" ht="14.4" customHeight="1" x14ac:dyDescent="0.3">
      <c r="A61" s="645" t="s">
        <v>2141</v>
      </c>
      <c r="B61" s="619"/>
      <c r="C61" s="640">
        <v>0</v>
      </c>
      <c r="D61" s="619">
        <v>12370.3</v>
      </c>
      <c r="E61" s="640">
        <v>1</v>
      </c>
      <c r="F61" s="620">
        <v>12370.3</v>
      </c>
    </row>
    <row r="62" spans="1:6" ht="14.4" customHeight="1" x14ac:dyDescent="0.3">
      <c r="A62" s="645" t="s">
        <v>2142</v>
      </c>
      <c r="B62" s="619"/>
      <c r="C62" s="640">
        <v>0</v>
      </c>
      <c r="D62" s="619">
        <v>123.64950582597947</v>
      </c>
      <c r="E62" s="640">
        <v>1</v>
      </c>
      <c r="F62" s="620">
        <v>123.64950582597947</v>
      </c>
    </row>
    <row r="63" spans="1:6" ht="14.4" customHeight="1" x14ac:dyDescent="0.3">
      <c r="A63" s="645" t="s">
        <v>2143</v>
      </c>
      <c r="B63" s="619"/>
      <c r="C63" s="640">
        <v>0</v>
      </c>
      <c r="D63" s="619">
        <v>1243</v>
      </c>
      <c r="E63" s="640">
        <v>1</v>
      </c>
      <c r="F63" s="620">
        <v>1243</v>
      </c>
    </row>
    <row r="64" spans="1:6" ht="14.4" customHeight="1" thickBot="1" x14ac:dyDescent="0.35">
      <c r="A64" s="646" t="s">
        <v>2144</v>
      </c>
      <c r="B64" s="641"/>
      <c r="C64" s="642">
        <v>0</v>
      </c>
      <c r="D64" s="641">
        <v>54222.409999999989</v>
      </c>
      <c r="E64" s="642">
        <v>1</v>
      </c>
      <c r="F64" s="643">
        <v>54222.409999999989</v>
      </c>
    </row>
    <row r="65" spans="1:6" ht="14.4" customHeight="1" thickBot="1" x14ac:dyDescent="0.35">
      <c r="A65" s="634" t="s">
        <v>3</v>
      </c>
      <c r="B65" s="635">
        <v>31264.215585999998</v>
      </c>
      <c r="C65" s="636">
        <v>2.4088201282263612E-2</v>
      </c>
      <c r="D65" s="635">
        <v>1266641.5607585444</v>
      </c>
      <c r="E65" s="636">
        <v>0.97591179871773648</v>
      </c>
      <c r="F65" s="637">
        <v>1297905.7763445443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2016-07-27T14:31:54Z</dcterms:modified>
</cp:coreProperties>
</file>