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>'ON Data'!$B$3:$B$16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50" i="371" l="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E18" i="419" l="1"/>
  <c r="I18" i="419"/>
  <c r="D18" i="419"/>
  <c r="H18" i="419"/>
  <c r="C18" i="419"/>
  <c r="F18" i="419"/>
  <c r="G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E11" i="339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I21" i="419" l="1"/>
  <c r="H21" i="419"/>
  <c r="H22" i="419" s="1"/>
  <c r="G21" i="419"/>
  <c r="F21" i="419"/>
  <c r="H23" i="419" l="1"/>
  <c r="F23" i="419"/>
  <c r="G23" i="419"/>
  <c r="I23" i="419"/>
  <c r="F22" i="419"/>
  <c r="G22" i="419"/>
  <c r="I22" i="419"/>
  <c r="N3" i="418"/>
  <c r="E21" i="419" l="1"/>
  <c r="E22" i="419" s="1"/>
  <c r="D21" i="419"/>
  <c r="D22" i="419" s="1"/>
  <c r="E23" i="419" l="1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I6" i="419"/>
  <c r="H6" i="419"/>
  <c r="D6" i="419"/>
  <c r="J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342" l="1"/>
  <c r="D26" i="414"/>
  <c r="D18" i="414"/>
  <c r="G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17" i="414"/>
  <c r="C14" i="414"/>
  <c r="D14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L3" i="387"/>
  <c r="J3" i="387"/>
  <c r="I3" i="387"/>
  <c r="H3" i="387"/>
  <c r="G3" i="387"/>
  <c r="F3" i="387"/>
  <c r="N3" i="220"/>
  <c r="L3" i="220" s="1"/>
  <c r="C19" i="414"/>
  <c r="D19" i="414"/>
  <c r="N3" i="372" l="1"/>
  <c r="F3" i="372"/>
  <c r="K3" i="387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<sst xmlns="http://schemas.openxmlformats.org/spreadsheetml/2006/main" count="10029" uniqueCount="3304">
  <si>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</si>
  <si>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</si>
  <si>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</si>
  <si>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</si>
  <si>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</si>
  <si>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</si>
  <si>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</si>
  <si>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</si>
  <si>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</si>
  <si>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</si>
  <si>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</si>
  <si>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</si>
  <si>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</si>
  <si>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</si>
  <si>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</si>
  <si>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</si>
  <si>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</si>
  <si>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</si>
  <si>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</si>
  <si>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</si>
  <si>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</si>
  <si>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</si>
  <si>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</si>
  <si>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</si>
  <si>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</si>
  <si>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</si>
  <si>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</si>
  <si>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</si>
  <si>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</si>
  <si>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</si>
  <si>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</si>
  <si>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</si>
  <si>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</si>
  <si>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</si>
  <si>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</si>
  <si>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</si>
  <si>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</si>
  <si>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</si>
  <si>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</si>
  <si>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</si>
  <si>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</si>
  <si>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</si>
  <si>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</si>
  <si>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</si>
  <si>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</si>
  <si>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</si>
  <si>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</si>
  <si>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</si>
  <si>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</si>
  <si>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</si>
  <si>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</si>
  <si>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</si>
  <si>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</si>
  <si>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</si>
  <si>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</si>
  <si>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</si>
  <si>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</si>
  <si>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</si>
  <si>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</si>
  <si>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</si>
  <si>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</si>
  <si>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</si>
  <si>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</si>
  <si>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</si>
  <si>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</si>
  <si>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</si>
  <si>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</si>
  <si>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</si>
  <si>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</si>
  <si>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</si>
  <si>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</si>
  <si>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</si>
  <si>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</si>
  <si>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</si>
  <si>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</si>
  <si>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</si>
  <si>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</si>
  <si>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</si>
  <si>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</si>
  <si>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</si>
  <si>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</si>
  <si>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</si>
  <si>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</si>
  <si>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</si>
  <si>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</si>
  <si>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</si>
  <si>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</si>
  <si>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</si>
  <si>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</si>
  <si>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</si>
  <si>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</si>
  <si>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</si>
  <si>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</si>
  <si>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</si>
  <si>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</si>
  <si>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</si>
  <si>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</si>
  <si>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</si>
  <si>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</si>
  <si>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</si>
  <si>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</si>
  <si>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</si>
  <si>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</si>
  <si>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</si>
  <si>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</si>
  <si>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</si>
  <si>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</si>
  <si>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</si>
  <si>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</si>
  <si>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</si>
  <si>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</si>
  <si>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</si>
  <si>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</si>
  <si>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</si>
  <si>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</si>
  <si>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</si>
  <si>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</si>
  <si>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</si>
  <si>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</si>
  <si>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</si>
  <si>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</si>
  <si>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</si>
  <si>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</si>
  <si>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</si>
  <si>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</si>
  <si>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</si>
  <si>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</si>
  <si>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</si>
  <si>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</si>
  <si>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</si>
  <si>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</si>
  <si>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</si>
  <si>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</si>
  <si>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</si>
  <si>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</si>
  <si>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</si>
  <si>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</si>
  <si>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</si>
  <si>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</si>
  <si>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</si>
  <si>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</si>
  <si>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</si>
  <si>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</si>
  <si>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</si>
  <si>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</si>
  <si>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</si>
  <si>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</si>
  <si>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</si>
  <si>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</si>
  <si>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</si>
  <si>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</si>
  <si>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</si>
  <si>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</si>
  <si>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</si>
  <si>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</si>
  <si>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</si>
  <si>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</si>
  <si>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</si>
  <si>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</si>
  <si>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</si>
  <si>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</si>
  <si>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</si>
  <si>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</si>
  <si>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</si>
  <si>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</si>
  <si>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</si>
  <si>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</si>
  <si>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</si>
  <si>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</si>
  <si>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</si>
  <si>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</si>
  <si>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</si>
  <si>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</si>
  <si>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</si>
  <si>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</si>
  <si>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</si>
  <si>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</si>
  <si>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</si>
  <si>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</si>
  <si>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</si>
  <si>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</si>
  <si>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</si>
  <si>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</si>
  <si>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</si>
  <si>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</si>
  <si>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</si>
  <si>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</si>
  <si>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</si>
  <si>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</si>
  <si>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</si>
  <si>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</si>
  <si>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</si>
  <si>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</si>
  <si>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</si>
  <si>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</si>
  <si>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</si>
  <si>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</si>
  <si>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</si>
  <si>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</si>
  <si>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</si>
  <si>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</si>
  <si>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</si>
  <si>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</si>
  <si>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</si>
  <si>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</si>
  <si>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</si>
  <si>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</si>
  <si>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</si>
  <si>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</si>
  <si>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</si>
  <si>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</si>
  <si>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</si>
  <si>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</si>
  <si>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</si>
  <si>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</si>
  <si>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</si>
  <si>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</si>
  <si>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</si>
  <si>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</si>
  <si>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</si>
  <si>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</si>
  <si>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</si>
  <si>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</si>
  <si>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</si>
  <si>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</si>
  <si>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</si>
  <si>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</si>
  <si>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</si>
  <si>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</si>
  <si>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</si>
  <si>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</si>
  <si>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</si>
  <si>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</si>
  <si>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</si>
  <si>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</si>
  <si>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</si>
  <si>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</si>
  <si>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</si>
  <si>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</si>
  <si>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</si>
  <si>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</si>
  <si>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</si>
  <si>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</si>
  <si>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</si>
  <si>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</si>
  <si>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</si>
  <si>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</si>
  <si>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</si>
  <si>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</si>
  <si>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</si>
  <si>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</si>
  <si>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</si>
  <si>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</si>
  <si>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</si>
  <si>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</si>
  <si>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</si>
  <si>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</si>
  <si>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</si>
  <si>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</si>
  <si>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</si>
  <si>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</si>
  <si>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</si>
  <si>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</si>
  <si>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</si>
  <si>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</si>
  <si>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</si>
  <si>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</si>
  <si>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</si>
  <si>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</si>
  <si>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</si>
  <si>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</si>
  <si>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</si>
  <si>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</si>
  <si>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</si>
  <si>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</si>
  <si>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</si>
  <si>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</si>
  <si>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</si>
  <si>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</si>
  <si>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</si>
  <si>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</si>
  <si>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</si>
  <si>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</si>
  <si>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</si>
  <si>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</si>
  <si>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</si>
  <si>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</si>
  <si>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</si>
  <si>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</si>
  <si>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</si>
  <si>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</si>
  <si>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</si>
  <si>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</si>
  <si>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</si>
  <si>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</si>
  <si>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</si>
  <si>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</si>
  <si>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</si>
  <si>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</si>
  <si>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</si>
  <si>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</si>
  <si>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</si>
  <si>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</si>
  <si>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</si>
  <si>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</si>
  <si>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</si>
  <si>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</si>
  <si>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</si>
  <si>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</si>
  <si>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</si>
  <si>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</si>
  <si>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</si>
  <si>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</si>
  <si>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</si>
  <si>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</si>
  <si>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</si>
  <si>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</si>
  <si>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</si>
  <si>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</si>
  <si>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</si>
  <si>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</si>
  <si>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</si>
  <si>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</si>
  <si>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</si>
  <si>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</si>
  <si>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</si>
  <si>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</si>
  <si>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</si>
  <si>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</si>
  <si>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</si>
  <si>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</si>
  <si>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</si>
  <si>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</si>
  <si>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</si>
  <si>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</si>
  <si>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</si>
  <si>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</si>
  <si>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</si>
  <si>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</si>
  <si>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</si>
  <si>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</si>
  <si>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</si>
  <si>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</si>
  <si>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</si>
  <si>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</si>
  <si>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</si>
  <si>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</si>
  <si>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</si>
  <si>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</si>
  <si>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</si>
  <si>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</si>
  <si>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</si>
  <si>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</si>
  <si>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</si>
  <si>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</si>
  <si>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</si>
  <si>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</si>
  <si>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</si>
  <si>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</si>
  <si>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</si>
  <si>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</si>
  <si>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</si>
  <si>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</si>
  <si>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</si>
  <si>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</si>
  <si>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</si>
  <si>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</si>
  <si>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</si>
  <si>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</si>
  <si>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</si>
  <si>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</si>
  <si>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</si>
  <si>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</si>
  <si>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</si>
  <si>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</si>
  <si>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</si>
  <si>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</si>
  <si>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</si>
  <si>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</si>
  <si>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</si>
  <si>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</si>
  <si>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</si>
  <si>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</si>
  <si>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</si>
  <si>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</si>
  <si>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</si>
  <si>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</si>
  <si>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</si>
  <si>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</si>
  <si>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</si>
  <si>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</si>
  <si>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</si>
  <si>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</si>
  <si>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</si>
  <si>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</si>
  <si>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</si>
  <si>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</si>
  <si>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</si>
  <si>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</si>
  <si>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</si>
  <si>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</si>
  <si>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</si>
  <si>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</si>
  <si>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</si>
  <si>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</si>
  <si>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</si>
  <si>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</si>
  <si>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</si>
  <si>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</si>
  <si>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</si>
  <si>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</si>
  <si>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</si>
  <si>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</si>
  <si>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</si>
  <si>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</si>
  <si>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</si>
  <si>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</si>
  <si>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</si>
  <si>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</si>
  <si>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</si>
  <si>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</si>
  <si>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</si>
  <si>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</si>
  <si>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</si>
  <si>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</si>
  <si>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</si>
  <si>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</si>
  <si>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</si>
  <si>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</si>
  <si>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</si>
  <si>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</si>
  <si>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</si>
  <si>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</si>
  <si>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</si>
  <si>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</si>
  <si>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</si>
  <si>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</si>
  <si>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</si>
  <si>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</si>
  <si>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</si>
  <si>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</si>
  <si>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</si>
  <si>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</si>
  <si>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</si>
  <si>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</si>
  <si>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</si>
  <si>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</si>
  <si>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</si>
  <si>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</si>
  <si>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</si>
  <si>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</si>
  <si>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</si>
  <si>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</si>
  <si>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</si>
  <si>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</si>
  <si>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</si>
  <si>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</si>
  <si>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</si>
  <si>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</si>
  <si>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</si>
  <si>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</si>
  <si>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</si>
  <si>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</si>
  <si>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</si>
  <si>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</si>
  <si>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</si>
  <si>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</si>
  <si>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</si>
  <si>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</si>
  <si>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</si>
  <si>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</si>
  <si>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</si>
  <si>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</si>
  <si>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</si>
  <si>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</si>
  <si>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</si>
  <si>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</si>
  <si>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</si>
  <si>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</si>
  <si>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</si>
  <si>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</si>
  <si>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</si>
  <si>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</si>
  <si>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</si>
  <si>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</si>
  <si>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</si>
  <si>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</si>
  <si>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</si>
  <si>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</si>
  <si>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</si>
  <si>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</si>
  <si>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</si>
  <si>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</si>
  <si>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</si>
  <si>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</si>
  <si>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</si>
  <si>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</si>
  <si>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</si>
  <si>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</si>
  <si>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</si>
  <si>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</si>
  <si>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</si>
  <si>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</si>
  <si>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</si>
  <si>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</si>
  <si>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</si>
  <si>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</si>
  <si>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</si>
  <si>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ADDAVEN</t>
  </si>
  <si>
    <t>IVN INF CNC SOL 20X10ML</t>
  </si>
  <si>
    <t>ADRENALIN LECIVA</t>
  </si>
  <si>
    <t>INJ 5X1ML/1MG</t>
  </si>
  <si>
    <t>AESCIN 30mg tbl.60 VULM</t>
  </si>
  <si>
    <t>AESCIN-TEVA</t>
  </si>
  <si>
    <t>POR TBL FLM 30X20MG</t>
  </si>
  <si>
    <t>ALGIFEN NEO</t>
  </si>
  <si>
    <t>POR GTT SOL 1X50ML</t>
  </si>
  <si>
    <t>ALMIRAL</t>
  </si>
  <si>
    <t>INJ 10X3ML/75MG</t>
  </si>
  <si>
    <t>ANACID</t>
  </si>
  <si>
    <t>SUS 12X5ML(SACKY)</t>
  </si>
  <si>
    <t>ANALGIN</t>
  </si>
  <si>
    <t>INJ SOL 5X5ML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</si>
  <si>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</si>
  <si>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</si>
  <si>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</si>
  <si>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</si>
  <si>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</si>
  <si>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20 MG/ML INJEKČNÍ/INFUZNÍ EMULZE</t>
  </si>
  <si>
    <t>INJ+INF EML 10X50MLX20MG/ML</t>
  </si>
  <si>
    <t>ANOPYRIN 100MG</t>
  </si>
  <si>
    <t>TBL 20X100MG</t>
  </si>
  <si>
    <t>APAURIN</t>
  </si>
  <si>
    <t>INJ 10X2ML/10MG</t>
  </si>
  <si>
    <t>APO-AMLO 10</t>
  </si>
  <si>
    <t>POR TBL NOB 30X10MG</t>
  </si>
  <si>
    <t>APO-AMLO 5</t>
  </si>
  <si>
    <t>POR TBL NOB 30X5MG</t>
  </si>
  <si>
    <t>APO-IBUPROFEN 400 MG</t>
  </si>
  <si>
    <t>POR TBL FLM 100X400MG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</si>
  <si>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</si>
  <si>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</si>
  <si>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</si>
  <si>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</si>
  <si>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</si>
  <si>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</si>
  <si>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ARDUAN</t>
  </si>
  <si>
    <t>INJ SIC 25X4MG+2ML</t>
  </si>
  <si>
    <t>Artelac CL 10ml</t>
  </si>
  <si>
    <t>ARTEOPTIC 2%</t>
  </si>
  <si>
    <t>OPH GTT SOL 3X5ML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</si>
  <si>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</si>
  <si>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</si>
  <si>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</si>
  <si>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</si>
  <si>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</si>
  <si>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</si>
  <si>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BERODUAL</t>
  </si>
  <si>
    <t>INH LIQ 1X20ML</t>
  </si>
  <si>
    <t>BETADINE - zelená</t>
  </si>
  <si>
    <t>LIQ 1X1000ML</t>
  </si>
  <si>
    <t>BETALOC</t>
  </si>
  <si>
    <t>INJ 5X5ML/5MG</t>
  </si>
  <si>
    <t>BETALOC ZOK 100 MG</t>
  </si>
  <si>
    <t>POR TBL PRO 100X100MG</t>
  </si>
  <si>
    <t>BETALOC ZOK 25 MG</t>
  </si>
  <si>
    <t>TBL RET 28X25MG</t>
  </si>
  <si>
    <t>Biopron9 tob.120</t>
  </si>
  <si>
    <t>Biopron9 tob.60</t>
  </si>
  <si>
    <t>BISEPTOL 480</t>
  </si>
  <si>
    <t>POR TBL NOB 28X480MG</t>
  </si>
  <si>
    <t>BRUFEN 400</t>
  </si>
  <si>
    <t>POR TBL FLM 30X400MG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</si>
  <si>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</si>
  <si>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</si>
  <si>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</si>
  <si>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</si>
  <si>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</si>
  <si>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</si>
  <si>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RESONIUM</t>
  </si>
  <si>
    <t>POR+RCT PLV SUS 300GM</t>
  </si>
  <si>
    <t>CARDILAN</t>
  </si>
  <si>
    <t>INJ 10X10ML</t>
  </si>
  <si>
    <t>CARVESAN 6,25</t>
  </si>
  <si>
    <t>POR TBL NOB 30X6,25MG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</si>
  <si>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</si>
  <si>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</si>
  <si>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</si>
  <si>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</si>
  <si>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</si>
  <si>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</si>
  <si>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CEREBROLYSIN</t>
  </si>
  <si>
    <t>INJ SOL 5X10ML</t>
  </si>
  <si>
    <t>CERNEVIT</t>
  </si>
  <si>
    <t>INJ PLV SOL10X750MG</t>
  </si>
  <si>
    <t>CITALEC 20 ZENTIVA</t>
  </si>
  <si>
    <t>POR TBL FLM30X20MG</t>
  </si>
  <si>
    <t>CLEXANE</t>
  </si>
  <si>
    <t>INJ SOL 10X0.2ML/2KU</t>
  </si>
  <si>
    <t>CLEXANE FORTE</t>
  </si>
  <si>
    <t>INJ SOL 10X0.8ML/12KU</t>
  </si>
  <si>
    <t>CODEIN SLOVAKOFARMA 30MG</t>
  </si>
  <si>
    <t>TBL 10X30MG-BLISTR</t>
  </si>
  <si>
    <t>CONTRACTUBEX</t>
  </si>
  <si>
    <t>GEL 1X20GM</t>
  </si>
  <si>
    <t>CONTROLOC 20 MG</t>
  </si>
  <si>
    <t>POR TBL ENT 100X20MG</t>
  </si>
  <si>
    <t>CONTROLOC I.V.</t>
  </si>
  <si>
    <t>INJ PLV SOL 1X40MG</t>
  </si>
  <si>
    <t>CORDARONE</t>
  </si>
  <si>
    <t>POR TBL NOB30X200MG</t>
  </si>
  <si>
    <t>INJ SOL 6X3ML/150MG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</si>
  <si>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</si>
  <si>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</si>
  <si>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</si>
  <si>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</si>
  <si>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</si>
  <si>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</si>
  <si>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</si>
  <si>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</si>
  <si>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</si>
  <si>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DEXAMED</t>
  </si>
  <si>
    <t>INJ 10X2ML/8MG</t>
  </si>
  <si>
    <t>DEXDOR</t>
  </si>
  <si>
    <t>INF CNC SOL 5X2ML</t>
  </si>
  <si>
    <t>DIAZEPAM SLOVAKOFARMA</t>
  </si>
  <si>
    <t>TBL 20X10MG</t>
  </si>
  <si>
    <t>DICYNONE 250</t>
  </si>
  <si>
    <t>INJ SOL 4X2ML/250MG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</si>
  <si>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</si>
  <si>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</si>
  <si>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</si>
  <si>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</si>
  <si>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</si>
  <si>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</si>
  <si>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DIPIDOLOR</t>
  </si>
  <si>
    <t>INJ 5X2ML 7.5MG/ML</t>
  </si>
  <si>
    <t>DITHIADEN</t>
  </si>
  <si>
    <t>INJ 10X2ML</t>
  </si>
  <si>
    <t>Dobutamin Admeda 250 inf.sol50ml</t>
  </si>
  <si>
    <t>DOLMINA 50</t>
  </si>
  <si>
    <t>TBL OBD 30X50MG</t>
  </si>
  <si>
    <t>DUPHALAC</t>
  </si>
  <si>
    <t>667MG/ML POR SOL 1X500ML HDP</t>
  </si>
  <si>
    <t>DZ BRAUNOL 500 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</si>
  <si>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</si>
  <si>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</si>
  <si>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</si>
  <si>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</si>
  <si>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</si>
  <si>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</si>
  <si>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ENAP I.V.</t>
  </si>
  <si>
    <t>INJ 5X1ML/1.25MG</t>
  </si>
  <si>
    <t>EPANUTIN PARENTERAL</t>
  </si>
  <si>
    <t>INJ SOL 5X5ML/250MG</t>
  </si>
  <si>
    <t>ERDOMED</t>
  </si>
  <si>
    <t>POR CPS DUR 60X300MG</t>
  </si>
  <si>
    <t>ERDOMED 300MG</t>
  </si>
  <si>
    <t>CPS 10X300MG</t>
  </si>
  <si>
    <t>EXACYL</t>
  </si>
  <si>
    <t>INJ 5X5ML/500MG</t>
  </si>
  <si>
    <t>FASTUM GEL</t>
  </si>
  <si>
    <t>DRM GEL 1X100GM</t>
  </si>
  <si>
    <t>FLAMEXIN</t>
  </si>
  <si>
    <t>TBL 20X20MG</t>
  </si>
  <si>
    <t>FRAXIPARIN MULTI</t>
  </si>
  <si>
    <t>INJ 10X5ML/47.5KU</t>
  </si>
  <si>
    <t>FURON</t>
  </si>
  <si>
    <t>TBL 50X40MG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</si>
  <si>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</si>
  <si>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</si>
  <si>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</si>
  <si>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</si>
  <si>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</si>
  <si>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</si>
  <si>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</si>
  <si>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</si>
  <si>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</si>
  <si>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</si>
  <si>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</si>
  <si>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</si>
  <si>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</si>
  <si>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</si>
  <si>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</si>
  <si>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</si>
  <si>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</si>
  <si>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</si>
  <si>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</si>
  <si>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</si>
  <si>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</si>
  <si>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</si>
  <si>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GUTRON 2.5MG</t>
  </si>
  <si>
    <t>TBL 20X2.5MG</t>
  </si>
  <si>
    <t>HALOPERIDOL</t>
  </si>
  <si>
    <t>INJ 5X1ML/5MG</t>
  </si>
  <si>
    <t>HELICID 20 ZENTIVA</t>
  </si>
  <si>
    <t>POR CPS ETD 28X20MG</t>
  </si>
  <si>
    <t>HEPARIN LECIVA</t>
  </si>
  <si>
    <t>INJ 1X10ML/50KU</t>
  </si>
  <si>
    <t>HEPAROID LECIVA</t>
  </si>
  <si>
    <t>HERPESIN 200</t>
  </si>
  <si>
    <t>POR TBL NOB 25X200MG</t>
  </si>
  <si>
    <t>HYDROCORTISON VUAB 100 MG</t>
  </si>
  <si>
    <t>INJ PLV SOL 1X100MG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</si>
  <si>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</si>
  <si>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</si>
  <si>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</si>
  <si>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</si>
  <si>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</si>
  <si>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</si>
  <si>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</si>
  <si>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</si>
  <si>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KRÉM 100G</t>
  </si>
  <si>
    <t xml:space="preserve">DRM CRM 1X100GM </t>
  </si>
  <si>
    <t>IMUNOR</t>
  </si>
  <si>
    <t>LYO 4X10MG</t>
  </si>
  <si>
    <t>INDOMETACIN 100 BERLIN-CHEMIE</t>
  </si>
  <si>
    <t>SUP 10X100MG</t>
  </si>
  <si>
    <t>INJECTIO PROCAIN.CHLOR.0.2% ARD</t>
  </si>
  <si>
    <t>INJ 1X500ML 0.2%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</si>
  <si>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</si>
  <si>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</si>
  <si>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</si>
  <si>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</si>
  <si>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</si>
  <si>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</si>
  <si>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</si>
  <si>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</si>
  <si>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</si>
  <si>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</si>
  <si>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</si>
  <si>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</si>
  <si>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</si>
  <si>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</si>
  <si>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</si>
  <si>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GTT 1X5ML 20MG/ML</t>
  </si>
  <si>
    <t>INJ 5X1ML/10MG</t>
  </si>
  <si>
    <t>KARDEGIC 0.5 G</t>
  </si>
  <si>
    <t>INJ PSO LQF 6+SOL</t>
  </si>
  <si>
    <t>KL ETHANOLUM BENZ.DENAT. 500ml /400g/</t>
  </si>
  <si>
    <t>UN 1170</t>
  </si>
  <si>
    <t>KL ETHER  LÉKOPISNÝ 1000 ml Fagron, Kulich</t>
  </si>
  <si>
    <t>jednotka 1 ks   UN 1155</t>
  </si>
  <si>
    <t>KL ETHER 200G</t>
  </si>
  <si>
    <t>KL MAST NA SPALENINY, 100G</t>
  </si>
  <si>
    <t>KL MAST NA SPALENINY+ BETADINE , 100G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</si>
  <si>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</si>
  <si>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</si>
  <si>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</si>
  <si>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</si>
  <si>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</si>
  <si>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UNG.ICHT.2G,CaCO3 10G,ZnO 6G,VAS.LEN. AA AD</t>
  </si>
  <si>
    <t>100G, 2% ichtamolu</t>
  </si>
  <si>
    <t>Klysma salinické 135ml</t>
  </si>
  <si>
    <t>Lactobacillus acidophil.cps.75 bez laktózy</t>
  </si>
  <si>
    <t>LACTULOSA BIOMEDICA</t>
  </si>
  <si>
    <t>POR SIR 500ML 50%</t>
  </si>
  <si>
    <t>LETROX 100</t>
  </si>
  <si>
    <t>POR TBL NOB 100X100RG II</t>
  </si>
  <si>
    <t>LETROX 50</t>
  </si>
  <si>
    <t>POR TBL NOB 100X50RG II</t>
  </si>
  <si>
    <t>LEXAURIN</t>
  </si>
  <si>
    <t>TBL 30X1.5MG</t>
  </si>
  <si>
    <t>LEXAURIN 3</t>
  </si>
  <si>
    <t>POR TBL NOB 30X3MG</t>
  </si>
  <si>
    <t>LIDOCAIN EGIS 10 %</t>
  </si>
  <si>
    <t>DRM SPR SOL 1X38GM</t>
  </si>
  <si>
    <t>LOPERON CPS</t>
  </si>
  <si>
    <t>POR CPS DUR 20X2MG</t>
  </si>
  <si>
    <t>POR CPS DUR 10X2MG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</si>
  <si>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</si>
  <si>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</si>
  <si>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</si>
  <si>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</si>
  <si>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</si>
  <si>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</si>
  <si>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</si>
  <si>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</si>
  <si>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10%</t>
  </si>
  <si>
    <t>INJ 5X10ML 20%</t>
  </si>
  <si>
    <t>MARCAINE 0.5%</t>
  </si>
  <si>
    <t>INJ SOL5X20ML/100MG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</si>
  <si>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</si>
  <si>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</si>
  <si>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</si>
  <si>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</si>
  <si>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</si>
  <si>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</si>
  <si>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</si>
  <si>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</si>
  <si>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</si>
  <si>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</si>
  <si>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MIRTAZAPIN MYLAN 30 MG</t>
  </si>
  <si>
    <t>POR TBL DIS 30X30MG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</si>
  <si>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</si>
  <si>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</si>
  <si>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</si>
  <si>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</si>
  <si>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</si>
  <si>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</si>
  <si>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</si>
  <si>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</si>
  <si>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</si>
  <si>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</si>
  <si>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</si>
  <si>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</si>
  <si>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</si>
  <si>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</si>
  <si>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</si>
  <si>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</si>
  <si>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</si>
  <si>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</si>
  <si>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</si>
  <si>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</si>
  <si>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</si>
  <si>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</si>
  <si>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NOVALGIN</t>
  </si>
  <si>
    <t>TBL OBD 20X500MG</t>
  </si>
  <si>
    <t>INJ 10X2ML/1000MG</t>
  </si>
  <si>
    <t>NOVORAPID 100 U/ML</t>
  </si>
  <si>
    <t>INJ SOL 1X10ML</t>
  </si>
  <si>
    <t>NOVOSEVEN 100 KIU (2 MG)</t>
  </si>
  <si>
    <t>INJ PSO LQF 2MG</t>
  </si>
  <si>
    <t>ONDANSETRON B. BRAUN 2 MG/ML</t>
  </si>
  <si>
    <t>INJ SOL 20X4ML/8MG LDPE</t>
  </si>
  <si>
    <t>OPHTHALMO-AZULEN</t>
  </si>
  <si>
    <t>UNG OPH 1X5GM</t>
  </si>
  <si>
    <t>OPHTHALMO-SEPTONEX</t>
  </si>
  <si>
    <t>OXANTIL</t>
  </si>
  <si>
    <t>INJ 5X2ML</t>
  </si>
  <si>
    <t>OXAZEPAM TBL.20X10MG</t>
  </si>
  <si>
    <t>TBL 20X10MG(BLISTR)</t>
  </si>
  <si>
    <t>PAMBA</t>
  </si>
  <si>
    <t>INJ SOL 5X5ML/50MG</t>
  </si>
  <si>
    <t>PARACETAMOL KABI 10MG/ML</t>
  </si>
  <si>
    <t>INF SOL 10X100ML/1000MG</t>
  </si>
  <si>
    <t>PARALEN</t>
  </si>
  <si>
    <t>SUP 5X500MG</t>
  </si>
  <si>
    <t>PATENTBLAU V - MIMOŘ.DOVOZ!!!</t>
  </si>
  <si>
    <t>INJ 5X2ML/50MG</t>
  </si>
  <si>
    <t>PEROXID VODÍKU 3% COO</t>
  </si>
  <si>
    <t>DRM SOL 1X100ML 3%</t>
  </si>
  <si>
    <t>PLASMALYTE ROZTOK S GLUKOZOU 5%</t>
  </si>
  <si>
    <t>INF SOL 10X1000ML</t>
  </si>
  <si>
    <t>PRENEWEL 8 MG/2,5 MG</t>
  </si>
  <si>
    <t>POR TBL NOB 30</t>
  </si>
  <si>
    <t>PRESTARIUM NEO</t>
  </si>
  <si>
    <t>POR TBL FLM 90X5MG</t>
  </si>
  <si>
    <t>POR TBL FLM 30X5MG</t>
  </si>
  <si>
    <t>PRESTARIUM NEO COMBI 5mg/1,25mg</t>
  </si>
  <si>
    <t>POR TBL FLM 30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</si>
  <si>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</si>
  <si>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</si>
  <si>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</si>
  <si>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</si>
  <si>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</si>
  <si>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RAMIL 5</t>
  </si>
  <si>
    <t>POR TBLNOB 90X5MG</t>
  </si>
  <si>
    <t>Recugel oční gel 10g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</si>
  <si>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</si>
  <si>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</si>
  <si>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</si>
  <si>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</si>
  <si>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</si>
  <si>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</si>
  <si>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RIVOCOR 5</t>
  </si>
  <si>
    <t>SANDOSTATIN 0.1 MG/ML</t>
  </si>
  <si>
    <t>INJ SOL 5X1ML/0.1MG</t>
  </si>
  <si>
    <t>SANVAL 10 MG</t>
  </si>
  <si>
    <t>POR TBL FLM 20X10MG</t>
  </si>
  <si>
    <t>SECATOXIN /R/ FORTE</t>
  </si>
  <si>
    <t>GTT 25ML 25MG/10ML</t>
  </si>
  <si>
    <t>SERETIDE 25/50 INHALER</t>
  </si>
  <si>
    <t>INH SUS PSS 120X25/50MCG+POČ</t>
  </si>
  <si>
    <t>SEROPRAM</t>
  </si>
  <si>
    <t>INF 5X0.5ML/20MG</t>
  </si>
  <si>
    <t>SIOFOR 500</t>
  </si>
  <si>
    <t>POR TBL FLM 120X500MG</t>
  </si>
  <si>
    <t>SMECTA</t>
  </si>
  <si>
    <t>PLV POR 1X10SACKU</t>
  </si>
  <si>
    <t>SOLU-MEDROL</t>
  </si>
  <si>
    <t>INJ SIC 1X250MG+4ML</t>
  </si>
  <si>
    <t>INJ SIC 1X40MG+1ML</t>
  </si>
  <si>
    <t>SOLUVIT N PRO INFUS.</t>
  </si>
  <si>
    <t>INJ SIC 10</t>
  </si>
  <si>
    <t>SOTAHEXAL 80</t>
  </si>
  <si>
    <t>POR TBL NOB 50X80MG</t>
  </si>
  <si>
    <t>POR TBL NOB 100X80MG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</si>
  <si>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</si>
  <si>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</si>
  <si>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</si>
  <si>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</si>
  <si>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</si>
  <si>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</si>
  <si>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 MG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</si>
  <si>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</si>
  <si>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</si>
  <si>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</si>
  <si>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</si>
  <si>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</si>
  <si>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</si>
  <si>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</si>
  <si>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TETRASPAN 10%</t>
  </si>
  <si>
    <t>INF SOL 20X500ML</t>
  </si>
  <si>
    <t>TETRASPAN 6%</t>
  </si>
  <si>
    <t>TIAPRIDAL</t>
  </si>
  <si>
    <t>INJ SOL 12X2ML/100MG</t>
  </si>
  <si>
    <t>TORECAN</t>
  </si>
  <si>
    <t>INJ 5X1ML/6.5MG</t>
  </si>
  <si>
    <t>TORVACARD NEO 10 MG</t>
  </si>
  <si>
    <t>POR TBL FLM 90X10MG</t>
  </si>
  <si>
    <t>TRANSMETIL 500 MG TABLETY</t>
  </si>
  <si>
    <t>POR TBL ENT 10X500MG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</si>
  <si>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</si>
  <si>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</si>
  <si>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</si>
  <si>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</si>
  <si>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</si>
  <si>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</si>
  <si>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</si>
  <si>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</si>
  <si>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</si>
  <si>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</si>
  <si>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</si>
  <si>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</si>
  <si>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VALSACOMBI 160 MG/12,5 MG</t>
  </si>
  <si>
    <t>POR TBL FLM 28</t>
  </si>
  <si>
    <t>VENTOLIN ROZTOK K INHALACI</t>
  </si>
  <si>
    <t>INH SOL1X20ML/120MG</t>
  </si>
  <si>
    <t>VERTIBETIS 16MG</t>
  </si>
  <si>
    <t>TBL NOB 60</t>
  </si>
  <si>
    <t>VINPOCETINE COVEX 5MG</t>
  </si>
  <si>
    <t>POR TBL NOB 50X5MG</t>
  </si>
  <si>
    <t>VITALIPID N ADULT</t>
  </si>
  <si>
    <t>INF CNC SOL 10X10ML</t>
  </si>
  <si>
    <t>VOLUVEN  6%</t>
  </si>
  <si>
    <t>INF SOL 20X500MLVAK+P</t>
  </si>
  <si>
    <t>XADOS 20 MG TABLETY</t>
  </si>
  <si>
    <t>POR TBL NOB 30X20MG</t>
  </si>
  <si>
    <t>ZOLPIDEM MYLAN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</si>
  <si>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</si>
  <si>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</si>
  <si>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</si>
  <si>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</si>
  <si>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</si>
  <si>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</si>
  <si>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</si>
  <si>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</si>
  <si>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</si>
  <si>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</si>
  <si>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</si>
  <si>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</si>
  <si>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</si>
  <si>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</si>
  <si>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</si>
  <si>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</si>
  <si>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</si>
  <si>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</si>
  <si>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</si>
  <si>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</si>
  <si>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</si>
  <si>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</si>
  <si>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</si>
  <si>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</si>
  <si>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</si>
  <si>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</si>
  <si>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</si>
  <si>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</si>
  <si>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</si>
  <si>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</si>
  <si>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 (SOL)</t>
  </si>
  <si>
    <t>POR SOL 1X200ML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</si>
  <si>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</si>
  <si>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</si>
  <si>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</si>
  <si>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</si>
  <si>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</si>
  <si>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</si>
  <si>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POR SOL 4X220ML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</si>
  <si>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</si>
  <si>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</si>
  <si>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</si>
  <si>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</si>
  <si>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</si>
  <si>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</si>
  <si>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</si>
  <si>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</si>
  <si>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</si>
  <si>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</si>
  <si>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POR SOL 4X200ML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</si>
  <si>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</si>
  <si>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</si>
  <si>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</si>
  <si>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</si>
  <si>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</si>
  <si>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</si>
  <si>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</si>
  <si>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</si>
  <si>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</si>
  <si>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</si>
  <si>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</si>
  <si>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</si>
  <si>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PROTEIN PLUS MULTI FIBRE</t>
  </si>
  <si>
    <t>POR SOL 8X500ML</t>
  </si>
  <si>
    <t>OXEPA</t>
  </si>
  <si>
    <t>POR SOL 1X500ML</t>
  </si>
  <si>
    <t>léky - krev.deriváty ZUL (TO)</t>
  </si>
  <si>
    <t>ALBUNORM 20%</t>
  </si>
  <si>
    <t>200G/L INF SOL 1X100ML</t>
  </si>
  <si>
    <t>ATENATIV</t>
  </si>
  <si>
    <t>50IU/ML INF PSO LQF 1+1X20ML</t>
  </si>
  <si>
    <t>50IU/ML INF PSO LQF 1+1X10ML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</si>
  <si>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</si>
  <si>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</si>
  <si>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</si>
  <si>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</si>
  <si>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</si>
  <si>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OCPLEX</t>
  </si>
  <si>
    <t>500IU INF PSO LQF 1+1X20ML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</si>
  <si>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</si>
  <si>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</si>
  <si>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</si>
  <si>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</si>
  <si>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</si>
  <si>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</si>
  <si>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</si>
  <si>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</si>
  <si>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</si>
  <si>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ARCHIFAR 1 G</t>
  </si>
  <si>
    <t>AXETINE 1,5GM</t>
  </si>
  <si>
    <t>INJ SIC 10X1.5GM</t>
  </si>
  <si>
    <t>AZEPO 1 G</t>
  </si>
  <si>
    <t>AZITROMYCIN SANDOZ 250 MG</t>
  </si>
  <si>
    <t>POR TBL FLM 6X250MG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</si>
  <si>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</si>
  <si>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</si>
  <si>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</si>
  <si>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</si>
  <si>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</si>
  <si>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</si>
  <si>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</si>
  <si>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</si>
  <si>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</si>
  <si>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</si>
  <si>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CEFUROXIM KABI 1500 MG</t>
  </si>
  <si>
    <t>INJ+INF PLV SOL 10X1.5GM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</si>
  <si>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</si>
  <si>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</si>
  <si>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</si>
  <si>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</si>
  <si>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</si>
  <si>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</si>
  <si>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</si>
  <si>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</si>
  <si>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</si>
  <si>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</si>
  <si>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</si>
  <si>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</si>
  <si>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</si>
  <si>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</si>
  <si>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</si>
  <si>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FRAMYKOIN</t>
  </si>
  <si>
    <t>UNG 1X10GM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</si>
  <si>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</si>
  <si>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</si>
  <si>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</si>
  <si>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</si>
  <si>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</si>
  <si>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</si>
  <si>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</si>
  <si>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</si>
  <si>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</si>
  <si>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</si>
  <si>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</si>
  <si>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</si>
  <si>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</si>
  <si>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</si>
  <si>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</si>
  <si>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</si>
  <si>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</si>
  <si>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</si>
  <si>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</si>
  <si>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</si>
  <si>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</si>
  <si>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</si>
  <si>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</si>
  <si>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</si>
  <si>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</si>
  <si>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</si>
  <si>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ZYVOXID</t>
  </si>
  <si>
    <t>INF SOL 10X300ML</t>
  </si>
  <si>
    <t>léky - antimykotika (LEK)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</si>
  <si>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</si>
  <si>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</si>
  <si>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</si>
  <si>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</si>
  <si>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</si>
  <si>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</si>
  <si>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</si>
  <si>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</si>
  <si>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</si>
  <si>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VORIKONAZOL SANDOZ 200 MG PRÁŠEK PRO INFUZNÍ ROZTO</t>
  </si>
  <si>
    <t>INF PLV SOL 1X200MG</t>
  </si>
  <si>
    <t>5931 - IPCHO: JIP 51</t>
  </si>
  <si>
    <t>N01AH03 - SUFENTANYL</t>
  </si>
  <si>
    <t>J01DD01 - CEFOTAXIM</t>
  </si>
  <si>
    <t>N05CD08 - MIDAZOLAM</t>
  </si>
  <si>
    <t>J01XD01 - METRONIDAZOL</t>
  </si>
  <si>
    <t>N03AX16 - PREGABALIN</t>
  </si>
  <si>
    <t>C09AA05 - RAMIPRIL</t>
  </si>
  <si>
    <t>A06AD11 - LAKTULÓZA</t>
  </si>
  <si>
    <t>M01AX17 - NIMESULID</t>
  </si>
  <si>
    <t>B01AC04 - KLOPIDOGREL</t>
  </si>
  <si>
    <t>N06BX18 - VINPOCETIN</t>
  </si>
  <si>
    <t>N06AB04 - CITALOPRAM</t>
  </si>
  <si>
    <t>A04AA01 - ONDANSETRON</t>
  </si>
  <si>
    <t>J01XX08 - LINEZOLID</t>
  </si>
  <si>
    <t>C09AA04 - PERINDOPRIL</t>
  </si>
  <si>
    <t>N03AG01 - KYSELINA VALPROOVÁ</t>
  </si>
  <si>
    <t>A10BA02 - METFORMIN</t>
  </si>
  <si>
    <t>J01XA01 - VANKOMYCIN</t>
  </si>
  <si>
    <t>C09BA04 - PERINDOPRIL A DIURETIKA</t>
  </si>
  <si>
    <t>J02AC03 - VORIKONAZOL</t>
  </si>
  <si>
    <t>C10AA05 - ATORVASTATIN</t>
  </si>
  <si>
    <t>N02BB02 - SODNÁ SŮL METAMIZOLU</t>
  </si>
  <si>
    <t>H01CB02 - OKTREOTID</t>
  </si>
  <si>
    <t>C07AB07 - BISOPROLOL</t>
  </si>
  <si>
    <t>H02AB04 - METHYLPREDNISOLON</t>
  </si>
  <si>
    <t>J01MA03 - PEFLOXACIN</t>
  </si>
  <si>
    <t>H03AA01 - LEVOTHYROXIN, SODNÁ SŮL</t>
  </si>
  <si>
    <t>A10AB05 - INZULIN ASPART</t>
  </si>
  <si>
    <t>J01AA12 - TIGECYKLIN</t>
  </si>
  <si>
    <t>J02AC01 - FLUKONAZOL</t>
  </si>
  <si>
    <t>J01CR05 - PIPERACILIN A ENZYMOVÝ INHIBITOR</t>
  </si>
  <si>
    <t>B02BD08 - EPTAKOG ALFA (AKTIVOVANÝ)</t>
  </si>
  <si>
    <t>N06AX11 - MIRTAZAPIN</t>
  </si>
  <si>
    <t>N01AX10 - PROPOFOL</t>
  </si>
  <si>
    <t>B01AB06 - NADROPARIN</t>
  </si>
  <si>
    <t>N02BE01 - PARACETAMOL</t>
  </si>
  <si>
    <t>V06XX - POTRAVINY PRO ZVLÁŠTNÍ LÉKAŘSKÉ ÚČELY (PZLÚ)</t>
  </si>
  <si>
    <t>C01BD01 - AMIODARON</t>
  </si>
  <si>
    <t>A02BC02 - PANTOPRAZOL</t>
  </si>
  <si>
    <t>N05CF02 - ZOLPIDEM</t>
  </si>
  <si>
    <t>J01FF01 - KLINDAMYCIN</t>
  </si>
  <si>
    <t>C07AG02 - KARVEDILOL</t>
  </si>
  <si>
    <t>J01GB06 - AMIKACIN</t>
  </si>
  <si>
    <t>R03AC02 - SALBUTAMOL</t>
  </si>
  <si>
    <t>J01DH02 - MEROPENEM</t>
  </si>
  <si>
    <t>R03AK07 - FORMOTEROL A BUDESONID</t>
  </si>
  <si>
    <t>J01EE01 - SULFAMETHOXAZOL A TRIMETHOPRIM</t>
  </si>
  <si>
    <t>J01FA10 - AZITHROMYCIN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</si>
  <si>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</si>
  <si>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</si>
  <si>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</si>
  <si>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</si>
  <si>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</si>
  <si>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</si>
  <si>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</si>
  <si>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</si>
  <si>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</si>
  <si>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</si>
  <si>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</si>
  <si>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</si>
  <si>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</si>
  <si>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</si>
  <si>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HDP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</si>
  <si>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</si>
  <si>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</si>
  <si>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</si>
  <si>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</si>
  <si>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</si>
  <si>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</si>
  <si>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</si>
  <si>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</si>
  <si>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</si>
  <si>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</si>
  <si>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B01AC04</t>
  </si>
  <si>
    <t>169251</t>
  </si>
  <si>
    <t>TROMBEX</t>
  </si>
  <si>
    <t>75MG TBL FLM 30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</si>
  <si>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</si>
  <si>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</si>
  <si>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</si>
  <si>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</si>
  <si>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</si>
  <si>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</si>
  <si>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</si>
  <si>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</si>
  <si>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</si>
  <si>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C07AB07</t>
  </si>
  <si>
    <t>47740</t>
  </si>
  <si>
    <t>5MG TBL FLM 30</t>
  </si>
  <si>
    <t>C07AG02</t>
  </si>
  <si>
    <t>102596</t>
  </si>
  <si>
    <t>6,25MG TBL NOB 30</t>
  </si>
  <si>
    <t>C09AA04</t>
  </si>
  <si>
    <t>101205</t>
  </si>
  <si>
    <t>101211</t>
  </si>
  <si>
    <t>5MG TBL FLM 90</t>
  </si>
  <si>
    <t>C09AA05</t>
  </si>
  <si>
    <t>13476</t>
  </si>
  <si>
    <t>5MG TBL NOB 90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</si>
  <si>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</si>
  <si>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</si>
  <si>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</si>
  <si>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</si>
  <si>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</si>
  <si>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</si>
  <si>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</si>
  <si>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C10AA05</t>
  </si>
  <si>
    <t>204670</t>
  </si>
  <si>
    <t>TORVACARD NEO</t>
  </si>
  <si>
    <t>10MG TBL FLM 90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</si>
  <si>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</si>
  <si>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</si>
  <si>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</si>
  <si>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</si>
  <si>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</si>
  <si>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</si>
  <si>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</si>
  <si>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</si>
  <si>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</si>
  <si>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</si>
  <si>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187425</t>
  </si>
  <si>
    <t>50MCG TBL NOB 100 II</t>
  </si>
  <si>
    <t>187427</t>
  </si>
  <si>
    <t>100MCG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</si>
  <si>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</si>
  <si>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</si>
  <si>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</si>
  <si>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</si>
  <si>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</si>
  <si>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</si>
  <si>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</si>
  <si>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</si>
  <si>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</si>
  <si>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</si>
  <si>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</si>
  <si>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</si>
  <si>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</si>
  <si>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</si>
  <si>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</si>
  <si>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</si>
  <si>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</si>
  <si>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</si>
  <si>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</si>
  <si>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</si>
  <si>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</si>
  <si>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</si>
  <si>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J01FA10</t>
  </si>
  <si>
    <t>53913</t>
  </si>
  <si>
    <t>AZITROMYCIN SANDOZ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</si>
  <si>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</si>
  <si>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</si>
  <si>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</si>
  <si>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</si>
  <si>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</si>
  <si>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</si>
  <si>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</si>
  <si>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</si>
  <si>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</si>
  <si>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</si>
  <si>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</si>
  <si>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</si>
  <si>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</si>
  <si>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</si>
  <si>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</si>
  <si>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</si>
  <si>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</si>
  <si>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</si>
  <si>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</si>
  <si>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</si>
  <si>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</si>
  <si>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</si>
  <si>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</si>
  <si>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</si>
  <si>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</si>
  <si>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</si>
  <si>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</si>
  <si>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</si>
  <si>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</si>
  <si>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</si>
  <si>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</si>
  <si>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</si>
  <si>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</si>
  <si>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</si>
  <si>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</si>
  <si>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</si>
  <si>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</si>
  <si>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</si>
  <si>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</si>
  <si>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200MG INF PLV SOL 1</t>
  </si>
  <si>
    <t>M01AX17</t>
  </si>
  <si>
    <t>132853</t>
  </si>
  <si>
    <t>100MG TBL NOB 30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</si>
  <si>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</si>
  <si>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</si>
  <si>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</si>
  <si>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</si>
  <si>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</si>
  <si>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</si>
  <si>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</si>
  <si>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</si>
  <si>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187156</t>
  </si>
  <si>
    <t>ANESIA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</si>
  <si>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</si>
  <si>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</si>
  <si>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</si>
  <si>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</si>
  <si>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</si>
  <si>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</si>
  <si>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</si>
  <si>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</si>
  <si>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</si>
  <si>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</si>
  <si>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</si>
  <si>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</si>
  <si>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</si>
  <si>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</si>
  <si>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</si>
  <si>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</si>
  <si>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</si>
  <si>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</si>
  <si>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</si>
  <si>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</si>
  <si>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</si>
  <si>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</si>
  <si>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</si>
  <si>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</si>
  <si>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</si>
  <si>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</si>
  <si>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</si>
  <si>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</si>
  <si>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</si>
  <si>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</si>
  <si>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</si>
  <si>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</si>
  <si>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</si>
  <si>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</si>
  <si>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</si>
  <si>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</si>
  <si>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</si>
  <si>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</si>
  <si>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</si>
  <si>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</si>
  <si>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</si>
  <si>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</si>
  <si>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</si>
  <si>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N06AB04</t>
  </si>
  <si>
    <t>17431</t>
  </si>
  <si>
    <t>20MG TBL FLM 30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</si>
  <si>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</si>
  <si>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</si>
  <si>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</si>
  <si>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</si>
  <si>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</si>
  <si>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</si>
  <si>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</si>
  <si>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</si>
  <si>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</si>
  <si>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</si>
  <si>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</si>
  <si>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</si>
  <si>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</si>
  <si>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</si>
  <si>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</si>
  <si>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</si>
  <si>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V06XX</t>
  </si>
  <si>
    <t>33339</t>
  </si>
  <si>
    <t>33340</t>
  </si>
  <si>
    <t>33341</t>
  </si>
  <si>
    <t>CUBITAN S PŘÍCHUTÍ VANILKOVOU</t>
  </si>
  <si>
    <t>33343</t>
  </si>
  <si>
    <t>CUBITAN S PŘÍCHUTÍ JAHODOVOU</t>
  </si>
  <si>
    <t>33423</t>
  </si>
  <si>
    <t>POR SOL 1X1000ML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</si>
  <si>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</si>
  <si>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</si>
  <si>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</si>
  <si>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</si>
  <si>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</si>
  <si>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</si>
  <si>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</si>
  <si>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</si>
  <si>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</si>
  <si>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</si>
  <si>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</si>
  <si>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</si>
  <si>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</si>
  <si>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</si>
  <si>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</si>
  <si>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</si>
  <si>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</si>
  <si>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</si>
  <si>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</si>
  <si>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</si>
  <si>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</si>
  <si>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</si>
  <si>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</si>
  <si>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</si>
  <si>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</si>
  <si>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</si>
  <si>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</si>
  <si>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</si>
  <si>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</si>
  <si>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</si>
  <si>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</si>
  <si>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</si>
  <si>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</si>
  <si>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</si>
  <si>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</si>
  <si>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</si>
  <si>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</si>
  <si>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</si>
  <si>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</si>
  <si>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</si>
  <si>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</si>
  <si>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</si>
  <si>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</si>
  <si>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</si>
  <si>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</si>
  <si>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</si>
  <si>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</si>
  <si>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</si>
  <si>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</si>
  <si>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</si>
  <si>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</si>
  <si>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</si>
  <si>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</si>
  <si>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</si>
  <si>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</si>
  <si>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</si>
  <si>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</si>
  <si>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</si>
  <si>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</si>
  <si>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</si>
  <si>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</si>
  <si>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</si>
  <si>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</si>
  <si>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</si>
  <si>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</si>
  <si>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ZC048</t>
  </si>
  <si>
    <t>Miska třecí drsná 211a/0 6,0 cm JIZE211A/0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</si>
  <si>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</si>
  <si>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</si>
  <si>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</si>
  <si>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</si>
  <si>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</si>
  <si>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</si>
  <si>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</si>
  <si>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1230114011</t>
  </si>
  <si>
    <t>ZA459</t>
  </si>
  <si>
    <t>Kompresa AB 10 x 20 cm/1 ks sterilní NT savá 1230114021</t>
  </si>
  <si>
    <t>ZC846</t>
  </si>
  <si>
    <t>Kompresa AB 15 x 25 cm/1 ks sterilní NT savá 1230114031</t>
  </si>
  <si>
    <t>ZA561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</si>
  <si>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</si>
  <si>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</si>
  <si>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</si>
  <si>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</si>
  <si>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</si>
  <si>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</si>
  <si>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</si>
  <si>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</si>
  <si>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</si>
  <si>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</si>
  <si>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</si>
  <si>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</si>
  <si>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</si>
  <si>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</si>
  <si>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</si>
  <si>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</si>
  <si>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</si>
  <si>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</si>
  <si>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</si>
  <si>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</si>
  <si>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</si>
  <si>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ZA664</t>
  </si>
  <si>
    <t>Krytí gelové hydrokoloidní Flamigel 250 ml 1002-C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</si>
  <si>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</si>
  <si>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</si>
  <si>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</si>
  <si>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</si>
  <si>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</si>
  <si>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</si>
  <si>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</si>
  <si>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</si>
  <si>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</si>
  <si>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</si>
  <si>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</si>
  <si>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</si>
  <si>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</si>
  <si>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</si>
  <si>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ZA537</t>
  </si>
  <si>
    <t>Krytí mepilex heel 13 x 20 cm bal. á 5 ks 288100-01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</si>
  <si>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</si>
  <si>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</si>
  <si>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</si>
  <si>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</si>
  <si>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</si>
  <si>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</si>
  <si>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</si>
  <si>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</si>
  <si>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</si>
  <si>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</si>
  <si>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</si>
  <si>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</si>
  <si>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</si>
  <si>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</si>
  <si>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</si>
  <si>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</si>
  <si>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</si>
  <si>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</si>
  <si>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</si>
  <si>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</si>
  <si>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</si>
  <si>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</si>
  <si>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</si>
  <si>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</si>
  <si>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</si>
  <si>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</si>
  <si>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ZC885</t>
  </si>
  <si>
    <t>Náplast omnifix E 10 cm x 10 m 900650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</si>
  <si>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</si>
  <si>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</si>
  <si>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</si>
  <si>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</si>
  <si>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</si>
  <si>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</si>
  <si>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</si>
  <si>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</si>
  <si>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</si>
  <si>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</si>
  <si>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</si>
  <si>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</si>
  <si>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</si>
  <si>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</si>
  <si>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</si>
  <si>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</si>
  <si>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ZA008</t>
  </si>
  <si>
    <t>Obvaz elastický síťový pruban č. 10 427310</t>
  </si>
  <si>
    <t>ZA437</t>
  </si>
  <si>
    <t>Obvaz elastický síťový pruban č. 14 427314</t>
  </si>
  <si>
    <t>ZN468</t>
  </si>
  <si>
    <t>Obvaz elastický síťový pruban č. 3 chodidlo, holeň, loket 1323300230</t>
  </si>
  <si>
    <t>ZL975</t>
  </si>
  <si>
    <t>Pěna renasys-F malý set (S) 66800794</t>
  </si>
  <si>
    <t>ZL973</t>
  </si>
  <si>
    <t>Pěna renasys-F střední set (M) 66800795</t>
  </si>
  <si>
    <t>ZA442</t>
  </si>
  <si>
    <t>Steh náplasťový Steri-strip 6 x 75 mm bal. á 50 ks R1541</t>
  </si>
  <si>
    <t>ZA444</t>
  </si>
  <si>
    <t>Tampon nesterilní stáčený 20 x 19 cm bez RTG nití bal. á 100 ks 1320300404</t>
  </si>
  <si>
    <t>ZA617</t>
  </si>
  <si>
    <t>Tampon TC-OC k ošetření dutiny ústní á 250 ks 12240</t>
  </si>
  <si>
    <t>ZA558</t>
  </si>
  <si>
    <t>Tampon-gazin sterilní bal. á 125 ks 14962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</si>
  <si>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</si>
  <si>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</si>
  <si>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</si>
  <si>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</si>
  <si>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</si>
  <si>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</si>
  <si>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</si>
  <si>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</si>
  <si>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</si>
  <si>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</si>
  <si>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</si>
  <si>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</si>
  <si>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</si>
  <si>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</si>
  <si>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</si>
  <si>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</si>
  <si>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</si>
  <si>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</si>
  <si>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</si>
  <si>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</si>
  <si>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</si>
  <si>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</si>
  <si>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</si>
  <si>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</si>
  <si>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</si>
  <si>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</si>
  <si>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</si>
  <si>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</si>
  <si>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</si>
  <si>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</si>
  <si>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</si>
  <si>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</si>
  <si>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</si>
  <si>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</si>
  <si>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</si>
  <si>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</si>
  <si>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</si>
  <si>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</si>
  <si>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</si>
  <si>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</si>
  <si>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</si>
  <si>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</si>
  <si>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</si>
  <si>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</si>
  <si>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ZC648</t>
  </si>
  <si>
    <t>Elektroda EKG pěnová pr. 55 mm pro dospělé H-108002</t>
  </si>
  <si>
    <t>ZA738</t>
  </si>
  <si>
    <t>Filtr mini spike zelený 4550242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</si>
  <si>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</si>
  <si>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</si>
  <si>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</si>
  <si>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</si>
  <si>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ZN297</t>
  </si>
  <si>
    <t>Hadička spojovací Gamaplus 1,8 x 450 LL NO DOP 606301-ND</t>
  </si>
  <si>
    <t>ZN296</t>
  </si>
  <si>
    <t>Hadička spojovací Gamaplus 1,8 x 450 UNIV NO DOP 606306-ND</t>
  </si>
  <si>
    <t>ZN044</t>
  </si>
  <si>
    <t>Hadička spojovací PE červená 2,0 x 2000 mm LL bal. á 200 ks 12003200E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</si>
  <si>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</si>
  <si>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</si>
  <si>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</si>
  <si>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</si>
  <si>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</si>
  <si>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</si>
  <si>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ZD730</t>
  </si>
  <si>
    <t>Kanyla ET 7,5 s manžetou bal. á 10 ks 112482-000075</t>
  </si>
  <si>
    <t>ZH335</t>
  </si>
  <si>
    <t>Kanyla TS 7,0 s manžetou bal. á 2 ks 100/523/070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</si>
  <si>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</si>
  <si>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</si>
  <si>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</si>
  <si>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</si>
  <si>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</si>
  <si>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</si>
  <si>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</si>
  <si>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</si>
  <si>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</si>
  <si>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</si>
  <si>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</si>
  <si>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</si>
  <si>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</si>
  <si>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</si>
  <si>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</si>
  <si>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</si>
  <si>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ZJ310</t>
  </si>
  <si>
    <t>Katetr močový foley CH12 180605-000120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</si>
  <si>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</si>
  <si>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</si>
  <si>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</si>
  <si>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</si>
  <si>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</si>
  <si>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</si>
  <si>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</si>
  <si>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</si>
  <si>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</si>
  <si>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</si>
  <si>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</si>
  <si>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</si>
  <si>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</si>
  <si>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</si>
  <si>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</si>
  <si>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</si>
  <si>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</si>
  <si>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</si>
  <si>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</si>
  <si>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</si>
  <si>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</si>
  <si>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</si>
  <si>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</si>
  <si>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</si>
  <si>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</si>
  <si>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</si>
  <si>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</si>
  <si>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</si>
  <si>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</si>
  <si>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</si>
  <si>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</si>
  <si>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</si>
  <si>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</si>
  <si>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</si>
  <si>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</si>
  <si>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</si>
  <si>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</si>
  <si>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</si>
  <si>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</si>
  <si>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</si>
  <si>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</si>
  <si>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</si>
  <si>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</si>
  <si>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</si>
  <si>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</si>
  <si>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</si>
  <si>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ZE159</t>
  </si>
  <si>
    <t>Nádoba na kontaminovaný odpad 2 l 15-0003</t>
  </si>
  <si>
    <t>ZF911</t>
  </si>
  <si>
    <t>Nůžky oční rovné 105 mm B397113920043</t>
  </si>
  <si>
    <t>ZC948</t>
  </si>
  <si>
    <t>Páska bepa clip pro TS kanylu s háčky 31-43 cm á 12 ks NKS:200443</t>
  </si>
  <si>
    <t>ZF512</t>
  </si>
  <si>
    <t>Páska bepa clip vario pro TS kanylu 30/V á 6 ks NKS:200602</t>
  </si>
  <si>
    <t>ZB507</t>
  </si>
  <si>
    <t>Páska fixační SOFT FIX, set-4druhy, 9 rolí NKS:30-05</t>
  </si>
  <si>
    <t>ZD880</t>
  </si>
  <si>
    <t>Pasta vyplňovací stomahesive 30 g 0002708 149730</t>
  </si>
  <si>
    <t>ZB949</t>
  </si>
  <si>
    <t>Pinzeta UH sterilní HAR478 165 (HAR999565)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</si>
  <si>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</si>
  <si>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</si>
  <si>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</si>
  <si>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</si>
  <si>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</si>
  <si>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</si>
  <si>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</si>
  <si>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</si>
  <si>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</si>
  <si>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</si>
  <si>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</si>
  <si>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</si>
  <si>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</si>
  <si>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</si>
  <si>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</si>
  <si>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</si>
  <si>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ZA883</t>
  </si>
  <si>
    <t>Rourka rektální CH18 délka 40 cm 19-18.100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</si>
  <si>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</si>
  <si>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</si>
  <si>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</si>
  <si>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</si>
  <si>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</si>
  <si>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</si>
  <si>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</si>
  <si>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</si>
  <si>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</si>
  <si>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</si>
  <si>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</si>
  <si>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</si>
  <si>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</si>
  <si>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</si>
  <si>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</si>
  <si>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</si>
  <si>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ZB656</t>
  </si>
  <si>
    <t>Senzor flotrac set 152 cm MHD6R</t>
  </si>
  <si>
    <t>ZA967</t>
  </si>
  <si>
    <t>Set flocare 800 Pack Transition nový pro enter. vaky ( APA 3227171) 586511</t>
  </si>
  <si>
    <t>ZN598</t>
  </si>
  <si>
    <t>Set odsávací jednorázový starset vak 2000 ml odsávací hadice 180 cm přerušovač sání bal. á 25 ks ZMF 160 203 PS</t>
  </si>
  <si>
    <t>ZD254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</si>
  <si>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</si>
  <si>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</si>
  <si>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</si>
  <si>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</si>
  <si>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</si>
  <si>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</si>
  <si>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</si>
  <si>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ZB598</t>
  </si>
  <si>
    <t>Spojka symetrická přímá 7 x 7 mm 60.23.00 (120 430)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</si>
  <si>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</si>
  <si>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</si>
  <si>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</si>
  <si>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</si>
  <si>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</si>
  <si>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</si>
  <si>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</si>
  <si>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</si>
  <si>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</si>
  <si>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</si>
  <si>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</si>
  <si>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</si>
  <si>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</si>
  <si>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</si>
  <si>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</si>
  <si>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</si>
  <si>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</si>
  <si>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</si>
  <si>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</si>
  <si>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</si>
  <si>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</si>
  <si>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</si>
  <si>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ZD963</t>
  </si>
  <si>
    <t>Systém hrudní drenážní altitude 8888571371</t>
  </si>
  <si>
    <t>ZD962</t>
  </si>
  <si>
    <t>Systém hrudní drenážní altitude bal. á 5 ks 8888571370</t>
  </si>
  <si>
    <t>ZA428</t>
  </si>
  <si>
    <t>Systém odsávací uzavřený 14F jednocestný 57 cm 72 hod. bal. á 20 ks Z110-14</t>
  </si>
  <si>
    <t>ZC906</t>
  </si>
  <si>
    <t>Škrtidlo se sponou pro dospělé 25 x 500 mm KVS25500</t>
  </si>
  <si>
    <t>ZA799</t>
  </si>
  <si>
    <t>Trokar hrudní redax F20 s ostrým koncem bal. á 10 ks 11220</t>
  </si>
  <si>
    <t>ZB505</t>
  </si>
  <si>
    <t>Tubo-fix pro ET rourky á 8 ks komplet NKS:20-10</t>
  </si>
  <si>
    <t>ZH845</t>
  </si>
  <si>
    <t>Tyčinka vatová medcomfort + glyc. citónová příchuť bal. á 75 ks 09157-100</t>
  </si>
  <si>
    <t>ZA812</t>
  </si>
  <si>
    <t>Uzávěr do katetrů 4435001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</si>
  <si>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</si>
  <si>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</si>
  <si>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</si>
  <si>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</si>
  <si>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</si>
  <si>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</si>
  <si>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</si>
  <si>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</si>
  <si>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</si>
  <si>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</si>
  <si>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</si>
  <si>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</si>
  <si>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</si>
  <si>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</si>
  <si>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</si>
  <si>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</si>
  <si>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</si>
  <si>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</si>
  <si>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</si>
  <si>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</si>
  <si>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</si>
  <si>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</si>
  <si>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</si>
  <si>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</si>
  <si>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</si>
  <si>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</si>
  <si>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</si>
  <si>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</si>
  <si>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</si>
  <si>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</si>
  <si>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</si>
  <si>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</si>
  <si>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</si>
  <si>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</si>
  <si>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</si>
  <si>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</si>
  <si>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</si>
  <si>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</si>
  <si>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</si>
  <si>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</si>
  <si>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</si>
  <si>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</si>
  <si>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</si>
  <si>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</si>
  <si>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</si>
  <si>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</si>
  <si>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</si>
  <si>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</si>
  <si>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</si>
  <si>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</si>
  <si>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</si>
  <si>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</si>
  <si>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</si>
  <si>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</si>
  <si>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</si>
  <si>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</si>
  <si>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ZB168</t>
  </si>
  <si>
    <t>Jehla chirurgická 0,9 x 36 B10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</si>
  <si>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</si>
  <si>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</si>
  <si>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</si>
  <si>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</si>
  <si>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</si>
  <si>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</si>
  <si>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</si>
  <si>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</si>
  <si>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</si>
  <si>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</si>
  <si>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</si>
  <si>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</si>
  <si>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</si>
  <si>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</si>
  <si>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</si>
  <si>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</si>
  <si>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</si>
  <si>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</si>
  <si>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</si>
  <si>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</si>
  <si>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</si>
  <si>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</si>
  <si>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</si>
  <si>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</si>
  <si>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</si>
  <si>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</si>
  <si>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</si>
  <si>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</si>
  <si>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</si>
  <si>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</si>
  <si>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</si>
  <si>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</si>
  <si>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</si>
  <si>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</si>
  <si>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</si>
  <si>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</si>
  <si>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</si>
  <si>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</si>
  <si>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</si>
  <si>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</si>
  <si>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</si>
  <si>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</si>
  <si>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</si>
  <si>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</si>
  <si>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ZN620</t>
  </si>
  <si>
    <t>Maska kyslíková dospělá s nebulizací a hadičkou 2 m bal. á 100 ks A0400</t>
  </si>
  <si>
    <t>ZA905</t>
  </si>
  <si>
    <t>Maska tracheostomická 001305</t>
  </si>
  <si>
    <t>ZD534</t>
  </si>
  <si>
    <t>Okruh dýchací compact II 2,0 m 2151000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</si>
  <si>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</si>
  <si>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</si>
  <si>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</si>
  <si>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</si>
  <si>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</si>
  <si>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</si>
  <si>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</si>
  <si>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</si>
  <si>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</si>
  <si>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</si>
  <si>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</si>
  <si>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</si>
  <si>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</si>
  <si>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</si>
  <si>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</si>
  <si>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</si>
  <si>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</si>
  <si>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</si>
  <si>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</si>
  <si>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</si>
  <si>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</si>
  <si>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</si>
  <si>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</si>
  <si>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</si>
  <si>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</si>
  <si>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</si>
  <si>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</si>
  <si>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</si>
  <si>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</si>
  <si>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</si>
  <si>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</si>
  <si>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</si>
  <si>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</si>
  <si>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</si>
  <si>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</si>
  <si>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</si>
  <si>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</si>
  <si>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</si>
  <si>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</si>
  <si>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</si>
  <si>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</si>
  <si>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</si>
  <si>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</si>
  <si>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</si>
  <si>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</si>
  <si>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</si>
  <si>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</si>
  <si>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</si>
  <si>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</si>
  <si>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</si>
  <si>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</si>
  <si>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</si>
  <si>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</si>
  <si>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</si>
  <si>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</si>
  <si>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</si>
  <si>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</si>
  <si>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07565</t>
  </si>
  <si>
    <t>(DRG) KATASTROFICKÁ OPERACE KVCH</t>
  </si>
  <si>
    <t>07335</t>
  </si>
  <si>
    <t>(VZP) BYPASS AORTO - ILICKÝ NEBO NÁHRADA OBOUSTRAN</t>
  </si>
  <si>
    <t>07543</t>
  </si>
  <si>
    <t>(DRG) PRIMOOPERACE</t>
  </si>
  <si>
    <t>51396</t>
  </si>
  <si>
    <t>PUNKCE DUTINY BŘIŠNÍ S DRENÁŽÍ EV. LAVAŽÍ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</si>
  <si>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</si>
  <si>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</si>
  <si>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</si>
  <si>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</si>
  <si>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</si>
  <si>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</si>
  <si>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</si>
  <si>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</si>
  <si>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</si>
  <si>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</si>
  <si>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</si>
  <si>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</si>
  <si>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</si>
  <si>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</si>
  <si>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</si>
  <si>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</si>
  <si>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</si>
  <si>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</si>
  <si>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</si>
  <si>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</si>
  <si>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</si>
  <si>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</si>
  <si>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</si>
  <si>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</si>
  <si>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</si>
  <si>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</si>
  <si>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</si>
  <si>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</si>
  <si>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</si>
  <si>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</si>
  <si>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</si>
  <si>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</si>
  <si>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</si>
  <si>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</si>
  <si>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</si>
  <si>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</si>
  <si>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</si>
  <si>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</si>
  <si>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</si>
  <si>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</si>
  <si>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57241</t>
  </si>
  <si>
    <t>DEKORTIKACE PLÍCE</t>
  </si>
  <si>
    <t>54340</t>
  </si>
  <si>
    <t>TEPENNÁ EMBOLEKTOMIE, TROMBEKTOMIE</t>
  </si>
  <si>
    <t>57235</t>
  </si>
  <si>
    <t>TORAKOTOMIE PROSTÁ NEBO S BIOPSIÍ, EVAKUACÍ HEMATO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</si>
  <si>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</si>
  <si>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</si>
  <si>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</si>
  <si>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</si>
  <si>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</si>
  <si>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</si>
  <si>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</si>
  <si>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</si>
  <si>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</si>
  <si>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</si>
  <si>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</si>
  <si>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</si>
  <si>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</si>
  <si>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</si>
  <si>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</si>
  <si>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</si>
  <si>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</si>
  <si>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</si>
  <si>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</si>
  <si>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</si>
  <si>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</si>
  <si>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</si>
  <si>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</si>
  <si>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</si>
  <si>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</si>
  <si>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</si>
  <si>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</si>
  <si>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</si>
  <si>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07329</t>
  </si>
  <si>
    <t>(VZP) NÁHRADA AORTO - AORTÁLNÍ PROTETICKÁ</t>
  </si>
  <si>
    <t>07387</t>
  </si>
  <si>
    <t>(VZP) JINÉ REKONSTRUKCE V OBLASTI PÁNEVNÍCH TEPEN</t>
  </si>
  <si>
    <t>07357</t>
  </si>
  <si>
    <t>(VZP) EMBOLECTOMIE BŘIŠNÍ AORTY</t>
  </si>
  <si>
    <t>5F3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</si>
  <si>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</si>
  <si>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</si>
  <si>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</si>
  <si>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</si>
  <si>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</si>
  <si>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</si>
  <si>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</si>
  <si>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</si>
  <si>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53459</t>
  </si>
  <si>
    <t>OTEVŘENÁ REPOZICE NITROKLOUBNÍCH LUXAČNÍCH ZLOMENI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</si>
  <si>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</si>
  <si>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</si>
  <si>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</si>
  <si>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</si>
  <si>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</si>
  <si>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</si>
  <si>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</si>
  <si>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</si>
  <si>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</si>
  <si>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</si>
  <si>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</si>
  <si>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</si>
  <si>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</si>
  <si>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</si>
  <si>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</si>
  <si>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</si>
  <si>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</si>
  <si>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</si>
  <si>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</si>
  <si>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</si>
  <si>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</si>
  <si>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</si>
  <si>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</si>
  <si>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</si>
  <si>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53485</t>
  </si>
  <si>
    <t>ZLOMENINY PÁNEVNÍHO KRUHU - NESTABILNÍ - S OPERAČN</t>
  </si>
  <si>
    <t>66821</t>
  </si>
  <si>
    <t>PERKUTÁNNÍ FIXACE K-DRÁTEM</t>
  </si>
  <si>
    <t>66825</t>
  </si>
  <si>
    <t>UPRAVENÍ ZEVNÍHO FIXATÉRU</t>
  </si>
  <si>
    <t>66921</t>
  </si>
  <si>
    <t>EXKOCHLEACE A SPONGIOPLASTIKA</t>
  </si>
  <si>
    <t>53417</t>
  </si>
  <si>
    <t>53455</t>
  </si>
  <si>
    <t>OTEVŘENÁ REPOZICE ZLOMENINY KOSTI PATNÍ</t>
  </si>
  <si>
    <t>66415</t>
  </si>
  <si>
    <t>AMPUTACE - RUKA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</si>
  <si>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</si>
  <si>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</si>
  <si>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</si>
  <si>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</si>
  <si>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</si>
  <si>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</si>
  <si>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</si>
  <si>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</si>
  <si>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</si>
  <si>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</si>
  <si>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</si>
  <si>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</si>
  <si>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</si>
  <si>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65513</t>
  </si>
  <si>
    <t>PŘÍPRAVA FASCIÁLNÍHO A PERIKRANIÁLNÍHO LALOKU K RE</t>
  </si>
  <si>
    <t>56151</t>
  </si>
  <si>
    <t>TREPANACE PRO EXTRACEREBRÁLNÍ HEMATOM NEBO KRANIOT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</si>
  <si>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</si>
  <si>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</si>
  <si>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</si>
  <si>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</si>
  <si>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</si>
  <si>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</si>
  <si>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</si>
  <si>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</si>
  <si>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</si>
  <si>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</si>
  <si>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</si>
  <si>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</si>
  <si>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</si>
  <si>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</si>
  <si>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</si>
  <si>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</si>
  <si>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CYMEVENE</t>
  </si>
  <si>
    <t>0016600</t>
  </si>
  <si>
    <t>0017041</t>
  </si>
  <si>
    <t>CEFOBID</t>
  </si>
  <si>
    <t>0020605</t>
  </si>
  <si>
    <t>COLOMYCIN INJEKCE 1 000 000 MEZINÁRODNÍCH JEDNOTEK</t>
  </si>
  <si>
    <t>0026127</t>
  </si>
  <si>
    <t>0026902</t>
  </si>
  <si>
    <t>VFEND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</si>
  <si>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</si>
  <si>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</si>
  <si>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</si>
  <si>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</si>
  <si>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</si>
  <si>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</si>
  <si>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</si>
  <si>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</si>
  <si>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</si>
  <si>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</si>
  <si>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</si>
  <si>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</si>
  <si>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</si>
  <si>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</si>
  <si>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</si>
  <si>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</si>
  <si>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</si>
  <si>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</si>
  <si>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</si>
  <si>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</si>
  <si>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</si>
  <si>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</si>
  <si>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</si>
  <si>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</si>
  <si>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</si>
  <si>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</si>
  <si>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</si>
  <si>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</si>
  <si>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</si>
  <si>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VULMIZOLIN 1,0</t>
  </si>
  <si>
    <t>0092289</t>
  </si>
  <si>
    <t>EDICIN</t>
  </si>
  <si>
    <t>0092290</t>
  </si>
  <si>
    <t>0094155</t>
  </si>
  <si>
    <t>ABAKTAL 400 MG/5 ML</t>
  </si>
  <si>
    <t>0094176</t>
  </si>
  <si>
    <t>0096414</t>
  </si>
  <si>
    <t>0097000</t>
  </si>
  <si>
    <t>0097910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</si>
  <si>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</si>
  <si>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</si>
  <si>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</si>
  <si>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</si>
  <si>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</si>
  <si>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</si>
  <si>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</si>
  <si>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</si>
  <si>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</si>
  <si>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</si>
  <si>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</si>
  <si>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</si>
  <si>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</si>
  <si>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</si>
  <si>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</si>
  <si>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</si>
  <si>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</si>
  <si>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 200 MG/100 ML INFUZNÍ ROZTOK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</si>
  <si>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</si>
  <si>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</si>
  <si>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</si>
  <si>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</si>
  <si>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</si>
  <si>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</si>
  <si>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</si>
  <si>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</si>
  <si>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</si>
  <si>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</si>
  <si>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</si>
  <si>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</si>
  <si>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</si>
  <si>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</si>
  <si>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</si>
  <si>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</si>
  <si>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</si>
  <si>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</si>
  <si>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</si>
  <si>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</si>
  <si>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</si>
  <si>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0113453</t>
  </si>
  <si>
    <t>0149384</t>
  </si>
  <si>
    <t>ECALTA</t>
  </si>
  <si>
    <t>0156835</t>
  </si>
  <si>
    <t>MEROPENEM KABI</t>
  </si>
  <si>
    <t>0151460</t>
  </si>
  <si>
    <t>0129834</t>
  </si>
  <si>
    <t>0129836</t>
  </si>
  <si>
    <t>0147977</t>
  </si>
  <si>
    <t>MEROPENEM HOSPIRA</t>
  </si>
  <si>
    <t>0166265</t>
  </si>
  <si>
    <t>0183926</t>
  </si>
  <si>
    <t>AZEPO</t>
  </si>
  <si>
    <t>0202911</t>
  </si>
  <si>
    <t>DILIZOLEN</t>
  </si>
  <si>
    <t>0195147</t>
  </si>
  <si>
    <t>0183817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</si>
  <si>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</si>
  <si>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</si>
  <si>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</si>
  <si>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</si>
  <si>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</si>
  <si>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</si>
  <si>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</si>
  <si>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</si>
  <si>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</si>
  <si>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</si>
  <si>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</si>
  <si>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</si>
  <si>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</si>
  <si>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</si>
  <si>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</si>
  <si>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</si>
  <si>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</si>
  <si>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</si>
  <si>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</si>
  <si>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</si>
  <si>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</si>
  <si>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</si>
  <si>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</si>
  <si>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</si>
  <si>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</si>
  <si>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</si>
  <si>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</si>
  <si>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</si>
  <si>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0004073</t>
  </si>
  <si>
    <t>ŠROUB LCP A VA-LCP SAMOŘEZNÝ MALÝ FRAGMENT OCEL</t>
  </si>
  <si>
    <t>0004077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</si>
  <si>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</si>
  <si>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</si>
  <si>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</si>
  <si>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</si>
  <si>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</si>
  <si>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</si>
  <si>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</si>
  <si>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</si>
  <si>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</si>
  <si>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</si>
  <si>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</si>
  <si>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</si>
  <si>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</si>
  <si>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</si>
  <si>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</si>
  <si>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</si>
  <si>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</si>
  <si>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0017745</t>
  </si>
  <si>
    <t>0017749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</si>
  <si>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</si>
  <si>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</si>
  <si>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</si>
  <si>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</si>
  <si>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</si>
  <si>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</si>
  <si>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</si>
  <si>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</si>
  <si>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</si>
  <si>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</si>
  <si>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</si>
  <si>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</si>
  <si>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</si>
  <si>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</si>
  <si>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</si>
  <si>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</si>
  <si>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</si>
  <si>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</si>
  <si>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</si>
  <si>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</si>
  <si>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</si>
  <si>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</si>
  <si>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</si>
  <si>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</si>
  <si>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</si>
  <si>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</si>
  <si>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</si>
  <si>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</si>
  <si>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</si>
  <si>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</si>
  <si>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</si>
  <si>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</si>
  <si>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</si>
  <si>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</si>
  <si>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</si>
  <si>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</si>
  <si>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</si>
  <si>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</si>
  <si>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</si>
  <si>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</si>
  <si>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</si>
  <si>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</si>
  <si>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</si>
  <si>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</si>
  <si>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</si>
  <si>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</si>
  <si>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</si>
  <si>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</si>
  <si>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</si>
  <si>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0053801</t>
  </si>
  <si>
    <t>ECMO - OXYGENÁTOR,PLS-SYSTÉM DLOUHODOBÉ ŽIVOTNÍ PO</t>
  </si>
  <si>
    <t>0054525</t>
  </si>
  <si>
    <t>DRÁT VODÍCÍ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</si>
  <si>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</si>
  <si>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</si>
  <si>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</si>
  <si>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</si>
  <si>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</si>
  <si>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</si>
  <si>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</si>
  <si>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</si>
  <si>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</si>
  <si>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</si>
  <si>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</si>
  <si>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</si>
  <si>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</si>
  <si>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</si>
  <si>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</si>
  <si>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</si>
  <si>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</si>
  <si>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</si>
  <si>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</si>
  <si>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</si>
  <si>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</si>
  <si>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</si>
  <si>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</si>
  <si>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</si>
  <si>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</si>
  <si>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</si>
  <si>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</si>
  <si>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</si>
  <si>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</si>
  <si>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</si>
  <si>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</si>
  <si>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</si>
  <si>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</si>
  <si>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</si>
  <si>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</si>
  <si>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</si>
  <si>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</si>
  <si>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</si>
  <si>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</si>
  <si>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</si>
  <si>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</si>
  <si>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</si>
  <si>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</si>
  <si>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</si>
  <si>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</si>
  <si>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</si>
  <si>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</si>
  <si>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</si>
  <si>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</si>
  <si>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</si>
  <si>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</si>
  <si>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</si>
  <si>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</si>
  <si>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</si>
  <si>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</si>
  <si>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</si>
  <si>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</si>
  <si>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</si>
  <si>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</si>
  <si>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</si>
  <si>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</si>
  <si>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</si>
  <si>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</si>
  <si>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</si>
  <si>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</si>
  <si>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</si>
  <si>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</si>
  <si>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</si>
  <si>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</si>
  <si>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</si>
  <si>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</si>
  <si>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</si>
  <si>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</si>
  <si>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</si>
  <si>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</si>
  <si>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</si>
  <si>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</si>
  <si>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</si>
  <si>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</si>
  <si>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</si>
  <si>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</si>
  <si>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</si>
  <si>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</si>
  <si>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</si>
  <si>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</si>
  <si>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</si>
  <si>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</si>
  <si>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</si>
  <si>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</si>
  <si>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0097835</t>
  </si>
  <si>
    <t>0099483</t>
  </si>
  <si>
    <t>ŠROUB KONDYLÁRNÍ PR. 5MM, TI</t>
  </si>
  <si>
    <t>0082145</t>
  </si>
  <si>
    <t>NPWT-RENASYS GO SBĚRNÁ NÁDOBA MALÁ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</si>
  <si>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</si>
  <si>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</si>
  <si>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</si>
  <si>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</si>
  <si>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</si>
  <si>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</si>
  <si>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</si>
  <si>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</si>
  <si>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</si>
  <si>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</si>
  <si>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</si>
  <si>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</si>
  <si>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</si>
  <si>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</si>
  <si>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</si>
  <si>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</si>
  <si>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</si>
  <si>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</si>
  <si>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</si>
  <si>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</si>
  <si>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</si>
  <si>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</si>
  <si>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</si>
  <si>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</si>
  <si>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</si>
  <si>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</si>
  <si>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</si>
  <si>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</si>
  <si>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0043968</t>
  </si>
  <si>
    <t>0002263</t>
  </si>
  <si>
    <t>FIXÁTOR ZEVNÍ JEDNOROVINNÝ TUBULÁRNÍ,SYNTHES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</si>
  <si>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</si>
  <si>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</si>
  <si>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</si>
  <si>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</si>
  <si>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</si>
  <si>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</si>
  <si>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</si>
  <si>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</si>
  <si>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</si>
  <si>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</si>
  <si>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</si>
  <si>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</si>
  <si>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</si>
  <si>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</si>
  <si>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</si>
  <si>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</si>
  <si>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</si>
  <si>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</si>
  <si>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</si>
  <si>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</si>
  <si>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</si>
  <si>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</si>
  <si>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</si>
  <si>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</si>
  <si>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</si>
  <si>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</si>
  <si>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</si>
  <si>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</si>
  <si>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</si>
  <si>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</si>
  <si>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</si>
  <si>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</si>
  <si>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</si>
  <si>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</si>
  <si>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</si>
  <si>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</si>
  <si>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</si>
  <si>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</si>
  <si>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61113</t>
  </si>
  <si>
    <t xml:space="preserve">REVIZE, EXCIZE A SUTURA PORANĚNÍ KŮŽE A PODKOŽÍ A </t>
  </si>
  <si>
    <t>61115</t>
  </si>
  <si>
    <t>61151</t>
  </si>
  <si>
    <t>UZAVŘENÍ DEFEKTU KOŽNÍM LALOKEM MÍSTNÍM NAD 20 CM^</t>
  </si>
  <si>
    <t>62320</t>
  </si>
  <si>
    <t>NEKREKTOMIE DO 5 % POVRCHU TĚLA - TANGENCIÁLNÍ NEB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</si>
  <si>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</si>
  <si>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</si>
  <si>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</si>
  <si>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</si>
  <si>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</si>
  <si>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</si>
  <si>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</si>
  <si>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</si>
  <si>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</si>
  <si>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</si>
  <si>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</si>
  <si>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</si>
  <si>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</si>
  <si>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</si>
  <si>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</si>
  <si>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</si>
  <si>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</si>
  <si>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</si>
  <si>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</si>
  <si>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</si>
  <si>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</si>
  <si>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</si>
  <si>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65211</t>
  </si>
  <si>
    <t>OŠETŘENÍ ZLOMENINY ČELISTI DESTIČKOVOU ŠROUBOVANOU</t>
  </si>
  <si>
    <t>65935</t>
  </si>
  <si>
    <t xml:space="preserve">REPOZICE A FIXACE ZLOMENINY ZYGOMATIKOMAXILÁRNÍHO </t>
  </si>
  <si>
    <t>6F6</t>
  </si>
  <si>
    <t>66829</t>
  </si>
  <si>
    <t>ZAVEDENÍ PROPLACHOVÉ LAVÁŽE</t>
  </si>
  <si>
    <t>66919</t>
  </si>
  <si>
    <t>SEKVESTROTOMIE</t>
  </si>
  <si>
    <t>66877</t>
  </si>
  <si>
    <t>TREPANACE A DRENÁŽ KOSTI</t>
  </si>
  <si>
    <t>7F1</t>
  </si>
  <si>
    <t>71311</t>
  </si>
  <si>
    <t>LARYNGOSKOPIE PŘÍMÁ</t>
  </si>
  <si>
    <t>71537</t>
  </si>
  <si>
    <t>MASTOIDEKTOMIE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</si>
  <si>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</si>
  <si>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</si>
  <si>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</si>
  <si>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</si>
  <si>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</si>
  <si>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</si>
  <si>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</si>
  <si>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</si>
  <si>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71823</t>
  </si>
  <si>
    <t>POUŽITÍ MIKROSKOPU PŘI OPERAČNÍM VÝKONU Á 10 MINUT</t>
  </si>
  <si>
    <t>71719</t>
  </si>
  <si>
    <t>VÝMĚNA TRACHEOSTOMICKÉ KANYLY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</si>
  <si>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</si>
  <si>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</si>
  <si>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</si>
  <si>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</si>
  <si>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</si>
  <si>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</si>
  <si>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71665</t>
  </si>
  <si>
    <t>FENESTRACE ČELNÍ DUTINY</t>
  </si>
  <si>
    <t>7F6</t>
  </si>
  <si>
    <t>76479</t>
  </si>
  <si>
    <t>NEFREKTOMIE TRANSPERITONEÁLNÍ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</si>
  <si>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</si>
  <si>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</si>
  <si>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</si>
  <si>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</si>
  <si>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</si>
  <si>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</si>
  <si>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</si>
  <si>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</si>
  <si>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</si>
  <si>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</si>
  <si>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7T8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</si>
  <si>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</si>
  <si>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</si>
  <si>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</si>
  <si>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</si>
  <si>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</si>
  <si>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</si>
  <si>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</si>
  <si>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</si>
  <si>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</si>
  <si>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</si>
  <si>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</si>
  <si>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</si>
  <si>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</si>
  <si>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</si>
  <si>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</si>
  <si>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</si>
  <si>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</si>
  <si>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</si>
  <si>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</si>
  <si>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</si>
  <si>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</si>
  <si>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</si>
  <si>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</si>
  <si>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</si>
  <si>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</si>
  <si>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</si>
  <si>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</si>
  <si>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04310</t>
  </si>
  <si>
    <t xml:space="preserve">RESPIRAČNÍ SELHÁNÍ                                    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</si>
  <si>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</si>
  <si>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</si>
  <si>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</si>
  <si>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</si>
  <si>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</si>
  <si>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</si>
  <si>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</si>
  <si>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</si>
  <si>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</si>
  <si>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</si>
  <si>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</si>
  <si>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</si>
  <si>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</si>
  <si>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</si>
  <si>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</si>
  <si>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</si>
  <si>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</si>
  <si>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</si>
  <si>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</si>
  <si>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</si>
  <si>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</si>
  <si>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</si>
  <si>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</si>
  <si>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</si>
  <si>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</si>
  <si>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</si>
  <si>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</si>
  <si>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                                      </t>
  </si>
  <si>
    <t>06322</t>
  </si>
  <si>
    <t xml:space="preserve">PORUCHY JÍCNU S CC                                                                                  </t>
  </si>
  <si>
    <t>07303</t>
  </si>
  <si>
    <t xml:space="preserve">CIRHÓZA A ALKOHOLICKÁ HEPATITIDA S MCC                                                              </t>
  </si>
  <si>
    <t>08152</t>
  </si>
  <si>
    <t xml:space="preserve">VÝKONY NA HORNÍCH KONČETINÁCH S CC                                                                  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</si>
  <si>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</si>
  <si>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</si>
  <si>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</si>
  <si>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</si>
  <si>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</si>
  <si>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</si>
  <si>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</si>
  <si>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</si>
  <si>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</si>
  <si>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</si>
  <si>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</si>
  <si>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</si>
  <si>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11303</t>
  </si>
  <si>
    <t xml:space="preserve">MALIGNÍ ONEMOCNĚNÍ LEDVIN A MOČOVÝCH CEST A LEDVINOVÉ SELHÁNÍ                                       </t>
  </si>
  <si>
    <t>13301</t>
  </si>
  <si>
    <t xml:space="preserve">MALIGNÍ ONEMOCNĚNÍ ŽENSKÉHO REPRODUKČNÍHO SYSTÉMU BEZ CC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</si>
  <si>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</si>
  <si>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</si>
  <si>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</si>
  <si>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</si>
  <si>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</si>
  <si>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</si>
  <si>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</si>
  <si>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</si>
  <si>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</si>
  <si>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</si>
  <si>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</si>
  <si>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</si>
  <si>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</si>
  <si>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</si>
  <si>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</si>
  <si>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</si>
  <si>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</si>
  <si>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</si>
  <si>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</si>
  <si>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</si>
  <si>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</si>
  <si>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</si>
  <si>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</si>
  <si>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</si>
  <si>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</si>
  <si>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</si>
  <si>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</si>
  <si>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</si>
  <si>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</si>
  <si>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</si>
  <si>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</si>
  <si>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</si>
  <si>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</si>
  <si>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</si>
  <si>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</si>
  <si>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</si>
  <si>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</si>
  <si>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</si>
  <si>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</si>
  <si>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</si>
  <si>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</si>
  <si>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</si>
  <si>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</si>
  <si>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</si>
  <si>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</si>
  <si>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</si>
  <si>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</si>
  <si>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</si>
  <si>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</si>
  <si>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</si>
  <si>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</si>
  <si>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</si>
  <si>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</si>
  <si>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</si>
  <si>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</si>
  <si>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</si>
  <si>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</si>
  <si>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</si>
  <si>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</si>
  <si>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</si>
  <si>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</si>
  <si>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</si>
  <si>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</si>
  <si>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</si>
  <si>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</si>
  <si>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</si>
  <si>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</si>
  <si>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</si>
  <si>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</si>
  <si>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</si>
  <si>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</si>
  <si>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</si>
  <si>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</si>
  <si>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</si>
  <si>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</si>
  <si>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</si>
  <si>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</si>
  <si>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</si>
  <si>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</si>
  <si>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</si>
  <si>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</si>
  <si>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</si>
  <si>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</si>
  <si>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</si>
  <si>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</si>
  <si>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</si>
  <si>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</si>
  <si>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</si>
  <si>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</si>
  <si>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</si>
  <si>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</si>
  <si>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</si>
  <si>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</si>
  <si>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</si>
  <si>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</si>
  <si>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</si>
  <si>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</si>
  <si>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</si>
  <si>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</si>
  <si>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</si>
  <si>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</si>
  <si>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</si>
  <si>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</si>
  <si>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</si>
  <si>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</si>
  <si>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</si>
  <si>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</si>
  <si>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</si>
  <si>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</si>
  <si>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</si>
  <si>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</si>
  <si>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</si>
  <si>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</si>
  <si>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</si>
  <si>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</si>
  <si>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</si>
  <si>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</si>
  <si>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</si>
  <si>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</si>
  <si>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</si>
  <si>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</si>
  <si>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</si>
  <si>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</si>
  <si>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</si>
  <si>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</si>
  <si>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</si>
  <si>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</si>
  <si>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</si>
  <si>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</si>
  <si>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</si>
  <si>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</si>
  <si>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</si>
  <si>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</si>
  <si>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</si>
  <si>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</si>
  <si>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</si>
  <si>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</si>
  <si>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</si>
  <si>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</si>
  <si>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</si>
  <si>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</si>
  <si>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</si>
  <si>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</si>
  <si>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</si>
  <si>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</si>
  <si>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</si>
  <si>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</si>
  <si>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</si>
  <si>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</si>
  <si>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</si>
  <si>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</si>
  <si>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</si>
  <si>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</si>
  <si>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</si>
  <si>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</si>
  <si>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</si>
  <si>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</si>
  <si>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</si>
  <si>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</si>
  <si>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</si>
  <si>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</si>
  <si>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</si>
  <si>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</si>
  <si>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</si>
  <si>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</si>
  <si>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</si>
  <si>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</si>
  <si>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</si>
  <si>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</si>
  <si>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</si>
  <si>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</si>
  <si>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</si>
  <si>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</si>
  <si>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</si>
  <si>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</si>
  <si>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</si>
  <si>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</si>
  <si>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</si>
  <si>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</si>
  <si>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</si>
  <si>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</si>
  <si>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</si>
  <si>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</si>
  <si>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</si>
  <si>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</si>
  <si>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</si>
  <si>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</si>
  <si>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</si>
  <si>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</si>
  <si>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</si>
  <si>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</si>
  <si>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</si>
  <si>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</si>
  <si>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</si>
  <si>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</si>
  <si>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</si>
  <si>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</si>
  <si>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</si>
  <si>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</si>
  <si>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</si>
  <si>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</si>
  <si>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</si>
  <si>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</si>
  <si>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</si>
  <si>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</si>
  <si>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</si>
  <si>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</si>
  <si>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</si>
  <si>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</si>
  <si>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</si>
  <si>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</si>
  <si>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</si>
  <si>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</si>
  <si>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</si>
  <si>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</si>
  <si>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</si>
  <si>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</si>
  <si>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</si>
  <si>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</si>
  <si>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</si>
  <si>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</si>
  <si>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</si>
  <si>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</si>
  <si>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</si>
  <si>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</si>
  <si>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</si>
  <si>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</si>
  <si>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</si>
  <si>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</si>
  <si>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</si>
  <si>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</si>
  <si>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</si>
  <si>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</si>
  <si>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</si>
  <si>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</si>
  <si>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</si>
  <si>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</si>
  <si>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</si>
  <si>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</si>
  <si>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</si>
  <si>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</si>
  <si>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</si>
  <si>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</si>
  <si>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</si>
  <si>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</si>
  <si>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</si>
  <si>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</si>
  <si>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</si>
  <si>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</si>
  <si>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</si>
  <si>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</si>
  <si>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</si>
  <si>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</si>
  <si>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</si>
  <si>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</si>
  <si>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</si>
  <si>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</si>
  <si>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</si>
  <si>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</si>
  <si>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</si>
  <si>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</si>
  <si>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</si>
  <si>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</si>
  <si>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</si>
  <si>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</si>
  <si>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</si>
  <si>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</si>
  <si>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</si>
  <si>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</si>
  <si>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</si>
  <si>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</si>
  <si>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</si>
  <si>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</si>
  <si>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</si>
  <si>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</si>
  <si>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</si>
  <si>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</si>
  <si>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</si>
  <si>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</si>
  <si>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</si>
  <si>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</si>
  <si>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</si>
  <si>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</si>
  <si>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</si>
  <si>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</si>
  <si>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</si>
  <si>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</si>
  <si>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</si>
  <si>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</si>
  <si>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</si>
  <si>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</si>
  <si>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</si>
  <si>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</si>
  <si>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</si>
  <si>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</si>
  <si>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</si>
  <si>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</si>
  <si>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</si>
  <si>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</si>
  <si>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</si>
  <si>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</si>
  <si>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</si>
  <si>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</si>
  <si>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</si>
  <si>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</si>
  <si>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</si>
  <si>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</si>
  <si>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</si>
  <si>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</si>
  <si>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</si>
  <si>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</si>
  <si>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</si>
  <si>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</si>
  <si>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</si>
  <si>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</si>
  <si>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</si>
  <si>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</si>
  <si>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</si>
  <si>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</si>
  <si>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</si>
  <si>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</si>
  <si>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</si>
  <si>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</si>
  <si>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</si>
  <si>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</si>
  <si>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</si>
  <si>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</si>
  <si>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</si>
  <si>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</si>
  <si>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</si>
  <si>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</si>
  <si>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</si>
  <si>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</si>
  <si>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</si>
  <si>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</si>
  <si>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</si>
  <si>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</si>
  <si>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</si>
  <si>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0057418</t>
  </si>
  <si>
    <t>DRÁT VODÍCÍ 300CM M001468XX0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</si>
  <si>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</si>
  <si>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</si>
  <si>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</si>
  <si>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</si>
  <si>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</si>
  <si>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</si>
  <si>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</si>
  <si>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</si>
  <si>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</si>
  <si>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</si>
  <si>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</si>
  <si>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</si>
  <si>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</si>
  <si>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</si>
  <si>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</si>
  <si>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</si>
  <si>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</si>
  <si>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</si>
  <si>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</si>
  <si>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</si>
  <si>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</si>
  <si>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</si>
  <si>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</si>
  <si>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</si>
  <si>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</si>
  <si>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</si>
  <si>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</si>
  <si>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</si>
  <si>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</si>
  <si>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</si>
  <si>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</si>
  <si>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</si>
  <si>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</si>
  <si>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0151536</t>
  </si>
  <si>
    <t>DRÁT VODÍCÍ PTA - POD KOLENO - ASAHI -.014,.018/18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</si>
  <si>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</si>
  <si>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</si>
  <si>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</si>
  <si>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</si>
  <si>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</si>
  <si>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</si>
  <si>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</si>
  <si>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</si>
  <si>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</si>
  <si>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</si>
  <si>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</si>
  <si>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</si>
  <si>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</si>
  <si>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</si>
  <si>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</si>
  <si>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</si>
  <si>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</si>
  <si>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</si>
  <si>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</si>
  <si>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</si>
  <si>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</si>
  <si>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</si>
  <si>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</si>
  <si>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</si>
  <si>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</si>
  <si>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</si>
  <si>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</si>
  <si>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</si>
  <si>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</si>
  <si>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</si>
  <si>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</si>
  <si>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</si>
  <si>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</si>
  <si>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</si>
  <si>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</si>
  <si>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</si>
  <si>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</si>
  <si>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</si>
  <si>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</si>
  <si>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</si>
  <si>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</si>
  <si>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</si>
  <si>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</si>
  <si>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</si>
  <si>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</si>
  <si>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</si>
  <si>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</si>
  <si>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</si>
  <si>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</si>
  <si>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</si>
  <si>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</si>
  <si>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</si>
  <si>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</si>
  <si>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</si>
  <si>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</si>
  <si>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</si>
  <si>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</si>
  <si>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</si>
  <si>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</si>
  <si>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</si>
  <si>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</si>
  <si>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</si>
  <si>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</si>
  <si>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</si>
  <si>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</si>
  <si>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</si>
  <si>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</si>
  <si>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</si>
  <si>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</si>
  <si>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</si>
  <si>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</si>
  <si>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</si>
  <si>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</si>
  <si>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</si>
  <si>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</si>
  <si>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</si>
  <si>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</si>
  <si>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</si>
  <si>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</si>
  <si>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</si>
  <si>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</si>
  <si>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</si>
  <si>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</si>
  <si>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</si>
  <si>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</si>
  <si>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</si>
  <si>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</si>
  <si>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</si>
  <si>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</si>
  <si>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</si>
  <si>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</si>
  <si>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</si>
  <si>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</si>
  <si>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</si>
  <si>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</si>
  <si>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</si>
  <si>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</si>
  <si>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</si>
  <si>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</si>
  <si>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</si>
  <si>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</si>
  <si>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</si>
  <si>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</si>
  <si>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</si>
  <si>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</si>
  <si>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</si>
  <si>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</si>
  <si>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</si>
  <si>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</si>
  <si>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</si>
  <si>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</si>
  <si>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</si>
  <si>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</si>
  <si>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</si>
  <si>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</si>
  <si>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</si>
  <si>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</si>
  <si>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</si>
  <si>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</si>
  <si>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</si>
  <si>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</si>
  <si>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</si>
  <si>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</si>
  <si>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</si>
  <si>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</si>
  <si>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</si>
  <si>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</si>
  <si>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</si>
  <si>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</si>
  <si>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</si>
  <si>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</si>
  <si>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</si>
  <si>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</si>
  <si>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</si>
  <si>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</si>
  <si>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</si>
  <si>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</si>
  <si>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</si>
  <si>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</si>
  <si>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</si>
  <si>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</si>
  <si>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</si>
  <si>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</si>
  <si>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</si>
  <si>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</si>
  <si>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</si>
  <si>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</si>
  <si>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</si>
  <si>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</si>
  <si>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</si>
  <si>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</si>
  <si>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</si>
  <si>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</si>
  <si>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</si>
  <si>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</si>
  <si>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</si>
  <si>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</si>
  <si>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</si>
  <si>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</si>
  <si>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</si>
  <si>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</si>
  <si>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</si>
  <si>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</si>
  <si>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</si>
  <si>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</si>
  <si>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</si>
  <si>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</si>
  <si>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</si>
  <si>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</si>
  <si>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</si>
  <si>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</si>
  <si>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</si>
  <si>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</si>
  <si>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</si>
  <si>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</si>
  <si>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</si>
  <si>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</si>
  <si>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</si>
  <si>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</si>
  <si>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</si>
  <si>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</si>
  <si>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</si>
  <si>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</si>
  <si>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</si>
  <si>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</si>
  <si>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</si>
  <si>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</si>
  <si>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</si>
  <si>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</si>
  <si>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</si>
  <si>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</si>
  <si>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</si>
  <si>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</si>
  <si>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</si>
  <si>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</si>
  <si>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</si>
  <si>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</si>
  <si>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</si>
  <si>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</si>
  <si>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</si>
  <si>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</si>
  <si>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</si>
  <si>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</si>
  <si>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</si>
  <si>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</si>
  <si>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</si>
  <si>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</si>
  <si>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</si>
  <si>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</si>
  <si>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</si>
  <si>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</si>
  <si>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</si>
  <si>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</si>
  <si>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</si>
  <si>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</si>
  <si>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</si>
  <si>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</si>
  <si>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</si>
  <si>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</si>
  <si>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</si>
  <si>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</si>
  <si>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</si>
  <si>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</si>
  <si>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</si>
  <si>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</si>
  <si>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</si>
  <si>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</si>
  <si>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</si>
  <si>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</si>
  <si>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</si>
  <si>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</si>
  <si>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</si>
  <si>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</si>
  <si>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</si>
  <si>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</si>
  <si>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</si>
  <si>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</si>
  <si>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</si>
  <si>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</si>
  <si>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82129</t>
  </si>
  <si>
    <t xml:space="preserve">PŘÍMÁ IDENTIFIKACE BAKTERIÁLNÍHO NEBO MYKOTICKÉHO </t>
  </si>
  <si>
    <t>41</t>
  </si>
  <si>
    <t>82241</t>
  </si>
  <si>
    <t>IN VITRO STIMULACE T LYMFOCYTŮ SPECIFICKÝMI ANTIGE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</si>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</sst>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4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5" xfId="0" applyNumberFormat="1" applyFont="1" applyFill="1" applyBorder="1"/>
    <xf numFmtId="3" fontId="59" fillId="9" borderId="76" xfId="0" applyNumberFormat="1" applyFont="1" applyFill="1" applyBorder="1"/>
    <xf numFmtId="3" fontId="59" fillId="9" borderId="7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2" fillId="2" borderId="80" xfId="0" applyFont="1" applyFill="1" applyBorder="1" applyAlignment="1">
      <alignment horizontal="center" vertical="center"/>
    </xf>
    <xf numFmtId="0" fontId="61" fillId="2" borderId="83" xfId="0" applyFont="1" applyFill="1" applyBorder="1" applyAlignment="1">
      <alignment horizontal="center" vertical="center" wrapText="1"/>
    </xf>
    <xf numFmtId="0" fontId="42" fillId="2" borderId="85" xfId="0" applyFont="1" applyFill="1" applyBorder="1" applyAlignment="1"/>
    <xf numFmtId="0" fontId="42" fillId="2" borderId="87" xfId="0" applyFont="1" applyFill="1" applyBorder="1" applyAlignment="1">
      <alignment horizontal="left" indent="1"/>
    </xf>
    <xf numFmtId="0" fontId="42" fillId="2" borderId="93" xfId="0" applyFont="1" applyFill="1" applyBorder="1" applyAlignment="1">
      <alignment horizontal="left" indent="1"/>
    </xf>
    <xf numFmtId="0" fontId="42" fillId="4" borderId="85" xfId="0" applyFont="1" applyFill="1" applyBorder="1" applyAlignment="1"/>
    <xf numFmtId="0" fontId="42" fillId="4" borderId="87" xfId="0" applyFont="1" applyFill="1" applyBorder="1" applyAlignment="1">
      <alignment horizontal="left" indent="1"/>
    </xf>
    <xf numFmtId="0" fontId="42" fillId="4" borderId="98" xfId="0" applyFont="1" applyFill="1" applyBorder="1" applyAlignment="1">
      <alignment horizontal="left" indent="1"/>
    </xf>
    <xf numFmtId="0" fontId="35" fillId="2" borderId="87" xfId="0" quotePrefix="1" applyFont="1" applyFill="1" applyBorder="1" applyAlignment="1">
      <alignment horizontal="left" indent="2"/>
    </xf>
    <xf numFmtId="0" fontId="35" fillId="2" borderId="93" xfId="0" quotePrefix="1" applyFont="1" applyFill="1" applyBorder="1" applyAlignment="1">
      <alignment horizontal="left" indent="2"/>
    </xf>
    <xf numFmtId="0" fontId="42" fillId="2" borderId="85" xfId="0" applyFont="1" applyFill="1" applyBorder="1" applyAlignment="1">
      <alignment horizontal="left" indent="1"/>
    </xf>
    <xf numFmtId="0" fontId="42" fillId="2" borderId="98" xfId="0" applyFont="1" applyFill="1" applyBorder="1" applyAlignment="1">
      <alignment horizontal="left" indent="1"/>
    </xf>
    <xf numFmtId="0" fontId="42" fillId="4" borderId="93" xfId="0" applyFont="1" applyFill="1" applyBorder="1" applyAlignment="1">
      <alignment horizontal="left" indent="1"/>
    </xf>
    <xf numFmtId="0" fontId="35" fillId="0" borderId="103" xfId="0" applyFont="1" applyBorder="1"/>
    <xf numFmtId="3" fontId="35" fillId="0" borderId="103" xfId="0" applyNumberFormat="1" applyFont="1" applyBorder="1"/>
    <xf numFmtId="0" fontId="42" fillId="4" borderId="77" xfId="0" applyFont="1" applyFill="1" applyBorder="1" applyAlignment="1">
      <alignment horizontal="center" vertical="center"/>
    </xf>
    <xf numFmtId="0" fontId="42" fillId="4" borderId="59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2" xfId="0" applyNumberFormat="1" applyFont="1" applyFill="1" applyBorder="1" applyAlignment="1">
      <alignment horizontal="center" vertical="center"/>
    </xf>
    <xf numFmtId="3" fontId="61" fillId="2" borderId="100" xfId="0" applyNumberFormat="1" applyFont="1" applyFill="1" applyBorder="1" applyAlignment="1">
      <alignment horizontal="center" vertical="center" wrapText="1"/>
    </xf>
    <xf numFmtId="173" fontId="42" fillId="4" borderId="86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0" borderId="88" xfId="0" applyNumberFormat="1" applyFont="1" applyBorder="1"/>
    <xf numFmtId="173" fontId="35" fillId="0" borderId="90" xfId="0" applyNumberFormat="1" applyFont="1" applyBorder="1"/>
    <xf numFmtId="173" fontId="42" fillId="0" borderId="99" xfId="0" applyNumberFormat="1" applyFont="1" applyBorder="1"/>
    <xf numFmtId="173" fontId="35" fillId="0" borderId="83" xfId="0" applyNumberFormat="1" applyFont="1" applyBorder="1"/>
    <xf numFmtId="173" fontId="42" fillId="2" borderId="101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0" borderId="94" xfId="0" applyNumberFormat="1" applyFont="1" applyBorder="1"/>
    <xf numFmtId="173" fontId="35" fillId="0" borderId="96" xfId="0" applyNumberFormat="1" applyFont="1" applyBorder="1"/>
    <xf numFmtId="174" fontId="42" fillId="2" borderId="86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42" fillId="0" borderId="88" xfId="0" applyNumberFormat="1" applyFont="1" applyBorder="1"/>
    <xf numFmtId="174" fontId="35" fillId="0" borderId="90" xfId="0" applyNumberFormat="1" applyFont="1" applyBorder="1"/>
    <xf numFmtId="174" fontId="42" fillId="0" borderId="94" xfId="0" applyNumberFormat="1" applyFont="1" applyBorder="1"/>
    <xf numFmtId="174" fontId="35" fillId="0" borderId="96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6" xfId="0" applyNumberFormat="1" applyFont="1" applyFill="1" applyBorder="1" applyAlignment="1">
      <alignment horizontal="center"/>
    </xf>
    <xf numFmtId="175" fontId="42" fillId="0" borderId="94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1" xfId="0" applyFont="1" applyFill="1" applyBorder="1"/>
    <xf numFmtId="0" fontId="35" fillId="0" borderId="92" xfId="0" applyFont="1" applyBorder="1" applyAlignment="1"/>
    <xf numFmtId="9" fontId="35" fillId="0" borderId="90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35" fillId="0" borderId="90" xfId="0" applyNumberFormat="1" applyFont="1" applyBorder="1"/>
    <xf numFmtId="49" fontId="40" fillId="2" borderId="90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4" xfId="26" applyNumberFormat="1" applyFont="1" applyFill="1" applyBorder="1"/>
    <xf numFmtId="167" fontId="32" fillId="7" borderId="111" xfId="26" applyNumberFormat="1" applyFont="1" applyFill="1" applyBorder="1"/>
    <xf numFmtId="0" fontId="28" fillId="4" borderId="8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9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13" xfId="0" applyNumberFormat="1" applyFont="1" applyBorder="1"/>
    <xf numFmtId="3" fontId="35" fillId="0" borderId="0" xfId="0" applyNumberFormat="1" applyFont="1" applyBorder="1"/>
    <xf numFmtId="173" fontId="35" fillId="0" borderId="89" xfId="0" applyNumberFormat="1" applyFont="1" applyBorder="1" applyAlignment="1"/>
    <xf numFmtId="173" fontId="35" fillId="0" borderId="90" xfId="0" applyNumberFormat="1" applyFont="1" applyBorder="1" applyAlignment="1"/>
    <xf numFmtId="173" fontId="35" fillId="0" borderId="91" xfId="0" applyNumberFormat="1" applyFont="1" applyBorder="1" applyAlignment="1"/>
    <xf numFmtId="175" fontId="35" fillId="0" borderId="89" xfId="0" applyNumberFormat="1" applyFont="1" applyBorder="1" applyAlignment="1"/>
    <xf numFmtId="175" fontId="35" fillId="0" borderId="90" xfId="0" applyNumberFormat="1" applyFont="1" applyBorder="1" applyAlignment="1"/>
    <xf numFmtId="175" fontId="35" fillId="0" borderId="91" xfId="0" applyNumberFormat="1" applyFont="1" applyBorder="1" applyAlignment="1"/>
    <xf numFmtId="173" fontId="35" fillId="0" borderId="82" xfId="0" applyNumberFormat="1" applyFont="1" applyBorder="1" applyAlignment="1"/>
    <xf numFmtId="173" fontId="35" fillId="0" borderId="83" xfId="0" applyNumberFormat="1" applyFont="1" applyBorder="1" applyAlignment="1"/>
    <xf numFmtId="173" fontId="35" fillId="0" borderId="84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14" xfId="0" applyNumberFormat="1" applyFont="1" applyBorder="1"/>
    <xf numFmtId="9" fontId="35" fillId="0" borderId="87" xfId="0" applyNumberFormat="1" applyFont="1" applyBorder="1"/>
    <xf numFmtId="173" fontId="35" fillId="0" borderId="98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8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5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166" fontId="42" fillId="2" borderId="7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3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48" xfId="26" applyNumberFormat="1" applyFont="1" applyFill="1" applyBorder="1" applyAlignment="1">
      <alignment horizontal="right" vertical="top"/>
    </xf>
    <xf numFmtId="0" fontId="35" fillId="0" borderId="48" xfId="0" applyFont="1" applyFill="1" applyBorder="1" applyAlignment="1">
      <alignment horizontal="right" vertical="top"/>
    </xf>
    <xf numFmtId="0" fontId="35" fillId="0" borderId="103" xfId="0" applyFont="1" applyFill="1" applyBorder="1" applyAlignment="1">
      <alignment horizontal="right" vertical="top"/>
    </xf>
    <xf numFmtId="3" fontId="34" fillId="10" borderId="77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3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7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3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77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103" xfId="26" applyNumberFormat="1" applyFont="1" applyFill="1" applyBorder="1" applyAlignment="1">
      <alignment horizontal="right" vertical="top"/>
    </xf>
    <xf numFmtId="3" fontId="34" fillId="3" borderId="77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3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6" xfId="0" applyNumberFormat="1" applyFont="1" applyFill="1" applyBorder="1" applyAlignment="1">
      <alignment horizontal="right" vertical="top"/>
    </xf>
    <xf numFmtId="3" fontId="36" fillId="11" borderId="117" xfId="0" applyNumberFormat="1" applyFont="1" applyFill="1" applyBorder="1" applyAlignment="1">
      <alignment horizontal="right" vertical="top"/>
    </xf>
    <xf numFmtId="176" fontId="36" fillId="11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1" borderId="119" xfId="0" applyNumberFormat="1" applyFont="1" applyFill="1" applyBorder="1" applyAlignment="1">
      <alignment horizontal="right" vertical="top"/>
    </xf>
    <xf numFmtId="3" fontId="38" fillId="11" borderId="121" xfId="0" applyNumberFormat="1" applyFont="1" applyFill="1" applyBorder="1" applyAlignment="1">
      <alignment horizontal="right" vertical="top"/>
    </xf>
    <xf numFmtId="3" fontId="38" fillId="11" borderId="122" xfId="0" applyNumberFormat="1" applyFont="1" applyFill="1" applyBorder="1" applyAlignment="1">
      <alignment horizontal="right" vertical="top"/>
    </xf>
    <xf numFmtId="0" fontId="38" fillId="11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1" borderId="124" xfId="0" applyFont="1" applyFill="1" applyBorder="1" applyAlignment="1">
      <alignment horizontal="right" vertical="top"/>
    </xf>
    <xf numFmtId="0" fontId="36" fillId="11" borderId="118" xfId="0" applyFont="1" applyFill="1" applyBorder="1" applyAlignment="1">
      <alignment horizontal="right" vertical="top"/>
    </xf>
    <xf numFmtId="0" fontId="36" fillId="11" borderId="119" xfId="0" applyFont="1" applyFill="1" applyBorder="1" applyAlignment="1">
      <alignment horizontal="right" vertical="top"/>
    </xf>
    <xf numFmtId="176" fontId="38" fillId="11" borderId="123" xfId="0" applyNumberFormat="1" applyFont="1" applyFill="1" applyBorder="1" applyAlignment="1">
      <alignment horizontal="right" vertical="top"/>
    </xf>
    <xf numFmtId="176" fontId="38" fillId="11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0" borderId="127" xfId="0" applyFont="1" applyBorder="1" applyAlignment="1">
      <alignment horizontal="right" vertical="top"/>
    </xf>
    <xf numFmtId="176" fontId="38" fillId="11" borderId="128" xfId="0" applyNumberFormat="1" applyFont="1" applyFill="1" applyBorder="1" applyAlignment="1">
      <alignment horizontal="right" vertical="top"/>
    </xf>
    <xf numFmtId="0" fontId="40" fillId="12" borderId="115" xfId="0" applyFont="1" applyFill="1" applyBorder="1" applyAlignment="1">
      <alignment vertical="top"/>
    </xf>
    <xf numFmtId="0" fontId="40" fillId="12" borderId="115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 indent="6"/>
    </xf>
    <xf numFmtId="0" fontId="40" fillId="12" borderId="115" xfId="0" applyFont="1" applyFill="1" applyBorder="1" applyAlignment="1">
      <alignment vertical="top" indent="8"/>
    </xf>
    <xf numFmtId="0" fontId="41" fillId="12" borderId="120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6"/>
    </xf>
    <xf numFmtId="0" fontId="41" fillId="12" borderId="120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/>
    </xf>
    <xf numFmtId="0" fontId="35" fillId="12" borderId="115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9" xfId="53" applyNumberFormat="1" applyFont="1" applyFill="1" applyBorder="1" applyAlignment="1">
      <alignment horizontal="left"/>
    </xf>
    <xf numFmtId="164" fontId="34" fillId="2" borderId="130" xfId="53" applyNumberFormat="1" applyFont="1" applyFill="1" applyBorder="1" applyAlignment="1">
      <alignment horizontal="left"/>
    </xf>
    <xf numFmtId="0" fontId="34" fillId="2" borderId="130" xfId="53" applyNumberFormat="1" applyFont="1" applyFill="1" applyBorder="1" applyAlignment="1">
      <alignment horizontal="left"/>
    </xf>
    <xf numFmtId="164" fontId="34" fillId="2" borderId="56" xfId="53" applyNumberFormat="1" applyFont="1" applyFill="1" applyBorder="1" applyAlignment="1">
      <alignment horizontal="left"/>
    </xf>
    <xf numFmtId="3" fontId="34" fillId="2" borderId="56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1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0" fontId="35" fillId="0" borderId="80" xfId="0" applyNumberFormat="1" applyFont="1" applyFill="1" applyBorder="1"/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35" fillId="0" borderId="89" xfId="0" applyFont="1" applyFill="1" applyBorder="1"/>
    <xf numFmtId="0" fontId="35" fillId="0" borderId="90" xfId="0" applyFont="1" applyFill="1" applyBorder="1"/>
    <xf numFmtId="164" fontId="35" fillId="0" borderId="90" xfId="0" applyNumberFormat="1" applyFont="1" applyFill="1" applyBorder="1"/>
    <xf numFmtId="164" fontId="35" fillId="0" borderId="90" xfId="0" applyNumberFormat="1" applyFont="1" applyFill="1" applyBorder="1" applyAlignment="1">
      <alignment horizontal="right"/>
    </xf>
    <xf numFmtId="0" fontId="35" fillId="0" borderId="90" xfId="0" applyNumberFormat="1" applyFont="1" applyFill="1" applyBorder="1"/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82" xfId="0" applyFont="1" applyFill="1" applyBorder="1"/>
    <xf numFmtId="0" fontId="35" fillId="0" borderId="83" xfId="0" applyFont="1" applyFill="1" applyBorder="1"/>
    <xf numFmtId="164" fontId="35" fillId="0" borderId="83" xfId="0" applyNumberFormat="1" applyFont="1" applyFill="1" applyBorder="1"/>
    <xf numFmtId="164" fontId="35" fillId="0" borderId="83" xfId="0" applyNumberFormat="1" applyFont="1" applyFill="1" applyBorder="1" applyAlignment="1">
      <alignment horizontal="right"/>
    </xf>
    <xf numFmtId="0" fontId="35" fillId="0" borderId="83" xfId="0" applyNumberFormat="1" applyFont="1" applyFill="1" applyBorder="1"/>
    <xf numFmtId="3" fontId="35" fillId="0" borderId="83" xfId="0" applyNumberFormat="1" applyFont="1" applyFill="1" applyBorder="1"/>
    <xf numFmtId="3" fontId="35" fillId="0" borderId="84" xfId="0" applyNumberFormat="1" applyFont="1" applyFill="1" applyBorder="1"/>
    <xf numFmtId="0" fontId="42" fillId="2" borderId="129" xfId="0" applyFont="1" applyFill="1" applyBorder="1"/>
    <xf numFmtId="3" fontId="42" fillId="2" borderId="111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0" xfId="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0" xfId="0" applyNumberFormat="1" applyFont="1" applyFill="1" applyBorder="1"/>
    <xf numFmtId="3" fontId="35" fillId="0" borderId="96" xfId="0" applyNumberFormat="1" applyFont="1" applyFill="1" applyBorder="1"/>
    <xf numFmtId="9" fontId="35" fillId="0" borderId="96" xfId="0" applyNumberFormat="1" applyFont="1" applyFill="1" applyBorder="1"/>
    <xf numFmtId="3" fontId="35" fillId="0" borderId="97" xfId="0" applyNumberFormat="1" applyFont="1" applyFill="1" applyBorder="1"/>
    <xf numFmtId="0" fontId="42" fillId="0" borderId="79" xfId="0" applyFont="1" applyFill="1" applyBorder="1"/>
    <xf numFmtId="0" fontId="42" fillId="0" borderId="89" xfId="0" applyFont="1" applyFill="1" applyBorder="1"/>
    <xf numFmtId="0" fontId="42" fillId="0" borderId="112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5" fillId="0" borderId="81" xfId="0" applyNumberFormat="1" applyFont="1" applyFill="1" applyBorder="1"/>
    <xf numFmtId="9" fontId="35" fillId="0" borderId="84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102" xfId="0" applyNumberFormat="1" applyFont="1" applyFill="1" applyBorder="1"/>
    <xf numFmtId="9" fontId="35" fillId="0" borderId="100" xfId="0" applyNumberFormat="1" applyFont="1" applyFill="1" applyBorder="1"/>
    <xf numFmtId="3" fontId="35" fillId="0" borderId="79" xfId="0" applyNumberFormat="1" applyFont="1" applyFill="1" applyBorder="1"/>
    <xf numFmtId="3" fontId="35" fillId="0" borderId="82" xfId="0" applyNumberFormat="1" applyFont="1" applyFill="1" applyBorder="1"/>
    <xf numFmtId="9" fontId="35" fillId="0" borderId="134" xfId="0" applyNumberFormat="1" applyFont="1" applyFill="1" applyBorder="1"/>
    <xf numFmtId="9" fontId="35" fillId="0" borderId="135" xfId="0" applyNumberFormat="1" applyFont="1" applyFill="1" applyBorder="1"/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80" xfId="0" applyNumberFormat="1" applyFont="1" applyFill="1" applyBorder="1"/>
    <xf numFmtId="169" fontId="35" fillId="0" borderId="83" xfId="0" applyNumberFormat="1" applyFont="1" applyFill="1" applyBorder="1"/>
    <xf numFmtId="0" fontId="42" fillId="0" borderId="82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3" fontId="12" fillId="0" borderId="133" xfId="0" applyNumberFormat="1" applyFont="1" applyBorder="1" applyAlignment="1">
      <alignment horizontal="right"/>
    </xf>
    <xf numFmtId="166" fontId="12" fillId="0" borderId="133" xfId="0" applyNumberFormat="1" applyFont="1" applyBorder="1" applyAlignment="1">
      <alignment horizontal="right"/>
    </xf>
    <xf numFmtId="166" fontId="12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3" fontId="5" fillId="0" borderId="13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33" xfId="0" applyNumberFormat="1" applyFont="1" applyBorder="1"/>
    <xf numFmtId="166" fontId="12" fillId="0" borderId="133" xfId="0" applyNumberFormat="1" applyFont="1" applyBorder="1"/>
    <xf numFmtId="166" fontId="12" fillId="0" borderId="94" xfId="0" applyNumberFormat="1" applyFont="1" applyBorder="1"/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33" xfId="0" applyNumberFormat="1" applyFont="1" applyBorder="1"/>
    <xf numFmtId="166" fontId="35" fillId="0" borderId="133" xfId="0" applyNumberFormat="1" applyFont="1" applyBorder="1"/>
    <xf numFmtId="166" fontId="35" fillId="0" borderId="94" xfId="0" applyNumberFormat="1" applyFont="1" applyBorder="1"/>
    <xf numFmtId="0" fontId="5" fillId="0" borderId="133" xfId="0" applyFont="1" applyBorder="1"/>
    <xf numFmtId="3" fontId="35" fillId="0" borderId="133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9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7" xfId="0" applyNumberFormat="1" applyFont="1" applyBorder="1" applyAlignment="1">
      <alignment horizontal="center"/>
    </xf>
    <xf numFmtId="166" fontId="35" fillId="0" borderId="103" xfId="0" applyNumberFormat="1" applyFont="1" applyBorder="1"/>
    <xf numFmtId="166" fontId="35" fillId="0" borderId="78" xfId="0" applyNumberFormat="1" applyFont="1" applyBorder="1"/>
    <xf numFmtId="3" fontId="12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78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66" fontId="5" fillId="0" borderId="78" xfId="0" applyNumberFormat="1" applyFont="1" applyBorder="1" applyAlignment="1">
      <alignment horizontal="right"/>
    </xf>
    <xf numFmtId="177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5" fillId="0" borderId="103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8" xfId="0" applyNumberFormat="1" applyFont="1" applyBorder="1"/>
    <xf numFmtId="3" fontId="5" fillId="0" borderId="9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33" xfId="0" applyNumberFormat="1" applyFont="1" applyBorder="1"/>
    <xf numFmtId="9" fontId="35" fillId="0" borderId="0" xfId="0" applyNumberFormat="1" applyFont="1" applyBorder="1"/>
    <xf numFmtId="3" fontId="35" fillId="0" borderId="132" xfId="0" applyNumberFormat="1" applyFont="1" applyBorder="1"/>
    <xf numFmtId="3" fontId="35" fillId="0" borderId="18" xfId="0" applyNumberFormat="1" applyFont="1" applyBorder="1"/>
    <xf numFmtId="3" fontId="35" fillId="0" borderId="108" xfId="0" applyNumberFormat="1" applyFont="1" applyBorder="1"/>
    <xf numFmtId="9" fontId="35" fillId="0" borderId="103" xfId="0" applyNumberFormat="1" applyFont="1" applyBorder="1"/>
    <xf numFmtId="3" fontId="11" fillId="0" borderId="77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90" xfId="0" applyNumberFormat="1" applyFont="1" applyFill="1" applyBorder="1"/>
    <xf numFmtId="9" fontId="35" fillId="0" borderId="91" xfId="0" applyNumberFormat="1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56" xfId="76" applyNumberFormat="1" applyFont="1" applyFill="1" applyBorder="1" applyAlignment="1">
      <alignment horizontal="center" vertical="center"/>
    </xf>
    <xf numFmtId="0" fontId="32" fillId="0" borderId="79" xfId="76" applyFont="1" applyFill="1" applyBorder="1"/>
    <xf numFmtId="0" fontId="32" fillId="0" borderId="89" xfId="76" applyFont="1" applyFill="1" applyBorder="1"/>
    <xf numFmtId="0" fontId="32" fillId="0" borderId="82" xfId="76" applyFont="1" applyFill="1" applyBorder="1"/>
    <xf numFmtId="0" fontId="32" fillId="0" borderId="134" xfId="76" applyFont="1" applyFill="1" applyBorder="1"/>
    <xf numFmtId="0" fontId="32" fillId="0" borderId="104" xfId="76" applyFont="1" applyFill="1" applyBorder="1"/>
    <xf numFmtId="0" fontId="32" fillId="0" borderId="135" xfId="76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136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3" fontId="32" fillId="0" borderId="89" xfId="76" applyNumberFormat="1" applyFont="1" applyFill="1" applyBorder="1"/>
    <xf numFmtId="3" fontId="32" fillId="0" borderId="90" xfId="76" applyNumberFormat="1" applyFont="1" applyFill="1" applyBorder="1"/>
    <xf numFmtId="3" fontId="32" fillId="0" borderId="82" xfId="76" applyNumberFormat="1" applyFont="1" applyFill="1" applyBorder="1"/>
    <xf numFmtId="3" fontId="32" fillId="0" borderId="83" xfId="76" applyNumberFormat="1" applyFont="1" applyFill="1" applyBorder="1"/>
    <xf numFmtId="9" fontId="32" fillId="0" borderId="134" xfId="76" applyNumberFormat="1" applyFont="1" applyFill="1" applyBorder="1"/>
    <xf numFmtId="9" fontId="32" fillId="0" borderId="104" xfId="76" applyNumberFormat="1" applyFont="1" applyFill="1" applyBorder="1"/>
    <xf numFmtId="9" fontId="32" fillId="0" borderId="135" xfId="76" applyNumberFormat="1" applyFont="1" applyFill="1" applyBorder="1"/>
    <xf numFmtId="0" fontId="34" fillId="2" borderId="95" xfId="76" applyNumberFormat="1" applyFont="1" applyFill="1" applyBorder="1" applyAlignment="1">
      <alignment horizontal="left"/>
    </xf>
    <xf numFmtId="0" fontId="34" fillId="2" borderId="97" xfId="76" applyNumberFormat="1" applyFont="1" applyFill="1" applyBorder="1" applyAlignment="1">
      <alignment horizontal="left"/>
    </xf>
    <xf numFmtId="3" fontId="32" fillId="0" borderId="81" xfId="76" applyNumberFormat="1" applyFont="1" applyFill="1" applyBorder="1"/>
    <xf numFmtId="3" fontId="32" fillId="0" borderId="91" xfId="76" applyNumberFormat="1" applyFont="1" applyFill="1" applyBorder="1"/>
    <xf numFmtId="3" fontId="32" fillId="0" borderId="8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691824"/>
        <c:axId val="-959690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0.27428275258787366</c:v>
                </c:pt>
                <c:pt idx="1">
                  <c:v>0.27428275258787366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59696720"/>
        <c:axId val="-1825310752"/>
      </c:scatterChart>
      <c:catAx>
        <c:axId val="-95969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5969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59690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59691824"/>
        <c:crosses val="autoZero"/>
        <c:crossBetween val="between"/>
      </c:valAx>
      <c:valAx>
        <c:axId val="-9596967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25310752"/>
        <c:crosses val="max"/>
        <c:crossBetween val="midCat"/>
      </c:valAx>
      <c:valAx>
        <c:axId val="-1825310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596967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5316192"/>
        <c:axId val="-18253156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25315104"/>
        <c:axId val="-1737898416"/>
      </c:scatterChart>
      <c:catAx>
        <c:axId val="-182531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2531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25315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25316192"/>
        <c:crosses val="autoZero"/>
        <c:crossBetween val="between"/>
      </c:valAx>
      <c:valAx>
        <c:axId val="-1825315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737898416"/>
        <c:crosses val="max"/>
        <c:crossBetween val="midCat"/>
      </c:valAx>
      <c:valAx>
        <c:axId val="-1737898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253151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96" t="s">
        <v>119</v>
      </c>
      <c r="B1" s="496"/>
    </row>
    <row r="2" spans="1:3" ht="14.4" customHeight="1" thickBot="1" x14ac:dyDescent="0.35">
      <c r="A2" s="351" t="s">
        <v>288</v>
      </c>
      <c r="B2" s="50"/>
    </row>
    <row r="3" spans="1:3" ht="14.4" customHeight="1" thickBot="1" x14ac:dyDescent="0.35">
      <c r="A3" s="492" t="s">
        <v>163</v>
      </c>
      <c r="B3" s="493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136</v>
      </c>
      <c r="C4" s="51" t="s">
        <v>137</v>
      </c>
    </row>
    <row r="5" spans="1:3" ht="14.4" customHeight="1" x14ac:dyDescent="0.3">
      <c r="A5" s="247" t="str">
        <f t="shared" si="0"/>
        <v>HI</v>
      </c>
      <c r="B5" s="164" t="s">
        <v>157</v>
      </c>
      <c r="C5" s="51" t="s">
        <v>123</v>
      </c>
    </row>
    <row r="6" spans="1:3" ht="14.4" customHeight="1" x14ac:dyDescent="0.3">
      <c r="A6" s="248" t="str">
        <f t="shared" si="0"/>
        <v>HI Graf</v>
      </c>
      <c r="B6" s="165" t="s">
        <v>115</v>
      </c>
      <c r="C6" s="51" t="s">
        <v>124</v>
      </c>
    </row>
    <row r="7" spans="1:3" ht="14.4" customHeight="1" x14ac:dyDescent="0.3">
      <c r="A7" s="248" t="str">
        <f t="shared" si="0"/>
        <v>Man Tab</v>
      </c>
      <c r="B7" s="165" t="s">
        <v>290</v>
      </c>
      <c r="C7" s="51" t="s">
        <v>125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94" t="s">
        <v>120</v>
      </c>
      <c r="B10" s="493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158</v>
      </c>
      <c r="C11" s="51" t="s">
        <v>126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180</v>
      </c>
      <c r="C12" s="51" t="s">
        <v>127</v>
      </c>
    </row>
    <row r="13" spans="1:3" ht="28.8" customHeight="1" x14ac:dyDescent="0.3">
      <c r="A13" s="248" t="str">
        <f t="shared" si="2"/>
        <v>LŽ PL</v>
      </c>
      <c r="B13" s="702" t="s">
        <v>181</v>
      </c>
      <c r="C13" s="51" t="s">
        <v>167</v>
      </c>
    </row>
    <row r="14" spans="1:3" ht="14.4" customHeight="1" x14ac:dyDescent="0.3">
      <c r="A14" s="248" t="str">
        <f t="shared" si="2"/>
        <v>LŽ PL Detail</v>
      </c>
      <c r="B14" s="165" t="s">
        <v>1387</v>
      </c>
      <c r="C14" s="51" t="s">
        <v>168</v>
      </c>
    </row>
    <row r="15" spans="1:3" ht="14.4" customHeight="1" x14ac:dyDescent="0.3">
      <c r="A15" s="248" t="str">
        <f t="shared" si="2"/>
        <v>LŽ Statim</v>
      </c>
      <c r="B15" s="416" t="s">
        <v>226</v>
      </c>
      <c r="C15" s="51" t="s">
        <v>236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159</v>
      </c>
      <c r="C16" s="51" t="s">
        <v>128</v>
      </c>
    </row>
    <row r="17" spans="1:3" ht="14.4" customHeight="1" x14ac:dyDescent="0.3">
      <c r="A17" s="248" t="str">
        <f t="shared" si="2"/>
        <v>MŽ Detail</v>
      </c>
      <c r="B17" s="165" t="s">
        <v>1907</v>
      </c>
      <c r="C17" s="51" t="s">
        <v>129</v>
      </c>
    </row>
    <row r="18" spans="1:3" ht="14.4" customHeight="1" thickBot="1" x14ac:dyDescent="0.35">
      <c r="A18" s="250" t="str">
        <f t="shared" si="2"/>
        <v>Osobní náklady</v>
      </c>
      <c r="B18" s="165" t="s">
        <v>117</v>
      </c>
      <c r="C18" s="51" t="s">
        <v>130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95" t="s">
        <v>121</v>
      </c>
      <c r="B20" s="493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140</v>
      </c>
      <c r="C21" s="51" t="s">
        <v>138</v>
      </c>
    </row>
    <row r="22" spans="1:3" ht="14.4" customHeight="1" x14ac:dyDescent="0.3">
      <c r="A22" s="248" t="str">
        <f t="shared" si="4"/>
        <v>ZV Vykáz.-H Detail</v>
      </c>
      <c r="B22" s="165" t="s">
        <v>2583</v>
      </c>
      <c r="C22" s="51" t="s">
        <v>139</v>
      </c>
    </row>
    <row r="23" spans="1:3" ht="14.4" customHeight="1" x14ac:dyDescent="0.3">
      <c r="A23" s="251" t="str">
        <f t="shared" si="4"/>
        <v>CaseMix</v>
      </c>
      <c r="B23" s="165" t="s">
        <v>122</v>
      </c>
      <c r="C23" s="51" t="s">
        <v>131</v>
      </c>
    </row>
    <row r="24" spans="1:3" ht="14.4" customHeight="1" x14ac:dyDescent="0.3">
      <c r="A24" s="248" t="str">
        <f t="shared" si="4"/>
        <v>ALOS</v>
      </c>
      <c r="B24" s="165" t="s">
        <v>102</v>
      </c>
      <c r="C24" s="51" t="s">
        <v>73</v>
      </c>
    </row>
    <row r="25" spans="1:3" ht="14.4" customHeight="1" x14ac:dyDescent="0.3">
      <c r="A25" s="248" t="str">
        <f t="shared" si="4"/>
        <v>Total</v>
      </c>
      <c r="B25" s="165" t="s">
        <v>2675</v>
      </c>
      <c r="C25" s="51" t="s">
        <v>132</v>
      </c>
    </row>
    <row r="26" spans="1:3" ht="14.4" customHeight="1" x14ac:dyDescent="0.3">
      <c r="A26" s="248" t="str">
        <f t="shared" si="4"/>
        <v>ZV Vyžád.</v>
      </c>
      <c r="B26" s="165" t="s">
        <v>141</v>
      </c>
      <c r="C26" s="51" t="s">
        <v>135</v>
      </c>
    </row>
    <row r="27" spans="1:3" ht="14.4" customHeight="1" x14ac:dyDescent="0.3">
      <c r="A27" s="248" t="str">
        <f t="shared" si="4"/>
        <v>ZV Vyžád. Detail</v>
      </c>
      <c r="B27" s="165" t="s">
        <v>3302</v>
      </c>
      <c r="C27" s="51" t="s">
        <v>134</v>
      </c>
    </row>
    <row r="28" spans="1:3" ht="14.4" customHeight="1" x14ac:dyDescent="0.3">
      <c r="A28" s="248" t="str">
        <f t="shared" si="4"/>
        <v>OD TISS</v>
      </c>
      <c r="B28" s="165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35" t="s">
        <v>1387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" customHeight="1" thickBot="1" x14ac:dyDescent="0.35">
      <c r="A2" s="351" t="s">
        <v>288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142</v>
      </c>
      <c r="F3" s="47">
        <f>SUBTOTAL(9,F6:F1048576)</f>
        <v>180.7</v>
      </c>
      <c r="G3" s="47">
        <f>SUBTOTAL(9,G6:G1048576)</f>
        <v>17545.041000000001</v>
      </c>
      <c r="H3" s="48">
        <f>IF(M3=0,0,G3/M3)</f>
        <v>1.2979546227386816E-2</v>
      </c>
      <c r="I3" s="47">
        <f>SUBTOTAL(9,I6:I1048576)</f>
        <v>2668.7999999999997</v>
      </c>
      <c r="J3" s="47">
        <f>SUBTOTAL(9,J6:J1048576)</f>
        <v>1334200.2891240993</v>
      </c>
      <c r="K3" s="48">
        <f>IF(M3=0,0,J3/M3)</f>
        <v>0.98702045377261305</v>
      </c>
      <c r="L3" s="47">
        <f>SUBTOTAL(9,L6:L1048576)</f>
        <v>2849.4999999999995</v>
      </c>
      <c r="M3" s="49">
        <f>SUBTOTAL(9,M6:M1048576)</f>
        <v>1351745.3301240995</v>
      </c>
    </row>
    <row r="4" spans="1:13" ht="14.4" customHeight="1" thickBot="1" x14ac:dyDescent="0.35">
      <c r="A4" s="45"/>
      <c r="B4" s="45"/>
      <c r="C4" s="45"/>
      <c r="D4" s="45"/>
      <c r="E4" s="46"/>
      <c r="F4" s="539" t="s">
        <v>144</v>
      </c>
      <c r="G4" s="540"/>
      <c r="H4" s="541"/>
      <c r="I4" s="542" t="s">
        <v>143</v>
      </c>
      <c r="J4" s="540"/>
      <c r="K4" s="541"/>
      <c r="L4" s="543" t="s">
        <v>3</v>
      </c>
      <c r="M4" s="544"/>
    </row>
    <row r="5" spans="1:13" ht="14.4" customHeight="1" thickBot="1" x14ac:dyDescent="0.35">
      <c r="A5" s="690" t="s">
        <v>145</v>
      </c>
      <c r="B5" s="710" t="s">
        <v>146</v>
      </c>
      <c r="C5" s="710" t="s">
        <v>77</v>
      </c>
      <c r="D5" s="710" t="s">
        <v>147</v>
      </c>
      <c r="E5" s="710" t="s">
        <v>148</v>
      </c>
      <c r="F5" s="711" t="s">
        <v>15</v>
      </c>
      <c r="G5" s="711" t="s">
        <v>14</v>
      </c>
      <c r="H5" s="692" t="s">
        <v>149</v>
      </c>
      <c r="I5" s="691" t="s">
        <v>15</v>
      </c>
      <c r="J5" s="711" t="s">
        <v>14</v>
      </c>
      <c r="K5" s="692" t="s">
        <v>149</v>
      </c>
      <c r="L5" s="691" t="s">
        <v>15</v>
      </c>
      <c r="M5" s="712" t="s">
        <v>14</v>
      </c>
    </row>
    <row r="6" spans="1:13" ht="14.4" customHeight="1" x14ac:dyDescent="0.3">
      <c r="A6" s="669" t="s">
        <v>495</v>
      </c>
      <c r="B6" s="670" t="s">
        <v>1151</v>
      </c>
      <c r="C6" s="670" t="s">
        <v>1152</v>
      </c>
      <c r="D6" s="670" t="s">
        <v>607</v>
      </c>
      <c r="E6" s="670" t="s">
        <v>1153</v>
      </c>
      <c r="F6" s="674"/>
      <c r="G6" s="674"/>
      <c r="H6" s="695">
        <v>0</v>
      </c>
      <c r="I6" s="674">
        <v>940</v>
      </c>
      <c r="J6" s="674">
        <v>63707.761543298519</v>
      </c>
      <c r="K6" s="695">
        <v>1</v>
      </c>
      <c r="L6" s="674">
        <v>940</v>
      </c>
      <c r="M6" s="675">
        <v>63707.761543298519</v>
      </c>
    </row>
    <row r="7" spans="1:13" ht="14.4" customHeight="1" x14ac:dyDescent="0.3">
      <c r="A7" s="676" t="s">
        <v>495</v>
      </c>
      <c r="B7" s="677" t="s">
        <v>1151</v>
      </c>
      <c r="C7" s="677" t="s">
        <v>1154</v>
      </c>
      <c r="D7" s="677" t="s">
        <v>1155</v>
      </c>
      <c r="E7" s="677" t="s">
        <v>1156</v>
      </c>
      <c r="F7" s="681"/>
      <c r="G7" s="681"/>
      <c r="H7" s="703">
        <v>0</v>
      </c>
      <c r="I7" s="681">
        <v>1</v>
      </c>
      <c r="J7" s="681">
        <v>77.15000000000002</v>
      </c>
      <c r="K7" s="703">
        <v>1</v>
      </c>
      <c r="L7" s="681">
        <v>1</v>
      </c>
      <c r="M7" s="682">
        <v>77.15000000000002</v>
      </c>
    </row>
    <row r="8" spans="1:13" ht="14.4" customHeight="1" x14ac:dyDescent="0.3">
      <c r="A8" s="676" t="s">
        <v>495</v>
      </c>
      <c r="B8" s="677" t="s">
        <v>1157</v>
      </c>
      <c r="C8" s="677" t="s">
        <v>1158</v>
      </c>
      <c r="D8" s="677" t="s">
        <v>1159</v>
      </c>
      <c r="E8" s="677" t="s">
        <v>1160</v>
      </c>
      <c r="F8" s="681"/>
      <c r="G8" s="681"/>
      <c r="H8" s="703">
        <v>0</v>
      </c>
      <c r="I8" s="681">
        <v>6</v>
      </c>
      <c r="J8" s="681">
        <v>1643.3997300287565</v>
      </c>
      <c r="K8" s="703">
        <v>1</v>
      </c>
      <c r="L8" s="681">
        <v>6</v>
      </c>
      <c r="M8" s="682">
        <v>1643.3997300287565</v>
      </c>
    </row>
    <row r="9" spans="1:13" ht="14.4" customHeight="1" x14ac:dyDescent="0.3">
      <c r="A9" s="676" t="s">
        <v>495</v>
      </c>
      <c r="B9" s="677" t="s">
        <v>1161</v>
      </c>
      <c r="C9" s="677" t="s">
        <v>1162</v>
      </c>
      <c r="D9" s="677" t="s">
        <v>755</v>
      </c>
      <c r="E9" s="677" t="s">
        <v>1163</v>
      </c>
      <c r="F9" s="681">
        <v>2</v>
      </c>
      <c r="G9" s="681">
        <v>232.71999999999994</v>
      </c>
      <c r="H9" s="703">
        <v>1</v>
      </c>
      <c r="I9" s="681"/>
      <c r="J9" s="681"/>
      <c r="K9" s="703">
        <v>0</v>
      </c>
      <c r="L9" s="681">
        <v>2</v>
      </c>
      <c r="M9" s="682">
        <v>232.71999999999994</v>
      </c>
    </row>
    <row r="10" spans="1:13" ht="14.4" customHeight="1" x14ac:dyDescent="0.3">
      <c r="A10" s="676" t="s">
        <v>495</v>
      </c>
      <c r="B10" s="677" t="s">
        <v>1161</v>
      </c>
      <c r="C10" s="677" t="s">
        <v>1164</v>
      </c>
      <c r="D10" s="677" t="s">
        <v>642</v>
      </c>
      <c r="E10" s="677" t="s">
        <v>1165</v>
      </c>
      <c r="F10" s="681"/>
      <c r="G10" s="681"/>
      <c r="H10" s="703">
        <v>0</v>
      </c>
      <c r="I10" s="681">
        <v>3</v>
      </c>
      <c r="J10" s="681">
        <v>200.19000000000005</v>
      </c>
      <c r="K10" s="703">
        <v>1</v>
      </c>
      <c r="L10" s="681">
        <v>3</v>
      </c>
      <c r="M10" s="682">
        <v>200.19000000000005</v>
      </c>
    </row>
    <row r="11" spans="1:13" ht="14.4" customHeight="1" x14ac:dyDescent="0.3">
      <c r="A11" s="676" t="s">
        <v>495</v>
      </c>
      <c r="B11" s="677" t="s">
        <v>1166</v>
      </c>
      <c r="C11" s="677" t="s">
        <v>1167</v>
      </c>
      <c r="D11" s="677" t="s">
        <v>1168</v>
      </c>
      <c r="E11" s="677" t="s">
        <v>1169</v>
      </c>
      <c r="F11" s="681"/>
      <c r="G11" s="681"/>
      <c r="H11" s="703">
        <v>0</v>
      </c>
      <c r="I11" s="681">
        <v>31</v>
      </c>
      <c r="J11" s="681">
        <v>12697.275943559765</v>
      </c>
      <c r="K11" s="703">
        <v>1</v>
      </c>
      <c r="L11" s="681">
        <v>31</v>
      </c>
      <c r="M11" s="682">
        <v>12697.275943559765</v>
      </c>
    </row>
    <row r="12" spans="1:13" ht="14.4" customHeight="1" x14ac:dyDescent="0.3">
      <c r="A12" s="676" t="s">
        <v>495</v>
      </c>
      <c r="B12" s="677" t="s">
        <v>1170</v>
      </c>
      <c r="C12" s="677" t="s">
        <v>1171</v>
      </c>
      <c r="D12" s="677" t="s">
        <v>876</v>
      </c>
      <c r="E12" s="677" t="s">
        <v>1172</v>
      </c>
      <c r="F12" s="681"/>
      <c r="G12" s="681"/>
      <c r="H12" s="703">
        <v>0</v>
      </c>
      <c r="I12" s="681">
        <v>1</v>
      </c>
      <c r="J12" s="681">
        <v>98.65</v>
      </c>
      <c r="K12" s="703">
        <v>1</v>
      </c>
      <c r="L12" s="681">
        <v>1</v>
      </c>
      <c r="M12" s="682">
        <v>98.65</v>
      </c>
    </row>
    <row r="13" spans="1:13" ht="14.4" customHeight="1" x14ac:dyDescent="0.3">
      <c r="A13" s="676" t="s">
        <v>495</v>
      </c>
      <c r="B13" s="677" t="s">
        <v>1173</v>
      </c>
      <c r="C13" s="677" t="s">
        <v>1174</v>
      </c>
      <c r="D13" s="677" t="s">
        <v>665</v>
      </c>
      <c r="E13" s="677" t="s">
        <v>1175</v>
      </c>
      <c r="F13" s="681"/>
      <c r="G13" s="681"/>
      <c r="H13" s="703">
        <v>0</v>
      </c>
      <c r="I13" s="681">
        <v>13</v>
      </c>
      <c r="J13" s="681">
        <v>42900</v>
      </c>
      <c r="K13" s="703">
        <v>1</v>
      </c>
      <c r="L13" s="681">
        <v>13</v>
      </c>
      <c r="M13" s="682">
        <v>42900</v>
      </c>
    </row>
    <row r="14" spans="1:13" ht="14.4" customHeight="1" x14ac:dyDescent="0.3">
      <c r="A14" s="676" t="s">
        <v>495</v>
      </c>
      <c r="B14" s="677" t="s">
        <v>1176</v>
      </c>
      <c r="C14" s="677" t="s">
        <v>1177</v>
      </c>
      <c r="D14" s="677" t="s">
        <v>1178</v>
      </c>
      <c r="E14" s="677" t="s">
        <v>1179</v>
      </c>
      <c r="F14" s="681">
        <v>1</v>
      </c>
      <c r="G14" s="681">
        <v>75.040000000000006</v>
      </c>
      <c r="H14" s="703">
        <v>1</v>
      </c>
      <c r="I14" s="681"/>
      <c r="J14" s="681"/>
      <c r="K14" s="703">
        <v>0</v>
      </c>
      <c r="L14" s="681">
        <v>1</v>
      </c>
      <c r="M14" s="682">
        <v>75.040000000000006</v>
      </c>
    </row>
    <row r="15" spans="1:13" ht="14.4" customHeight="1" x14ac:dyDescent="0.3">
      <c r="A15" s="676" t="s">
        <v>495</v>
      </c>
      <c r="B15" s="677" t="s">
        <v>1180</v>
      </c>
      <c r="C15" s="677" t="s">
        <v>1181</v>
      </c>
      <c r="D15" s="677" t="s">
        <v>1182</v>
      </c>
      <c r="E15" s="677" t="s">
        <v>1183</v>
      </c>
      <c r="F15" s="681"/>
      <c r="G15" s="681"/>
      <c r="H15" s="703">
        <v>0</v>
      </c>
      <c r="I15" s="681">
        <v>9</v>
      </c>
      <c r="J15" s="681">
        <v>289500.85004761524</v>
      </c>
      <c r="K15" s="703">
        <v>1</v>
      </c>
      <c r="L15" s="681">
        <v>9</v>
      </c>
      <c r="M15" s="682">
        <v>289500.85004761524</v>
      </c>
    </row>
    <row r="16" spans="1:13" ht="14.4" customHeight="1" x14ac:dyDescent="0.3">
      <c r="A16" s="676" t="s">
        <v>495</v>
      </c>
      <c r="B16" s="677" t="s">
        <v>1184</v>
      </c>
      <c r="C16" s="677" t="s">
        <v>1185</v>
      </c>
      <c r="D16" s="677" t="s">
        <v>609</v>
      </c>
      <c r="E16" s="677" t="s">
        <v>1186</v>
      </c>
      <c r="F16" s="681"/>
      <c r="G16" s="681"/>
      <c r="H16" s="703">
        <v>0</v>
      </c>
      <c r="I16" s="681">
        <v>75</v>
      </c>
      <c r="J16" s="681">
        <v>9699.7500000000036</v>
      </c>
      <c r="K16" s="703">
        <v>1</v>
      </c>
      <c r="L16" s="681">
        <v>75</v>
      </c>
      <c r="M16" s="682">
        <v>9699.7500000000036</v>
      </c>
    </row>
    <row r="17" spans="1:13" ht="14.4" customHeight="1" x14ac:dyDescent="0.3">
      <c r="A17" s="676" t="s">
        <v>495</v>
      </c>
      <c r="B17" s="677" t="s">
        <v>1184</v>
      </c>
      <c r="C17" s="677" t="s">
        <v>1187</v>
      </c>
      <c r="D17" s="677" t="s">
        <v>609</v>
      </c>
      <c r="E17" s="677" t="s">
        <v>1188</v>
      </c>
      <c r="F17" s="681"/>
      <c r="G17" s="681"/>
      <c r="H17" s="703">
        <v>0</v>
      </c>
      <c r="I17" s="681">
        <v>1</v>
      </c>
      <c r="J17" s="681">
        <v>45.189999999999991</v>
      </c>
      <c r="K17" s="703">
        <v>1</v>
      </c>
      <c r="L17" s="681">
        <v>1</v>
      </c>
      <c r="M17" s="682">
        <v>45.189999999999991</v>
      </c>
    </row>
    <row r="18" spans="1:13" ht="14.4" customHeight="1" x14ac:dyDescent="0.3">
      <c r="A18" s="676" t="s">
        <v>495</v>
      </c>
      <c r="B18" s="677" t="s">
        <v>1189</v>
      </c>
      <c r="C18" s="677" t="s">
        <v>1190</v>
      </c>
      <c r="D18" s="677" t="s">
        <v>865</v>
      </c>
      <c r="E18" s="677" t="s">
        <v>1191</v>
      </c>
      <c r="F18" s="681"/>
      <c r="G18" s="681"/>
      <c r="H18" s="703">
        <v>0</v>
      </c>
      <c r="I18" s="681">
        <v>3</v>
      </c>
      <c r="J18" s="681">
        <v>109.86000000000001</v>
      </c>
      <c r="K18" s="703">
        <v>1</v>
      </c>
      <c r="L18" s="681">
        <v>3</v>
      </c>
      <c r="M18" s="682">
        <v>109.86000000000001</v>
      </c>
    </row>
    <row r="19" spans="1:13" ht="14.4" customHeight="1" x14ac:dyDescent="0.3">
      <c r="A19" s="676" t="s">
        <v>495</v>
      </c>
      <c r="B19" s="677" t="s">
        <v>1192</v>
      </c>
      <c r="C19" s="677" t="s">
        <v>1193</v>
      </c>
      <c r="D19" s="677" t="s">
        <v>583</v>
      </c>
      <c r="E19" s="677" t="s">
        <v>1194</v>
      </c>
      <c r="F19" s="681"/>
      <c r="G19" s="681"/>
      <c r="H19" s="703">
        <v>0</v>
      </c>
      <c r="I19" s="681">
        <v>1</v>
      </c>
      <c r="J19" s="681">
        <v>24.93000000000001</v>
      </c>
      <c r="K19" s="703">
        <v>1</v>
      </c>
      <c r="L19" s="681">
        <v>1</v>
      </c>
      <c r="M19" s="682">
        <v>24.93000000000001</v>
      </c>
    </row>
    <row r="20" spans="1:13" ht="14.4" customHeight="1" x14ac:dyDescent="0.3">
      <c r="A20" s="676" t="s">
        <v>495</v>
      </c>
      <c r="B20" s="677" t="s">
        <v>1195</v>
      </c>
      <c r="C20" s="677" t="s">
        <v>1196</v>
      </c>
      <c r="D20" s="677" t="s">
        <v>846</v>
      </c>
      <c r="E20" s="677" t="s">
        <v>1191</v>
      </c>
      <c r="F20" s="681"/>
      <c r="G20" s="681"/>
      <c r="H20" s="703">
        <v>0</v>
      </c>
      <c r="I20" s="681">
        <v>4</v>
      </c>
      <c r="J20" s="681">
        <v>346.72</v>
      </c>
      <c r="K20" s="703">
        <v>1</v>
      </c>
      <c r="L20" s="681">
        <v>4</v>
      </c>
      <c r="M20" s="682">
        <v>346.72</v>
      </c>
    </row>
    <row r="21" spans="1:13" ht="14.4" customHeight="1" x14ac:dyDescent="0.3">
      <c r="A21" s="676" t="s">
        <v>495</v>
      </c>
      <c r="B21" s="677" t="s">
        <v>1195</v>
      </c>
      <c r="C21" s="677" t="s">
        <v>1197</v>
      </c>
      <c r="D21" s="677" t="s">
        <v>846</v>
      </c>
      <c r="E21" s="677" t="s">
        <v>1198</v>
      </c>
      <c r="F21" s="681"/>
      <c r="G21" s="681"/>
      <c r="H21" s="703">
        <v>0</v>
      </c>
      <c r="I21" s="681">
        <v>2</v>
      </c>
      <c r="J21" s="681">
        <v>444.86000000000007</v>
      </c>
      <c r="K21" s="703">
        <v>1</v>
      </c>
      <c r="L21" s="681">
        <v>2</v>
      </c>
      <c r="M21" s="682">
        <v>444.86000000000007</v>
      </c>
    </row>
    <row r="22" spans="1:13" ht="14.4" customHeight="1" x14ac:dyDescent="0.3">
      <c r="A22" s="676" t="s">
        <v>495</v>
      </c>
      <c r="B22" s="677" t="s">
        <v>1199</v>
      </c>
      <c r="C22" s="677" t="s">
        <v>1200</v>
      </c>
      <c r="D22" s="677" t="s">
        <v>856</v>
      </c>
      <c r="E22" s="677" t="s">
        <v>1201</v>
      </c>
      <c r="F22" s="681">
        <v>3</v>
      </c>
      <c r="G22" s="681">
        <v>325.64999999999986</v>
      </c>
      <c r="H22" s="703">
        <v>1</v>
      </c>
      <c r="I22" s="681"/>
      <c r="J22" s="681"/>
      <c r="K22" s="703">
        <v>0</v>
      </c>
      <c r="L22" s="681">
        <v>3</v>
      </c>
      <c r="M22" s="682">
        <v>325.64999999999986</v>
      </c>
    </row>
    <row r="23" spans="1:13" ht="14.4" customHeight="1" x14ac:dyDescent="0.3">
      <c r="A23" s="676" t="s">
        <v>495</v>
      </c>
      <c r="B23" s="677" t="s">
        <v>1202</v>
      </c>
      <c r="C23" s="677" t="s">
        <v>1203</v>
      </c>
      <c r="D23" s="677" t="s">
        <v>1204</v>
      </c>
      <c r="E23" s="677" t="s">
        <v>1205</v>
      </c>
      <c r="F23" s="681"/>
      <c r="G23" s="681"/>
      <c r="H23" s="703">
        <v>0</v>
      </c>
      <c r="I23" s="681">
        <v>1</v>
      </c>
      <c r="J23" s="681">
        <v>116.84129139773816</v>
      </c>
      <c r="K23" s="703">
        <v>1</v>
      </c>
      <c r="L23" s="681">
        <v>1</v>
      </c>
      <c r="M23" s="682">
        <v>116.84129139773816</v>
      </c>
    </row>
    <row r="24" spans="1:13" ht="14.4" customHeight="1" x14ac:dyDescent="0.3">
      <c r="A24" s="676" t="s">
        <v>495</v>
      </c>
      <c r="B24" s="677" t="s">
        <v>1202</v>
      </c>
      <c r="C24" s="677" t="s">
        <v>1206</v>
      </c>
      <c r="D24" s="677" t="s">
        <v>1207</v>
      </c>
      <c r="E24" s="677" t="s">
        <v>1208</v>
      </c>
      <c r="F24" s="681"/>
      <c r="G24" s="681"/>
      <c r="H24" s="703">
        <v>0</v>
      </c>
      <c r="I24" s="681">
        <v>1</v>
      </c>
      <c r="J24" s="681">
        <v>131.74023096151893</v>
      </c>
      <c r="K24" s="703">
        <v>1</v>
      </c>
      <c r="L24" s="681">
        <v>1</v>
      </c>
      <c r="M24" s="682">
        <v>131.74023096151893</v>
      </c>
    </row>
    <row r="25" spans="1:13" ht="14.4" customHeight="1" x14ac:dyDescent="0.3">
      <c r="A25" s="676" t="s">
        <v>495</v>
      </c>
      <c r="B25" s="677" t="s">
        <v>1209</v>
      </c>
      <c r="C25" s="677" t="s">
        <v>1210</v>
      </c>
      <c r="D25" s="677" t="s">
        <v>1211</v>
      </c>
      <c r="E25" s="677" t="s">
        <v>1212</v>
      </c>
      <c r="F25" s="681"/>
      <c r="G25" s="681"/>
      <c r="H25" s="703">
        <v>0</v>
      </c>
      <c r="I25" s="681">
        <v>1</v>
      </c>
      <c r="J25" s="681">
        <v>76.789999999999992</v>
      </c>
      <c r="K25" s="703">
        <v>1</v>
      </c>
      <c r="L25" s="681">
        <v>1</v>
      </c>
      <c r="M25" s="682">
        <v>76.789999999999992</v>
      </c>
    </row>
    <row r="26" spans="1:13" ht="14.4" customHeight="1" x14ac:dyDescent="0.3">
      <c r="A26" s="676" t="s">
        <v>495</v>
      </c>
      <c r="B26" s="677" t="s">
        <v>1213</v>
      </c>
      <c r="C26" s="677" t="s">
        <v>1214</v>
      </c>
      <c r="D26" s="677" t="s">
        <v>1215</v>
      </c>
      <c r="E26" s="677" t="s">
        <v>1216</v>
      </c>
      <c r="F26" s="681"/>
      <c r="G26" s="681"/>
      <c r="H26" s="703">
        <v>0</v>
      </c>
      <c r="I26" s="681">
        <v>53</v>
      </c>
      <c r="J26" s="681">
        <v>72875</v>
      </c>
      <c r="K26" s="703">
        <v>1</v>
      </c>
      <c r="L26" s="681">
        <v>53</v>
      </c>
      <c r="M26" s="682">
        <v>72875</v>
      </c>
    </row>
    <row r="27" spans="1:13" ht="14.4" customHeight="1" x14ac:dyDescent="0.3">
      <c r="A27" s="676" t="s">
        <v>495</v>
      </c>
      <c r="B27" s="677" t="s">
        <v>1217</v>
      </c>
      <c r="C27" s="677" t="s">
        <v>1218</v>
      </c>
      <c r="D27" s="677" t="s">
        <v>880</v>
      </c>
      <c r="E27" s="677" t="s">
        <v>1219</v>
      </c>
      <c r="F27" s="681"/>
      <c r="G27" s="681"/>
      <c r="H27" s="703">
        <v>0</v>
      </c>
      <c r="I27" s="681">
        <v>3</v>
      </c>
      <c r="J27" s="681">
        <v>430.41</v>
      </c>
      <c r="K27" s="703">
        <v>1</v>
      </c>
      <c r="L27" s="681">
        <v>3</v>
      </c>
      <c r="M27" s="682">
        <v>430.41</v>
      </c>
    </row>
    <row r="28" spans="1:13" ht="14.4" customHeight="1" x14ac:dyDescent="0.3">
      <c r="A28" s="676" t="s">
        <v>495</v>
      </c>
      <c r="B28" s="677" t="s">
        <v>1217</v>
      </c>
      <c r="C28" s="677" t="s">
        <v>1220</v>
      </c>
      <c r="D28" s="677" t="s">
        <v>880</v>
      </c>
      <c r="E28" s="677" t="s">
        <v>1221</v>
      </c>
      <c r="F28" s="681"/>
      <c r="G28" s="681"/>
      <c r="H28" s="703">
        <v>0</v>
      </c>
      <c r="I28" s="681">
        <v>6</v>
      </c>
      <c r="J28" s="681">
        <v>208.49597350811172</v>
      </c>
      <c r="K28" s="703">
        <v>1</v>
      </c>
      <c r="L28" s="681">
        <v>6</v>
      </c>
      <c r="M28" s="682">
        <v>208.49597350811172</v>
      </c>
    </row>
    <row r="29" spans="1:13" ht="14.4" customHeight="1" x14ac:dyDescent="0.3">
      <c r="A29" s="676" t="s">
        <v>495</v>
      </c>
      <c r="B29" s="677" t="s">
        <v>1222</v>
      </c>
      <c r="C29" s="677" t="s">
        <v>1223</v>
      </c>
      <c r="D29" s="677" t="s">
        <v>759</v>
      </c>
      <c r="E29" s="677" t="s">
        <v>1224</v>
      </c>
      <c r="F29" s="681"/>
      <c r="G29" s="681"/>
      <c r="H29" s="703">
        <v>0</v>
      </c>
      <c r="I29" s="681">
        <v>1</v>
      </c>
      <c r="J29" s="681">
        <v>49.720000000000027</v>
      </c>
      <c r="K29" s="703">
        <v>1</v>
      </c>
      <c r="L29" s="681">
        <v>1</v>
      </c>
      <c r="M29" s="682">
        <v>49.720000000000027</v>
      </c>
    </row>
    <row r="30" spans="1:13" ht="14.4" customHeight="1" x14ac:dyDescent="0.3">
      <c r="A30" s="676" t="s">
        <v>495</v>
      </c>
      <c r="B30" s="677" t="s">
        <v>1222</v>
      </c>
      <c r="C30" s="677" t="s">
        <v>1225</v>
      </c>
      <c r="D30" s="677" t="s">
        <v>757</v>
      </c>
      <c r="E30" s="677" t="s">
        <v>1226</v>
      </c>
      <c r="F30" s="681"/>
      <c r="G30" s="681"/>
      <c r="H30" s="703">
        <v>0</v>
      </c>
      <c r="I30" s="681">
        <v>4</v>
      </c>
      <c r="J30" s="681">
        <v>252.43999999999994</v>
      </c>
      <c r="K30" s="703">
        <v>1</v>
      </c>
      <c r="L30" s="681">
        <v>4</v>
      </c>
      <c r="M30" s="682">
        <v>252.43999999999994</v>
      </c>
    </row>
    <row r="31" spans="1:13" ht="14.4" customHeight="1" x14ac:dyDescent="0.3">
      <c r="A31" s="676" t="s">
        <v>495</v>
      </c>
      <c r="B31" s="677" t="s">
        <v>1227</v>
      </c>
      <c r="C31" s="677" t="s">
        <v>1228</v>
      </c>
      <c r="D31" s="677" t="s">
        <v>1229</v>
      </c>
      <c r="E31" s="677" t="s">
        <v>1230</v>
      </c>
      <c r="F31" s="681"/>
      <c r="G31" s="681"/>
      <c r="H31" s="703">
        <v>0</v>
      </c>
      <c r="I31" s="681">
        <v>49</v>
      </c>
      <c r="J31" s="681">
        <v>608490.15262560325</v>
      </c>
      <c r="K31" s="703">
        <v>1</v>
      </c>
      <c r="L31" s="681">
        <v>49</v>
      </c>
      <c r="M31" s="682">
        <v>608490.15262560325</v>
      </c>
    </row>
    <row r="32" spans="1:13" ht="14.4" customHeight="1" x14ac:dyDescent="0.3">
      <c r="A32" s="676" t="s">
        <v>495</v>
      </c>
      <c r="B32" s="677" t="s">
        <v>1231</v>
      </c>
      <c r="C32" s="677" t="s">
        <v>1232</v>
      </c>
      <c r="D32" s="677" t="s">
        <v>1233</v>
      </c>
      <c r="E32" s="677" t="s">
        <v>1234</v>
      </c>
      <c r="F32" s="681"/>
      <c r="G32" s="681"/>
      <c r="H32" s="703">
        <v>0</v>
      </c>
      <c r="I32" s="681">
        <v>58.8</v>
      </c>
      <c r="J32" s="681">
        <v>27165.599999999999</v>
      </c>
      <c r="K32" s="703">
        <v>1</v>
      </c>
      <c r="L32" s="681">
        <v>58.8</v>
      </c>
      <c r="M32" s="682">
        <v>27165.599999999999</v>
      </c>
    </row>
    <row r="33" spans="1:13" ht="14.4" customHeight="1" x14ac:dyDescent="0.3">
      <c r="A33" s="676" t="s">
        <v>495</v>
      </c>
      <c r="B33" s="677" t="s">
        <v>1235</v>
      </c>
      <c r="C33" s="677" t="s">
        <v>1236</v>
      </c>
      <c r="D33" s="677" t="s">
        <v>1237</v>
      </c>
      <c r="E33" s="677" t="s">
        <v>1238</v>
      </c>
      <c r="F33" s="681">
        <v>104</v>
      </c>
      <c r="G33" s="681">
        <v>2767.44</v>
      </c>
      <c r="H33" s="703">
        <v>1</v>
      </c>
      <c r="I33" s="681"/>
      <c r="J33" s="681"/>
      <c r="K33" s="703">
        <v>0</v>
      </c>
      <c r="L33" s="681">
        <v>104</v>
      </c>
      <c r="M33" s="682">
        <v>2767.44</v>
      </c>
    </row>
    <row r="34" spans="1:13" ht="14.4" customHeight="1" x14ac:dyDescent="0.3">
      <c r="A34" s="676" t="s">
        <v>495</v>
      </c>
      <c r="B34" s="677" t="s">
        <v>1235</v>
      </c>
      <c r="C34" s="677" t="s">
        <v>1239</v>
      </c>
      <c r="D34" s="677" t="s">
        <v>1240</v>
      </c>
      <c r="E34" s="677" t="s">
        <v>1241</v>
      </c>
      <c r="F34" s="681">
        <v>5.7</v>
      </c>
      <c r="G34" s="681">
        <v>1801.3710000000003</v>
      </c>
      <c r="H34" s="703">
        <v>1</v>
      </c>
      <c r="I34" s="681"/>
      <c r="J34" s="681"/>
      <c r="K34" s="703">
        <v>0</v>
      </c>
      <c r="L34" s="681">
        <v>5.7</v>
      </c>
      <c r="M34" s="682">
        <v>1801.3710000000003</v>
      </c>
    </row>
    <row r="35" spans="1:13" ht="14.4" customHeight="1" x14ac:dyDescent="0.3">
      <c r="A35" s="676" t="s">
        <v>495</v>
      </c>
      <c r="B35" s="677" t="s">
        <v>1242</v>
      </c>
      <c r="C35" s="677" t="s">
        <v>1243</v>
      </c>
      <c r="D35" s="677" t="s">
        <v>1244</v>
      </c>
      <c r="E35" s="677" t="s">
        <v>1245</v>
      </c>
      <c r="F35" s="681"/>
      <c r="G35" s="681"/>
      <c r="H35" s="703">
        <v>0</v>
      </c>
      <c r="I35" s="681">
        <v>54</v>
      </c>
      <c r="J35" s="681">
        <v>50997.636000000006</v>
      </c>
      <c r="K35" s="703">
        <v>1</v>
      </c>
      <c r="L35" s="681">
        <v>54</v>
      </c>
      <c r="M35" s="682">
        <v>50997.636000000006</v>
      </c>
    </row>
    <row r="36" spans="1:13" ht="14.4" customHeight="1" x14ac:dyDescent="0.3">
      <c r="A36" s="676" t="s">
        <v>495</v>
      </c>
      <c r="B36" s="677" t="s">
        <v>1246</v>
      </c>
      <c r="C36" s="677" t="s">
        <v>1247</v>
      </c>
      <c r="D36" s="677" t="s">
        <v>569</v>
      </c>
      <c r="E36" s="677" t="s">
        <v>1248</v>
      </c>
      <c r="F36" s="681"/>
      <c r="G36" s="681"/>
      <c r="H36" s="703">
        <v>0</v>
      </c>
      <c r="I36" s="681">
        <v>8</v>
      </c>
      <c r="J36" s="681">
        <v>1869.76</v>
      </c>
      <c r="K36" s="703">
        <v>1</v>
      </c>
      <c r="L36" s="681">
        <v>8</v>
      </c>
      <c r="M36" s="682">
        <v>1869.76</v>
      </c>
    </row>
    <row r="37" spans="1:13" ht="14.4" customHeight="1" x14ac:dyDescent="0.3">
      <c r="A37" s="676" t="s">
        <v>495</v>
      </c>
      <c r="B37" s="677" t="s">
        <v>1249</v>
      </c>
      <c r="C37" s="677" t="s">
        <v>1250</v>
      </c>
      <c r="D37" s="677" t="s">
        <v>1251</v>
      </c>
      <c r="E37" s="677" t="s">
        <v>1252</v>
      </c>
      <c r="F37" s="681"/>
      <c r="G37" s="681"/>
      <c r="H37" s="703">
        <v>0</v>
      </c>
      <c r="I37" s="681">
        <v>1</v>
      </c>
      <c r="J37" s="681">
        <v>78.339999999999989</v>
      </c>
      <c r="K37" s="703">
        <v>1</v>
      </c>
      <c r="L37" s="681">
        <v>1</v>
      </c>
      <c r="M37" s="682">
        <v>78.339999999999989</v>
      </c>
    </row>
    <row r="38" spans="1:13" ht="14.4" customHeight="1" x14ac:dyDescent="0.3">
      <c r="A38" s="676" t="s">
        <v>495</v>
      </c>
      <c r="B38" s="677" t="s">
        <v>1253</v>
      </c>
      <c r="C38" s="677" t="s">
        <v>1254</v>
      </c>
      <c r="D38" s="677" t="s">
        <v>1255</v>
      </c>
      <c r="E38" s="677" t="s">
        <v>1256</v>
      </c>
      <c r="F38" s="681"/>
      <c r="G38" s="681"/>
      <c r="H38" s="703">
        <v>0</v>
      </c>
      <c r="I38" s="681">
        <v>9.9999999999999645E-2</v>
      </c>
      <c r="J38" s="681">
        <v>15.509999999999945</v>
      </c>
      <c r="K38" s="703">
        <v>1</v>
      </c>
      <c r="L38" s="681">
        <v>9.9999999999999645E-2</v>
      </c>
      <c r="M38" s="682">
        <v>15.509999999999945</v>
      </c>
    </row>
    <row r="39" spans="1:13" ht="14.4" customHeight="1" x14ac:dyDescent="0.3">
      <c r="A39" s="676" t="s">
        <v>495</v>
      </c>
      <c r="B39" s="677" t="s">
        <v>1253</v>
      </c>
      <c r="C39" s="677" t="s">
        <v>1257</v>
      </c>
      <c r="D39" s="677" t="s">
        <v>1255</v>
      </c>
      <c r="E39" s="677" t="s">
        <v>1258</v>
      </c>
      <c r="F39" s="681"/>
      <c r="G39" s="681"/>
      <c r="H39" s="703">
        <v>0</v>
      </c>
      <c r="I39" s="681">
        <v>4.7</v>
      </c>
      <c r="J39" s="681">
        <v>1240.8</v>
      </c>
      <c r="K39" s="703">
        <v>1</v>
      </c>
      <c r="L39" s="681">
        <v>4.7</v>
      </c>
      <c r="M39" s="682">
        <v>1240.8</v>
      </c>
    </row>
    <row r="40" spans="1:13" ht="14.4" customHeight="1" x14ac:dyDescent="0.3">
      <c r="A40" s="676" t="s">
        <v>495</v>
      </c>
      <c r="B40" s="677" t="s">
        <v>1259</v>
      </c>
      <c r="C40" s="677" t="s">
        <v>1260</v>
      </c>
      <c r="D40" s="677" t="s">
        <v>1261</v>
      </c>
      <c r="E40" s="677" t="s">
        <v>1262</v>
      </c>
      <c r="F40" s="681"/>
      <c r="G40" s="681"/>
      <c r="H40" s="703">
        <v>0</v>
      </c>
      <c r="I40" s="681">
        <v>6.4</v>
      </c>
      <c r="J40" s="681">
        <v>3662.2079999999996</v>
      </c>
      <c r="K40" s="703">
        <v>1</v>
      </c>
      <c r="L40" s="681">
        <v>6.4</v>
      </c>
      <c r="M40" s="682">
        <v>3662.2079999999996</v>
      </c>
    </row>
    <row r="41" spans="1:13" ht="14.4" customHeight="1" x14ac:dyDescent="0.3">
      <c r="A41" s="676" t="s">
        <v>495</v>
      </c>
      <c r="B41" s="677" t="s">
        <v>1263</v>
      </c>
      <c r="C41" s="677" t="s">
        <v>1264</v>
      </c>
      <c r="D41" s="677" t="s">
        <v>1020</v>
      </c>
      <c r="E41" s="677" t="s">
        <v>1265</v>
      </c>
      <c r="F41" s="681"/>
      <c r="G41" s="681"/>
      <c r="H41" s="703">
        <v>0</v>
      </c>
      <c r="I41" s="681">
        <v>2.5</v>
      </c>
      <c r="J41" s="681">
        <v>810.25</v>
      </c>
      <c r="K41" s="703">
        <v>1</v>
      </c>
      <c r="L41" s="681">
        <v>2.5</v>
      </c>
      <c r="M41" s="682">
        <v>810.25</v>
      </c>
    </row>
    <row r="42" spans="1:13" ht="14.4" customHeight="1" x14ac:dyDescent="0.3">
      <c r="A42" s="676" t="s">
        <v>495</v>
      </c>
      <c r="B42" s="677" t="s">
        <v>1266</v>
      </c>
      <c r="C42" s="677" t="s">
        <v>1267</v>
      </c>
      <c r="D42" s="677" t="s">
        <v>1268</v>
      </c>
      <c r="E42" s="677" t="s">
        <v>1269</v>
      </c>
      <c r="F42" s="681"/>
      <c r="G42" s="681"/>
      <c r="H42" s="703">
        <v>0</v>
      </c>
      <c r="I42" s="681">
        <v>20</v>
      </c>
      <c r="J42" s="681">
        <v>705.59999999999991</v>
      </c>
      <c r="K42" s="703">
        <v>1</v>
      </c>
      <c r="L42" s="681">
        <v>20</v>
      </c>
      <c r="M42" s="682">
        <v>705.59999999999991</v>
      </c>
    </row>
    <row r="43" spans="1:13" ht="14.4" customHeight="1" x14ac:dyDescent="0.3">
      <c r="A43" s="676" t="s">
        <v>495</v>
      </c>
      <c r="B43" s="677" t="s">
        <v>1266</v>
      </c>
      <c r="C43" s="677" t="s">
        <v>1270</v>
      </c>
      <c r="D43" s="677" t="s">
        <v>1268</v>
      </c>
      <c r="E43" s="677" t="s">
        <v>1271</v>
      </c>
      <c r="F43" s="681"/>
      <c r="G43" s="681"/>
      <c r="H43" s="703">
        <v>0</v>
      </c>
      <c r="I43" s="681">
        <v>50</v>
      </c>
      <c r="J43" s="681">
        <v>2676.2000000000003</v>
      </c>
      <c r="K43" s="703">
        <v>1</v>
      </c>
      <c r="L43" s="681">
        <v>50</v>
      </c>
      <c r="M43" s="682">
        <v>2676.2000000000003</v>
      </c>
    </row>
    <row r="44" spans="1:13" ht="14.4" customHeight="1" x14ac:dyDescent="0.3">
      <c r="A44" s="676" t="s">
        <v>495</v>
      </c>
      <c r="B44" s="677" t="s">
        <v>1272</v>
      </c>
      <c r="C44" s="677" t="s">
        <v>1273</v>
      </c>
      <c r="D44" s="677" t="s">
        <v>1274</v>
      </c>
      <c r="E44" s="677" t="s">
        <v>1275</v>
      </c>
      <c r="F44" s="681">
        <v>5</v>
      </c>
      <c r="G44" s="681">
        <v>1912.1999999999998</v>
      </c>
      <c r="H44" s="703">
        <v>1</v>
      </c>
      <c r="I44" s="681"/>
      <c r="J44" s="681"/>
      <c r="K44" s="703">
        <v>0</v>
      </c>
      <c r="L44" s="681">
        <v>5</v>
      </c>
      <c r="M44" s="682">
        <v>1912.1999999999998</v>
      </c>
    </row>
    <row r="45" spans="1:13" ht="14.4" customHeight="1" x14ac:dyDescent="0.3">
      <c r="A45" s="676" t="s">
        <v>495</v>
      </c>
      <c r="B45" s="677" t="s">
        <v>1272</v>
      </c>
      <c r="C45" s="677" t="s">
        <v>1276</v>
      </c>
      <c r="D45" s="677" t="s">
        <v>1277</v>
      </c>
      <c r="E45" s="677" t="s">
        <v>1278</v>
      </c>
      <c r="F45" s="681"/>
      <c r="G45" s="681"/>
      <c r="H45" s="703">
        <v>0</v>
      </c>
      <c r="I45" s="681">
        <v>770</v>
      </c>
      <c r="J45" s="681">
        <v>22302.935537135443</v>
      </c>
      <c r="K45" s="703">
        <v>1</v>
      </c>
      <c r="L45" s="681">
        <v>770</v>
      </c>
      <c r="M45" s="682">
        <v>22302.935537135443</v>
      </c>
    </row>
    <row r="46" spans="1:13" ht="14.4" customHeight="1" x14ac:dyDescent="0.3">
      <c r="A46" s="676" t="s">
        <v>495</v>
      </c>
      <c r="B46" s="677" t="s">
        <v>1279</v>
      </c>
      <c r="C46" s="677" t="s">
        <v>1280</v>
      </c>
      <c r="D46" s="677" t="s">
        <v>1089</v>
      </c>
      <c r="E46" s="677" t="s">
        <v>1281</v>
      </c>
      <c r="F46" s="681"/>
      <c r="G46" s="681"/>
      <c r="H46" s="703">
        <v>0</v>
      </c>
      <c r="I46" s="681">
        <v>1.6</v>
      </c>
      <c r="J46" s="681">
        <v>2599.4490000000001</v>
      </c>
      <c r="K46" s="703">
        <v>1</v>
      </c>
      <c r="L46" s="681">
        <v>1.6</v>
      </c>
      <c r="M46" s="682">
        <v>2599.4490000000001</v>
      </c>
    </row>
    <row r="47" spans="1:13" ht="14.4" customHeight="1" x14ac:dyDescent="0.3">
      <c r="A47" s="676" t="s">
        <v>495</v>
      </c>
      <c r="B47" s="677" t="s">
        <v>1282</v>
      </c>
      <c r="C47" s="677" t="s">
        <v>1283</v>
      </c>
      <c r="D47" s="677" t="s">
        <v>1284</v>
      </c>
      <c r="E47" s="677" t="s">
        <v>1285</v>
      </c>
      <c r="F47" s="681"/>
      <c r="G47" s="681"/>
      <c r="H47" s="703">
        <v>0</v>
      </c>
      <c r="I47" s="681">
        <v>25.5</v>
      </c>
      <c r="J47" s="681">
        <v>3971.55</v>
      </c>
      <c r="K47" s="703">
        <v>1</v>
      </c>
      <c r="L47" s="681">
        <v>25.5</v>
      </c>
      <c r="M47" s="682">
        <v>3971.55</v>
      </c>
    </row>
    <row r="48" spans="1:13" ht="14.4" customHeight="1" x14ac:dyDescent="0.3">
      <c r="A48" s="676" t="s">
        <v>495</v>
      </c>
      <c r="B48" s="677" t="s">
        <v>1282</v>
      </c>
      <c r="C48" s="677" t="s">
        <v>1286</v>
      </c>
      <c r="D48" s="677" t="s">
        <v>1284</v>
      </c>
      <c r="E48" s="677" t="s">
        <v>1287</v>
      </c>
      <c r="F48" s="681"/>
      <c r="G48" s="681"/>
      <c r="H48" s="703">
        <v>0</v>
      </c>
      <c r="I48" s="681">
        <v>18.2</v>
      </c>
      <c r="J48" s="681">
        <v>5547.5199999999995</v>
      </c>
      <c r="K48" s="703">
        <v>1</v>
      </c>
      <c r="L48" s="681">
        <v>18.2</v>
      </c>
      <c r="M48" s="682">
        <v>5547.5199999999995</v>
      </c>
    </row>
    <row r="49" spans="1:13" ht="14.4" customHeight="1" x14ac:dyDescent="0.3">
      <c r="A49" s="676" t="s">
        <v>495</v>
      </c>
      <c r="B49" s="677" t="s">
        <v>1288</v>
      </c>
      <c r="C49" s="677" t="s">
        <v>1289</v>
      </c>
      <c r="D49" s="677" t="s">
        <v>1290</v>
      </c>
      <c r="E49" s="677" t="s">
        <v>1291</v>
      </c>
      <c r="F49" s="681"/>
      <c r="G49" s="681"/>
      <c r="H49" s="703">
        <v>0</v>
      </c>
      <c r="I49" s="681">
        <v>30</v>
      </c>
      <c r="J49" s="681">
        <v>14803.8</v>
      </c>
      <c r="K49" s="703">
        <v>1</v>
      </c>
      <c r="L49" s="681">
        <v>30</v>
      </c>
      <c r="M49" s="682">
        <v>14803.8</v>
      </c>
    </row>
    <row r="50" spans="1:13" ht="14.4" customHeight="1" x14ac:dyDescent="0.3">
      <c r="A50" s="676" t="s">
        <v>495</v>
      </c>
      <c r="B50" s="677" t="s">
        <v>1292</v>
      </c>
      <c r="C50" s="677" t="s">
        <v>1293</v>
      </c>
      <c r="D50" s="677" t="s">
        <v>555</v>
      </c>
      <c r="E50" s="677" t="s">
        <v>1294</v>
      </c>
      <c r="F50" s="681">
        <v>1</v>
      </c>
      <c r="G50" s="681">
        <v>103.31999999999998</v>
      </c>
      <c r="H50" s="703">
        <v>1</v>
      </c>
      <c r="I50" s="681"/>
      <c r="J50" s="681"/>
      <c r="K50" s="703">
        <v>0</v>
      </c>
      <c r="L50" s="681">
        <v>1</v>
      </c>
      <c r="M50" s="682">
        <v>103.31999999999998</v>
      </c>
    </row>
    <row r="51" spans="1:13" ht="14.4" customHeight="1" x14ac:dyDescent="0.3">
      <c r="A51" s="676" t="s">
        <v>495</v>
      </c>
      <c r="B51" s="677" t="s">
        <v>1295</v>
      </c>
      <c r="C51" s="677" t="s">
        <v>1296</v>
      </c>
      <c r="D51" s="677" t="s">
        <v>1297</v>
      </c>
      <c r="E51" s="677" t="s">
        <v>1298</v>
      </c>
      <c r="F51" s="681"/>
      <c r="G51" s="681"/>
      <c r="H51" s="703">
        <v>0</v>
      </c>
      <c r="I51" s="681">
        <v>30</v>
      </c>
      <c r="J51" s="681">
        <v>20562.007832337244</v>
      </c>
      <c r="K51" s="703">
        <v>1</v>
      </c>
      <c r="L51" s="681">
        <v>30</v>
      </c>
      <c r="M51" s="682">
        <v>20562.007832337244</v>
      </c>
    </row>
    <row r="52" spans="1:13" ht="14.4" customHeight="1" x14ac:dyDescent="0.3">
      <c r="A52" s="676" t="s">
        <v>495</v>
      </c>
      <c r="B52" s="677" t="s">
        <v>1295</v>
      </c>
      <c r="C52" s="677" t="s">
        <v>1299</v>
      </c>
      <c r="D52" s="677" t="s">
        <v>1300</v>
      </c>
      <c r="E52" s="677" t="s">
        <v>1301</v>
      </c>
      <c r="F52" s="681">
        <v>50</v>
      </c>
      <c r="G52" s="681">
        <v>7189.58</v>
      </c>
      <c r="H52" s="703">
        <v>1</v>
      </c>
      <c r="I52" s="681"/>
      <c r="J52" s="681"/>
      <c r="K52" s="703">
        <v>0</v>
      </c>
      <c r="L52" s="681">
        <v>50</v>
      </c>
      <c r="M52" s="682">
        <v>7189.58</v>
      </c>
    </row>
    <row r="53" spans="1:13" ht="14.4" customHeight="1" x14ac:dyDescent="0.3">
      <c r="A53" s="676" t="s">
        <v>495</v>
      </c>
      <c r="B53" s="677" t="s">
        <v>1302</v>
      </c>
      <c r="C53" s="677" t="s">
        <v>1303</v>
      </c>
      <c r="D53" s="677" t="s">
        <v>1304</v>
      </c>
      <c r="E53" s="677" t="s">
        <v>1305</v>
      </c>
      <c r="F53" s="681"/>
      <c r="G53" s="681"/>
      <c r="H53" s="703">
        <v>0</v>
      </c>
      <c r="I53" s="681">
        <v>25</v>
      </c>
      <c r="J53" s="681">
        <v>14024.994144742794</v>
      </c>
      <c r="K53" s="703">
        <v>1</v>
      </c>
      <c r="L53" s="681">
        <v>25</v>
      </c>
      <c r="M53" s="682">
        <v>14024.994144742794</v>
      </c>
    </row>
    <row r="54" spans="1:13" ht="14.4" customHeight="1" x14ac:dyDescent="0.3">
      <c r="A54" s="676" t="s">
        <v>495</v>
      </c>
      <c r="B54" s="677" t="s">
        <v>1302</v>
      </c>
      <c r="C54" s="677" t="s">
        <v>1306</v>
      </c>
      <c r="D54" s="677" t="s">
        <v>1304</v>
      </c>
      <c r="E54" s="677" t="s">
        <v>1307</v>
      </c>
      <c r="F54" s="681"/>
      <c r="G54" s="681"/>
      <c r="H54" s="703">
        <v>0</v>
      </c>
      <c r="I54" s="681">
        <v>3</v>
      </c>
      <c r="J54" s="681">
        <v>330</v>
      </c>
      <c r="K54" s="703">
        <v>1</v>
      </c>
      <c r="L54" s="681">
        <v>3</v>
      </c>
      <c r="M54" s="682">
        <v>330</v>
      </c>
    </row>
    <row r="55" spans="1:13" ht="14.4" customHeight="1" x14ac:dyDescent="0.3">
      <c r="A55" s="676" t="s">
        <v>495</v>
      </c>
      <c r="B55" s="677" t="s">
        <v>1302</v>
      </c>
      <c r="C55" s="677" t="s">
        <v>1308</v>
      </c>
      <c r="D55" s="677" t="s">
        <v>1304</v>
      </c>
      <c r="E55" s="677" t="s">
        <v>1309</v>
      </c>
      <c r="F55" s="681"/>
      <c r="G55" s="681"/>
      <c r="H55" s="703">
        <v>0</v>
      </c>
      <c r="I55" s="681">
        <v>26</v>
      </c>
      <c r="J55" s="681">
        <v>20420.400000000001</v>
      </c>
      <c r="K55" s="703">
        <v>1</v>
      </c>
      <c r="L55" s="681">
        <v>26</v>
      </c>
      <c r="M55" s="682">
        <v>20420.400000000001</v>
      </c>
    </row>
    <row r="56" spans="1:13" ht="14.4" customHeight="1" x14ac:dyDescent="0.3">
      <c r="A56" s="676" t="s">
        <v>495</v>
      </c>
      <c r="B56" s="677" t="s">
        <v>1310</v>
      </c>
      <c r="C56" s="677" t="s">
        <v>1311</v>
      </c>
      <c r="D56" s="677" t="s">
        <v>1312</v>
      </c>
      <c r="E56" s="677" t="s">
        <v>1313</v>
      </c>
      <c r="F56" s="681"/>
      <c r="G56" s="681"/>
      <c r="H56" s="703">
        <v>0</v>
      </c>
      <c r="I56" s="681">
        <v>5</v>
      </c>
      <c r="J56" s="681">
        <v>222.95041962467639</v>
      </c>
      <c r="K56" s="703">
        <v>1</v>
      </c>
      <c r="L56" s="681">
        <v>5</v>
      </c>
      <c r="M56" s="682">
        <v>222.95041962467639</v>
      </c>
    </row>
    <row r="57" spans="1:13" ht="14.4" customHeight="1" x14ac:dyDescent="0.3">
      <c r="A57" s="676" t="s">
        <v>495</v>
      </c>
      <c r="B57" s="677" t="s">
        <v>1310</v>
      </c>
      <c r="C57" s="677" t="s">
        <v>1314</v>
      </c>
      <c r="D57" s="677" t="s">
        <v>1315</v>
      </c>
      <c r="E57" s="677" t="s">
        <v>1316</v>
      </c>
      <c r="F57" s="681"/>
      <c r="G57" s="681"/>
      <c r="H57" s="703">
        <v>0</v>
      </c>
      <c r="I57" s="681">
        <v>108</v>
      </c>
      <c r="J57" s="681">
        <v>6143.0399477487254</v>
      </c>
      <c r="K57" s="703">
        <v>1</v>
      </c>
      <c r="L57" s="681">
        <v>108</v>
      </c>
      <c r="M57" s="682">
        <v>6143.0399477487254</v>
      </c>
    </row>
    <row r="58" spans="1:13" ht="14.4" customHeight="1" x14ac:dyDescent="0.3">
      <c r="A58" s="676" t="s">
        <v>495</v>
      </c>
      <c r="B58" s="677" t="s">
        <v>1317</v>
      </c>
      <c r="C58" s="677" t="s">
        <v>1318</v>
      </c>
      <c r="D58" s="677" t="s">
        <v>1319</v>
      </c>
      <c r="E58" s="677" t="s">
        <v>1320</v>
      </c>
      <c r="F58" s="681"/>
      <c r="G58" s="681"/>
      <c r="H58" s="703">
        <v>0</v>
      </c>
      <c r="I58" s="681">
        <v>11</v>
      </c>
      <c r="J58" s="681">
        <v>3576.7599999999993</v>
      </c>
      <c r="K58" s="703">
        <v>1</v>
      </c>
      <c r="L58" s="681">
        <v>11</v>
      </c>
      <c r="M58" s="682">
        <v>3576.7599999999993</v>
      </c>
    </row>
    <row r="59" spans="1:13" ht="14.4" customHeight="1" x14ac:dyDescent="0.3">
      <c r="A59" s="676" t="s">
        <v>495</v>
      </c>
      <c r="B59" s="677" t="s">
        <v>1321</v>
      </c>
      <c r="C59" s="677" t="s">
        <v>1322</v>
      </c>
      <c r="D59" s="677" t="s">
        <v>615</v>
      </c>
      <c r="E59" s="677" t="s">
        <v>1323</v>
      </c>
      <c r="F59" s="681"/>
      <c r="G59" s="681"/>
      <c r="H59" s="703">
        <v>0</v>
      </c>
      <c r="I59" s="681">
        <v>6</v>
      </c>
      <c r="J59" s="681">
        <v>5761.5000000000009</v>
      </c>
      <c r="K59" s="703">
        <v>1</v>
      </c>
      <c r="L59" s="681">
        <v>6</v>
      </c>
      <c r="M59" s="682">
        <v>5761.5000000000009</v>
      </c>
    </row>
    <row r="60" spans="1:13" ht="14.4" customHeight="1" x14ac:dyDescent="0.3">
      <c r="A60" s="676" t="s">
        <v>495</v>
      </c>
      <c r="B60" s="677" t="s">
        <v>1324</v>
      </c>
      <c r="C60" s="677" t="s">
        <v>1325</v>
      </c>
      <c r="D60" s="677" t="s">
        <v>1326</v>
      </c>
      <c r="E60" s="677" t="s">
        <v>1327</v>
      </c>
      <c r="F60" s="681">
        <v>1</v>
      </c>
      <c r="G60" s="681">
        <v>107.45000000000003</v>
      </c>
      <c r="H60" s="703">
        <v>1</v>
      </c>
      <c r="I60" s="681"/>
      <c r="J60" s="681"/>
      <c r="K60" s="703">
        <v>0</v>
      </c>
      <c r="L60" s="681">
        <v>1</v>
      </c>
      <c r="M60" s="682">
        <v>107.45000000000003</v>
      </c>
    </row>
    <row r="61" spans="1:13" ht="14.4" customHeight="1" x14ac:dyDescent="0.3">
      <c r="A61" s="676" t="s">
        <v>495</v>
      </c>
      <c r="B61" s="677" t="s">
        <v>1324</v>
      </c>
      <c r="C61" s="677" t="s">
        <v>1328</v>
      </c>
      <c r="D61" s="677" t="s">
        <v>1326</v>
      </c>
      <c r="E61" s="677" t="s">
        <v>1329</v>
      </c>
      <c r="F61" s="681">
        <v>1</v>
      </c>
      <c r="G61" s="681">
        <v>465.10999999999996</v>
      </c>
      <c r="H61" s="703">
        <v>1</v>
      </c>
      <c r="I61" s="681"/>
      <c r="J61" s="681"/>
      <c r="K61" s="703">
        <v>0</v>
      </c>
      <c r="L61" s="681">
        <v>1</v>
      </c>
      <c r="M61" s="682">
        <v>465.10999999999996</v>
      </c>
    </row>
    <row r="62" spans="1:13" ht="14.4" customHeight="1" x14ac:dyDescent="0.3">
      <c r="A62" s="676" t="s">
        <v>495</v>
      </c>
      <c r="B62" s="677" t="s">
        <v>1324</v>
      </c>
      <c r="C62" s="677" t="s">
        <v>1330</v>
      </c>
      <c r="D62" s="677" t="s">
        <v>1326</v>
      </c>
      <c r="E62" s="677" t="s">
        <v>1331</v>
      </c>
      <c r="F62" s="681">
        <v>2</v>
      </c>
      <c r="G62" s="681">
        <v>507.2200000000002</v>
      </c>
      <c r="H62" s="703">
        <v>1</v>
      </c>
      <c r="I62" s="681"/>
      <c r="J62" s="681"/>
      <c r="K62" s="703">
        <v>0</v>
      </c>
      <c r="L62" s="681">
        <v>2</v>
      </c>
      <c r="M62" s="682">
        <v>507.2200000000002</v>
      </c>
    </row>
    <row r="63" spans="1:13" ht="14.4" customHeight="1" x14ac:dyDescent="0.3">
      <c r="A63" s="676" t="s">
        <v>495</v>
      </c>
      <c r="B63" s="677" t="s">
        <v>1332</v>
      </c>
      <c r="C63" s="677" t="s">
        <v>1333</v>
      </c>
      <c r="D63" s="677" t="s">
        <v>1334</v>
      </c>
      <c r="E63" s="677" t="s">
        <v>1335</v>
      </c>
      <c r="F63" s="681"/>
      <c r="G63" s="681"/>
      <c r="H63" s="703">
        <v>0</v>
      </c>
      <c r="I63" s="681">
        <v>2</v>
      </c>
      <c r="J63" s="681">
        <v>98.74</v>
      </c>
      <c r="K63" s="703">
        <v>1</v>
      </c>
      <c r="L63" s="681">
        <v>2</v>
      </c>
      <c r="M63" s="682">
        <v>98.74</v>
      </c>
    </row>
    <row r="64" spans="1:13" ht="14.4" customHeight="1" x14ac:dyDescent="0.3">
      <c r="A64" s="676" t="s">
        <v>495</v>
      </c>
      <c r="B64" s="677" t="s">
        <v>1332</v>
      </c>
      <c r="C64" s="677" t="s">
        <v>1336</v>
      </c>
      <c r="D64" s="677" t="s">
        <v>1334</v>
      </c>
      <c r="E64" s="677" t="s">
        <v>1337</v>
      </c>
      <c r="F64" s="681"/>
      <c r="G64" s="681"/>
      <c r="H64" s="703">
        <v>0</v>
      </c>
      <c r="I64" s="681">
        <v>4</v>
      </c>
      <c r="J64" s="681">
        <v>269.2801240718303</v>
      </c>
      <c r="K64" s="703">
        <v>1</v>
      </c>
      <c r="L64" s="681">
        <v>4</v>
      </c>
      <c r="M64" s="682">
        <v>269.2801240718303</v>
      </c>
    </row>
    <row r="65" spans="1:13" ht="14.4" customHeight="1" x14ac:dyDescent="0.3">
      <c r="A65" s="676" t="s">
        <v>495</v>
      </c>
      <c r="B65" s="677" t="s">
        <v>1332</v>
      </c>
      <c r="C65" s="677" t="s">
        <v>1338</v>
      </c>
      <c r="D65" s="677" t="s">
        <v>1334</v>
      </c>
      <c r="E65" s="677" t="s">
        <v>1339</v>
      </c>
      <c r="F65" s="681"/>
      <c r="G65" s="681"/>
      <c r="H65" s="703">
        <v>0</v>
      </c>
      <c r="I65" s="681">
        <v>6</v>
      </c>
      <c r="J65" s="681">
        <v>572.22000683327087</v>
      </c>
      <c r="K65" s="703">
        <v>1</v>
      </c>
      <c r="L65" s="681">
        <v>6</v>
      </c>
      <c r="M65" s="682">
        <v>572.22000683327087</v>
      </c>
    </row>
    <row r="66" spans="1:13" ht="14.4" customHeight="1" x14ac:dyDescent="0.3">
      <c r="A66" s="676" t="s">
        <v>495</v>
      </c>
      <c r="B66" s="677" t="s">
        <v>1332</v>
      </c>
      <c r="C66" s="677" t="s">
        <v>1340</v>
      </c>
      <c r="D66" s="677" t="s">
        <v>1334</v>
      </c>
      <c r="E66" s="677" t="s">
        <v>1341</v>
      </c>
      <c r="F66" s="681"/>
      <c r="G66" s="681"/>
      <c r="H66" s="703">
        <v>0</v>
      </c>
      <c r="I66" s="681">
        <v>8</v>
      </c>
      <c r="J66" s="681">
        <v>2647.920738321407</v>
      </c>
      <c r="K66" s="703">
        <v>1</v>
      </c>
      <c r="L66" s="681">
        <v>8</v>
      </c>
      <c r="M66" s="682">
        <v>2647.920738321407</v>
      </c>
    </row>
    <row r="67" spans="1:13" ht="14.4" customHeight="1" x14ac:dyDescent="0.3">
      <c r="A67" s="676" t="s">
        <v>495</v>
      </c>
      <c r="B67" s="677" t="s">
        <v>1332</v>
      </c>
      <c r="C67" s="677" t="s">
        <v>1342</v>
      </c>
      <c r="D67" s="677" t="s">
        <v>1343</v>
      </c>
      <c r="E67" s="677" t="s">
        <v>1344</v>
      </c>
      <c r="F67" s="681">
        <v>4</v>
      </c>
      <c r="G67" s="681">
        <v>1983.35</v>
      </c>
      <c r="H67" s="703">
        <v>1</v>
      </c>
      <c r="I67" s="681"/>
      <c r="J67" s="681"/>
      <c r="K67" s="703">
        <v>0</v>
      </c>
      <c r="L67" s="681">
        <v>4</v>
      </c>
      <c r="M67" s="682">
        <v>1983.35</v>
      </c>
    </row>
    <row r="68" spans="1:13" ht="14.4" customHeight="1" x14ac:dyDescent="0.3">
      <c r="A68" s="676" t="s">
        <v>495</v>
      </c>
      <c r="B68" s="677" t="s">
        <v>1345</v>
      </c>
      <c r="C68" s="677" t="s">
        <v>1346</v>
      </c>
      <c r="D68" s="677" t="s">
        <v>939</v>
      </c>
      <c r="E68" s="677" t="s">
        <v>1347</v>
      </c>
      <c r="F68" s="681"/>
      <c r="G68" s="681"/>
      <c r="H68" s="703">
        <v>0</v>
      </c>
      <c r="I68" s="681">
        <v>4</v>
      </c>
      <c r="J68" s="681">
        <v>88.360000000000028</v>
      </c>
      <c r="K68" s="703">
        <v>1</v>
      </c>
      <c r="L68" s="681">
        <v>4</v>
      </c>
      <c r="M68" s="682">
        <v>88.360000000000028</v>
      </c>
    </row>
    <row r="69" spans="1:13" ht="14.4" customHeight="1" x14ac:dyDescent="0.3">
      <c r="A69" s="676" t="s">
        <v>495</v>
      </c>
      <c r="B69" s="677" t="s">
        <v>1348</v>
      </c>
      <c r="C69" s="677" t="s">
        <v>1349</v>
      </c>
      <c r="D69" s="677" t="s">
        <v>595</v>
      </c>
      <c r="E69" s="677" t="s">
        <v>1350</v>
      </c>
      <c r="F69" s="681"/>
      <c r="G69" s="681"/>
      <c r="H69" s="703">
        <v>0</v>
      </c>
      <c r="I69" s="681">
        <v>1</v>
      </c>
      <c r="J69" s="681">
        <v>27.25</v>
      </c>
      <c r="K69" s="703">
        <v>1</v>
      </c>
      <c r="L69" s="681">
        <v>1</v>
      </c>
      <c r="M69" s="682">
        <v>27.25</v>
      </c>
    </row>
    <row r="70" spans="1:13" ht="14.4" customHeight="1" x14ac:dyDescent="0.3">
      <c r="A70" s="676" t="s">
        <v>495</v>
      </c>
      <c r="B70" s="677" t="s">
        <v>1351</v>
      </c>
      <c r="C70" s="677" t="s">
        <v>1352</v>
      </c>
      <c r="D70" s="677" t="s">
        <v>1353</v>
      </c>
      <c r="E70" s="677" t="s">
        <v>1354</v>
      </c>
      <c r="F70" s="681"/>
      <c r="G70" s="681"/>
      <c r="H70" s="703">
        <v>0</v>
      </c>
      <c r="I70" s="681">
        <v>1</v>
      </c>
      <c r="J70" s="681">
        <v>139.47000000000003</v>
      </c>
      <c r="K70" s="703">
        <v>1</v>
      </c>
      <c r="L70" s="681">
        <v>1</v>
      </c>
      <c r="M70" s="682">
        <v>139.47000000000003</v>
      </c>
    </row>
    <row r="71" spans="1:13" ht="14.4" customHeight="1" x14ac:dyDescent="0.3">
      <c r="A71" s="676" t="s">
        <v>495</v>
      </c>
      <c r="B71" s="677" t="s">
        <v>1355</v>
      </c>
      <c r="C71" s="677" t="s">
        <v>1356</v>
      </c>
      <c r="D71" s="677" t="s">
        <v>1357</v>
      </c>
      <c r="E71" s="677" t="s">
        <v>1358</v>
      </c>
      <c r="F71" s="681">
        <v>1</v>
      </c>
      <c r="G71" s="681">
        <v>74.590000000000018</v>
      </c>
      <c r="H71" s="703">
        <v>1</v>
      </c>
      <c r="I71" s="681"/>
      <c r="J71" s="681"/>
      <c r="K71" s="703">
        <v>0</v>
      </c>
      <c r="L71" s="681">
        <v>1</v>
      </c>
      <c r="M71" s="682">
        <v>74.590000000000018</v>
      </c>
    </row>
    <row r="72" spans="1:13" ht="14.4" customHeight="1" x14ac:dyDescent="0.3">
      <c r="A72" s="676" t="s">
        <v>495</v>
      </c>
      <c r="B72" s="677" t="s">
        <v>1359</v>
      </c>
      <c r="C72" s="677" t="s">
        <v>1360</v>
      </c>
      <c r="D72" s="677" t="s">
        <v>1361</v>
      </c>
      <c r="E72" s="677" t="s">
        <v>1362</v>
      </c>
      <c r="F72" s="681"/>
      <c r="G72" s="681"/>
      <c r="H72" s="703">
        <v>0</v>
      </c>
      <c r="I72" s="681">
        <v>35</v>
      </c>
      <c r="J72" s="681">
        <v>2842.4300000000003</v>
      </c>
      <c r="K72" s="703">
        <v>1</v>
      </c>
      <c r="L72" s="681">
        <v>35</v>
      </c>
      <c r="M72" s="682">
        <v>2842.4300000000003</v>
      </c>
    </row>
    <row r="73" spans="1:13" ht="14.4" customHeight="1" x14ac:dyDescent="0.3">
      <c r="A73" s="676" t="s">
        <v>495</v>
      </c>
      <c r="B73" s="677" t="s">
        <v>1363</v>
      </c>
      <c r="C73" s="677" t="s">
        <v>1364</v>
      </c>
      <c r="D73" s="677" t="s">
        <v>1365</v>
      </c>
      <c r="E73" s="677" t="s">
        <v>1366</v>
      </c>
      <c r="F73" s="681"/>
      <c r="G73" s="681"/>
      <c r="H73" s="703">
        <v>0</v>
      </c>
      <c r="I73" s="681">
        <v>2</v>
      </c>
      <c r="J73" s="681">
        <v>1360.2</v>
      </c>
      <c r="K73" s="703">
        <v>1</v>
      </c>
      <c r="L73" s="681">
        <v>2</v>
      </c>
      <c r="M73" s="682">
        <v>1360.2</v>
      </c>
    </row>
    <row r="74" spans="1:13" ht="14.4" customHeight="1" x14ac:dyDescent="0.3">
      <c r="A74" s="676" t="s">
        <v>495</v>
      </c>
      <c r="B74" s="677" t="s">
        <v>1367</v>
      </c>
      <c r="C74" s="677" t="s">
        <v>1368</v>
      </c>
      <c r="D74" s="677" t="s">
        <v>973</v>
      </c>
      <c r="E74" s="677" t="s">
        <v>971</v>
      </c>
      <c r="F74" s="681"/>
      <c r="G74" s="681"/>
      <c r="H74" s="703">
        <v>0</v>
      </c>
      <c r="I74" s="681">
        <v>17</v>
      </c>
      <c r="J74" s="681">
        <v>695.64</v>
      </c>
      <c r="K74" s="703">
        <v>1</v>
      </c>
      <c r="L74" s="681">
        <v>17</v>
      </c>
      <c r="M74" s="682">
        <v>695.64</v>
      </c>
    </row>
    <row r="75" spans="1:13" ht="14.4" customHeight="1" x14ac:dyDescent="0.3">
      <c r="A75" s="676" t="s">
        <v>495</v>
      </c>
      <c r="B75" s="677" t="s">
        <v>1367</v>
      </c>
      <c r="C75" s="677" t="s">
        <v>1369</v>
      </c>
      <c r="D75" s="677" t="s">
        <v>974</v>
      </c>
      <c r="E75" s="677" t="s">
        <v>971</v>
      </c>
      <c r="F75" s="681"/>
      <c r="G75" s="681"/>
      <c r="H75" s="703">
        <v>0</v>
      </c>
      <c r="I75" s="681">
        <v>40</v>
      </c>
      <c r="J75" s="681">
        <v>1636.8000000000002</v>
      </c>
      <c r="K75" s="703">
        <v>1</v>
      </c>
      <c r="L75" s="681">
        <v>40</v>
      </c>
      <c r="M75" s="682">
        <v>1636.8000000000002</v>
      </c>
    </row>
    <row r="76" spans="1:13" ht="14.4" customHeight="1" x14ac:dyDescent="0.3">
      <c r="A76" s="676" t="s">
        <v>495</v>
      </c>
      <c r="B76" s="677" t="s">
        <v>1367</v>
      </c>
      <c r="C76" s="677" t="s">
        <v>1370</v>
      </c>
      <c r="D76" s="677" t="s">
        <v>1371</v>
      </c>
      <c r="E76" s="677" t="s">
        <v>971</v>
      </c>
      <c r="F76" s="681"/>
      <c r="G76" s="681"/>
      <c r="H76" s="703">
        <v>0</v>
      </c>
      <c r="I76" s="681">
        <v>8</v>
      </c>
      <c r="J76" s="681">
        <v>329.44</v>
      </c>
      <c r="K76" s="703">
        <v>1</v>
      </c>
      <c r="L76" s="681">
        <v>8</v>
      </c>
      <c r="M76" s="682">
        <v>329.44</v>
      </c>
    </row>
    <row r="77" spans="1:13" ht="14.4" customHeight="1" x14ac:dyDescent="0.3">
      <c r="A77" s="676" t="s">
        <v>495</v>
      </c>
      <c r="B77" s="677" t="s">
        <v>1367</v>
      </c>
      <c r="C77" s="677" t="s">
        <v>1372</v>
      </c>
      <c r="D77" s="677" t="s">
        <v>1373</v>
      </c>
      <c r="E77" s="677" t="s">
        <v>971</v>
      </c>
      <c r="F77" s="681"/>
      <c r="G77" s="681"/>
      <c r="H77" s="703">
        <v>0</v>
      </c>
      <c r="I77" s="681">
        <v>8</v>
      </c>
      <c r="J77" s="681">
        <v>329.43999999999994</v>
      </c>
      <c r="K77" s="703">
        <v>1</v>
      </c>
      <c r="L77" s="681">
        <v>8</v>
      </c>
      <c r="M77" s="682">
        <v>329.43999999999994</v>
      </c>
    </row>
    <row r="78" spans="1:13" ht="14.4" customHeight="1" x14ac:dyDescent="0.3">
      <c r="A78" s="676" t="s">
        <v>495</v>
      </c>
      <c r="B78" s="677" t="s">
        <v>1367</v>
      </c>
      <c r="C78" s="677" t="s">
        <v>1374</v>
      </c>
      <c r="D78" s="677" t="s">
        <v>997</v>
      </c>
      <c r="E78" s="677" t="s">
        <v>1375</v>
      </c>
      <c r="F78" s="681"/>
      <c r="G78" s="681"/>
      <c r="H78" s="703">
        <v>0</v>
      </c>
      <c r="I78" s="681">
        <v>16</v>
      </c>
      <c r="J78" s="681">
        <v>4723.3600000000006</v>
      </c>
      <c r="K78" s="703">
        <v>1</v>
      </c>
      <c r="L78" s="681">
        <v>16</v>
      </c>
      <c r="M78" s="682">
        <v>4723.3600000000006</v>
      </c>
    </row>
    <row r="79" spans="1:13" ht="14.4" customHeight="1" x14ac:dyDescent="0.3">
      <c r="A79" s="676" t="s">
        <v>495</v>
      </c>
      <c r="B79" s="677" t="s">
        <v>1367</v>
      </c>
      <c r="C79" s="677" t="s">
        <v>1376</v>
      </c>
      <c r="D79" s="677" t="s">
        <v>982</v>
      </c>
      <c r="E79" s="677" t="s">
        <v>1377</v>
      </c>
      <c r="F79" s="681"/>
      <c r="G79" s="681"/>
      <c r="H79" s="703">
        <v>0</v>
      </c>
      <c r="I79" s="681">
        <v>5</v>
      </c>
      <c r="J79" s="681">
        <v>559.74963651221537</v>
      </c>
      <c r="K79" s="703">
        <v>1</v>
      </c>
      <c r="L79" s="681">
        <v>5</v>
      </c>
      <c r="M79" s="682">
        <v>559.74963651221537</v>
      </c>
    </row>
    <row r="80" spans="1:13" ht="14.4" customHeight="1" x14ac:dyDescent="0.3">
      <c r="A80" s="676" t="s">
        <v>495</v>
      </c>
      <c r="B80" s="677" t="s">
        <v>1367</v>
      </c>
      <c r="C80" s="677" t="s">
        <v>1378</v>
      </c>
      <c r="D80" s="677" t="s">
        <v>987</v>
      </c>
      <c r="E80" s="677" t="s">
        <v>1377</v>
      </c>
      <c r="F80" s="681"/>
      <c r="G80" s="681"/>
      <c r="H80" s="703">
        <v>0</v>
      </c>
      <c r="I80" s="681">
        <v>4</v>
      </c>
      <c r="J80" s="681">
        <v>447.80035079883362</v>
      </c>
      <c r="K80" s="703">
        <v>1</v>
      </c>
      <c r="L80" s="681">
        <v>4</v>
      </c>
      <c r="M80" s="682">
        <v>447.80035079883362</v>
      </c>
    </row>
    <row r="81" spans="1:13" ht="14.4" customHeight="1" x14ac:dyDescent="0.3">
      <c r="A81" s="676" t="s">
        <v>495</v>
      </c>
      <c r="B81" s="677" t="s">
        <v>1367</v>
      </c>
      <c r="C81" s="677" t="s">
        <v>1379</v>
      </c>
      <c r="D81" s="677" t="s">
        <v>984</v>
      </c>
      <c r="E81" s="677" t="s">
        <v>1377</v>
      </c>
      <c r="F81" s="681"/>
      <c r="G81" s="681"/>
      <c r="H81" s="703">
        <v>0</v>
      </c>
      <c r="I81" s="681">
        <v>4</v>
      </c>
      <c r="J81" s="681">
        <v>447.8</v>
      </c>
      <c r="K81" s="703">
        <v>1</v>
      </c>
      <c r="L81" s="681">
        <v>4</v>
      </c>
      <c r="M81" s="682">
        <v>447.8</v>
      </c>
    </row>
    <row r="82" spans="1:13" ht="14.4" customHeight="1" x14ac:dyDescent="0.3">
      <c r="A82" s="676" t="s">
        <v>495</v>
      </c>
      <c r="B82" s="677" t="s">
        <v>1367</v>
      </c>
      <c r="C82" s="677" t="s">
        <v>1380</v>
      </c>
      <c r="D82" s="677" t="s">
        <v>1381</v>
      </c>
      <c r="E82" s="677" t="s">
        <v>1377</v>
      </c>
      <c r="F82" s="681"/>
      <c r="G82" s="681"/>
      <c r="H82" s="703">
        <v>0</v>
      </c>
      <c r="I82" s="681">
        <v>1</v>
      </c>
      <c r="J82" s="681">
        <v>111.95000000000003</v>
      </c>
      <c r="K82" s="703">
        <v>1</v>
      </c>
      <c r="L82" s="681">
        <v>1</v>
      </c>
      <c r="M82" s="682">
        <v>111.95000000000003</v>
      </c>
    </row>
    <row r="83" spans="1:13" ht="14.4" customHeight="1" x14ac:dyDescent="0.3">
      <c r="A83" s="676" t="s">
        <v>495</v>
      </c>
      <c r="B83" s="677" t="s">
        <v>1367</v>
      </c>
      <c r="C83" s="677" t="s">
        <v>1382</v>
      </c>
      <c r="D83" s="677" t="s">
        <v>993</v>
      </c>
      <c r="E83" s="677" t="s">
        <v>989</v>
      </c>
      <c r="F83" s="681"/>
      <c r="G83" s="681"/>
      <c r="H83" s="703">
        <v>0</v>
      </c>
      <c r="I83" s="681">
        <v>9</v>
      </c>
      <c r="J83" s="681">
        <v>1104.21</v>
      </c>
      <c r="K83" s="703">
        <v>1</v>
      </c>
      <c r="L83" s="681">
        <v>9</v>
      </c>
      <c r="M83" s="682">
        <v>1104.21</v>
      </c>
    </row>
    <row r="84" spans="1:13" ht="14.4" customHeight="1" x14ac:dyDescent="0.3">
      <c r="A84" s="676" t="s">
        <v>495</v>
      </c>
      <c r="B84" s="677" t="s">
        <v>1367</v>
      </c>
      <c r="C84" s="677" t="s">
        <v>1383</v>
      </c>
      <c r="D84" s="677" t="s">
        <v>991</v>
      </c>
      <c r="E84" s="677" t="s">
        <v>989</v>
      </c>
      <c r="F84" s="681"/>
      <c r="G84" s="681"/>
      <c r="H84" s="703">
        <v>0</v>
      </c>
      <c r="I84" s="681">
        <v>7</v>
      </c>
      <c r="J84" s="681">
        <v>858.83</v>
      </c>
      <c r="K84" s="703">
        <v>1</v>
      </c>
      <c r="L84" s="681">
        <v>7</v>
      </c>
      <c r="M84" s="682">
        <v>858.83</v>
      </c>
    </row>
    <row r="85" spans="1:13" ht="14.4" customHeight="1" x14ac:dyDescent="0.3">
      <c r="A85" s="676" t="s">
        <v>495</v>
      </c>
      <c r="B85" s="677" t="s">
        <v>1367</v>
      </c>
      <c r="C85" s="677" t="s">
        <v>1384</v>
      </c>
      <c r="D85" s="677" t="s">
        <v>990</v>
      </c>
      <c r="E85" s="677" t="s">
        <v>989</v>
      </c>
      <c r="F85" s="681"/>
      <c r="G85" s="681"/>
      <c r="H85" s="703">
        <v>0</v>
      </c>
      <c r="I85" s="681">
        <v>2</v>
      </c>
      <c r="J85" s="681">
        <v>259.94</v>
      </c>
      <c r="K85" s="703">
        <v>1</v>
      </c>
      <c r="L85" s="681">
        <v>2</v>
      </c>
      <c r="M85" s="682">
        <v>259.94</v>
      </c>
    </row>
    <row r="86" spans="1:13" ht="14.4" customHeight="1" x14ac:dyDescent="0.3">
      <c r="A86" s="676" t="s">
        <v>495</v>
      </c>
      <c r="B86" s="677" t="s">
        <v>1367</v>
      </c>
      <c r="C86" s="677" t="s">
        <v>1385</v>
      </c>
      <c r="D86" s="677" t="s">
        <v>988</v>
      </c>
      <c r="E86" s="677" t="s">
        <v>989</v>
      </c>
      <c r="F86" s="681"/>
      <c r="G86" s="681"/>
      <c r="H86" s="703">
        <v>0</v>
      </c>
      <c r="I86" s="681">
        <v>7</v>
      </c>
      <c r="J86" s="681">
        <v>909.79000000000019</v>
      </c>
      <c r="K86" s="703">
        <v>1</v>
      </c>
      <c r="L86" s="681">
        <v>7</v>
      </c>
      <c r="M86" s="682">
        <v>909.79000000000019</v>
      </c>
    </row>
    <row r="87" spans="1:13" ht="14.4" customHeight="1" thickBot="1" x14ac:dyDescent="0.35">
      <c r="A87" s="683" t="s">
        <v>495</v>
      </c>
      <c r="B87" s="684" t="s">
        <v>1367</v>
      </c>
      <c r="C87" s="684" t="s">
        <v>1386</v>
      </c>
      <c r="D87" s="684" t="s">
        <v>992</v>
      </c>
      <c r="E87" s="684" t="s">
        <v>971</v>
      </c>
      <c r="F87" s="688"/>
      <c r="G87" s="688"/>
      <c r="H87" s="696">
        <v>0</v>
      </c>
      <c r="I87" s="688">
        <v>4</v>
      </c>
      <c r="J87" s="688">
        <v>122.67999999999998</v>
      </c>
      <c r="K87" s="696">
        <v>1</v>
      </c>
      <c r="L87" s="688">
        <v>4</v>
      </c>
      <c r="M87" s="689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20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35" t="s">
        <v>226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51" t="s">
        <v>288</v>
      </c>
      <c r="B2" s="317"/>
      <c r="C2" s="317"/>
      <c r="D2" s="317"/>
      <c r="E2" s="317"/>
    </row>
    <row r="3" spans="1:17" ht="14.4" customHeight="1" thickBot="1" x14ac:dyDescent="0.35">
      <c r="A3" s="409" t="s">
        <v>3</v>
      </c>
      <c r="B3" s="413">
        <f>SUM(B6:B1048576)</f>
        <v>854</v>
      </c>
      <c r="C3" s="414">
        <f>SUM(C6:C1048576)</f>
        <v>314</v>
      </c>
      <c r="D3" s="414">
        <f>SUM(D6:D1048576)</f>
        <v>582</v>
      </c>
      <c r="E3" s="415">
        <f>SUM(E6:E1048576)</f>
        <v>0</v>
      </c>
      <c r="F3" s="412">
        <f>IF(SUM($B3:$E3)=0,"",B3/SUM($B3:$E3))</f>
        <v>0.48799999999999999</v>
      </c>
      <c r="G3" s="410">
        <f t="shared" ref="G3:I3" si="0">IF(SUM($B3:$E3)=0,"",C3/SUM($B3:$E3))</f>
        <v>0.17942857142857144</v>
      </c>
      <c r="H3" s="410">
        <f t="shared" si="0"/>
        <v>0.33257142857142857</v>
      </c>
      <c r="I3" s="411">
        <f t="shared" si="0"/>
        <v>0</v>
      </c>
      <c r="J3" s="414">
        <f>SUM(J6:J1048576)</f>
        <v>58</v>
      </c>
      <c r="K3" s="414">
        <f>SUM(K6:K1048576)</f>
        <v>119</v>
      </c>
      <c r="L3" s="414">
        <f>SUM(L6:L1048576)</f>
        <v>582</v>
      </c>
      <c r="M3" s="415">
        <f>SUM(M6:M1048576)</f>
        <v>0</v>
      </c>
      <c r="N3" s="412">
        <f>IF(SUM($J3:$M3)=0,"",J3/SUM($J3:$M3))</f>
        <v>7.6416337285902497E-2</v>
      </c>
      <c r="O3" s="410">
        <f t="shared" ref="O3:Q3" si="1">IF(SUM($J3:$M3)=0,"",K3/SUM($J3:$M3))</f>
        <v>0.15678524374176547</v>
      </c>
      <c r="P3" s="410">
        <f t="shared" si="1"/>
        <v>0.76679841897233203</v>
      </c>
      <c r="Q3" s="411">
        <f t="shared" si="1"/>
        <v>0</v>
      </c>
    </row>
    <row r="4" spans="1:17" ht="14.4" customHeight="1" thickBot="1" x14ac:dyDescent="0.35">
      <c r="A4" s="408"/>
      <c r="B4" s="548" t="s">
        <v>228</v>
      </c>
      <c r="C4" s="549"/>
      <c r="D4" s="549"/>
      <c r="E4" s="550"/>
      <c r="F4" s="545" t="s">
        <v>233</v>
      </c>
      <c r="G4" s="546"/>
      <c r="H4" s="546"/>
      <c r="I4" s="547"/>
      <c r="J4" s="548" t="s">
        <v>234</v>
      </c>
      <c r="K4" s="549"/>
      <c r="L4" s="549"/>
      <c r="M4" s="550"/>
      <c r="N4" s="545" t="s">
        <v>235</v>
      </c>
      <c r="O4" s="546"/>
      <c r="P4" s="546"/>
      <c r="Q4" s="547"/>
    </row>
    <row r="5" spans="1:17" ht="14.4" customHeight="1" thickBot="1" x14ac:dyDescent="0.35">
      <c r="A5" s="713" t="s">
        <v>227</v>
      </c>
      <c r="B5" s="714" t="s">
        <v>229</v>
      </c>
      <c r="C5" s="714" t="s">
        <v>230</v>
      </c>
      <c r="D5" s="714" t="s">
        <v>231</v>
      </c>
      <c r="E5" s="715" t="s">
        <v>232</v>
      </c>
      <c r="F5" s="716" t="s">
        <v>229</v>
      </c>
      <c r="G5" s="717" t="s">
        <v>230</v>
      </c>
      <c r="H5" s="717" t="s">
        <v>231</v>
      </c>
      <c r="I5" s="718" t="s">
        <v>232</v>
      </c>
      <c r="J5" s="714" t="s">
        <v>229</v>
      </c>
      <c r="K5" s="714" t="s">
        <v>230</v>
      </c>
      <c r="L5" s="714" t="s">
        <v>231</v>
      </c>
      <c r="M5" s="715" t="s">
        <v>232</v>
      </c>
      <c r="N5" s="716" t="s">
        <v>229</v>
      </c>
      <c r="O5" s="717" t="s">
        <v>230</v>
      </c>
      <c r="P5" s="717" t="s">
        <v>231</v>
      </c>
      <c r="Q5" s="718" t="s">
        <v>232</v>
      </c>
    </row>
    <row r="6" spans="1:17" ht="14.4" customHeight="1" x14ac:dyDescent="0.3">
      <c r="A6" s="721" t="s">
        <v>1388</v>
      </c>
      <c r="B6" s="725"/>
      <c r="C6" s="674"/>
      <c r="D6" s="674"/>
      <c r="E6" s="675"/>
      <c r="F6" s="723"/>
      <c r="G6" s="695"/>
      <c r="H6" s="695"/>
      <c r="I6" s="727"/>
      <c r="J6" s="725"/>
      <c r="K6" s="674"/>
      <c r="L6" s="674"/>
      <c r="M6" s="675"/>
      <c r="N6" s="723"/>
      <c r="O6" s="695"/>
      <c r="P6" s="695"/>
      <c r="Q6" s="719"/>
    </row>
    <row r="7" spans="1:17" ht="14.4" customHeight="1" thickBot="1" x14ac:dyDescent="0.35">
      <c r="A7" s="722" t="s">
        <v>1389</v>
      </c>
      <c r="B7" s="726">
        <v>854</v>
      </c>
      <c r="C7" s="688">
        <v>314</v>
      </c>
      <c r="D7" s="688">
        <v>582</v>
      </c>
      <c r="E7" s="689"/>
      <c r="F7" s="724">
        <v>0.48799999999999999</v>
      </c>
      <c r="G7" s="696">
        <v>0.17942857142857144</v>
      </c>
      <c r="H7" s="696">
        <v>0.33257142857142857</v>
      </c>
      <c r="I7" s="728">
        <v>0</v>
      </c>
      <c r="J7" s="726">
        <v>58</v>
      </c>
      <c r="K7" s="688">
        <v>119</v>
      </c>
      <c r="L7" s="688">
        <v>582</v>
      </c>
      <c r="M7" s="689"/>
      <c r="N7" s="724">
        <v>7.6416337285902497E-2</v>
      </c>
      <c r="O7" s="696">
        <v>0.15678524374176547</v>
      </c>
      <c r="P7" s="696">
        <v>0.76679841897233203</v>
      </c>
      <c r="Q7" s="72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159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395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6" t="s">
        <v>482</v>
      </c>
      <c r="B5" s="657" t="s">
        <v>483</v>
      </c>
      <c r="C5" s="658" t="s">
        <v>484</v>
      </c>
      <c r="D5" s="658" t="s">
        <v>484</v>
      </c>
      <c r="E5" s="658"/>
      <c r="F5" s="658" t="s">
        <v>484</v>
      </c>
      <c r="G5" s="658" t="s">
        <v>484</v>
      </c>
      <c r="H5" s="658" t="s">
        <v>484</v>
      </c>
      <c r="I5" s="659" t="s">
        <v>484</v>
      </c>
      <c r="J5" s="660" t="s">
        <v>61</v>
      </c>
    </row>
    <row r="6" spans="1:10" ht="14.4" customHeight="1" x14ac:dyDescent="0.3">
      <c r="A6" s="656" t="s">
        <v>482</v>
      </c>
      <c r="B6" s="657" t="s">
        <v>1390</v>
      </c>
      <c r="C6" s="658">
        <v>122.47560999999999</v>
      </c>
      <c r="D6" s="658">
        <v>126.94981000000001</v>
      </c>
      <c r="E6" s="658"/>
      <c r="F6" s="658">
        <v>140.93438999999998</v>
      </c>
      <c r="G6" s="658">
        <v>173.45935937499999</v>
      </c>
      <c r="H6" s="658">
        <v>-32.524969375000012</v>
      </c>
      <c r="I6" s="659">
        <v>0.81249227777508037</v>
      </c>
      <c r="J6" s="660" t="s">
        <v>1</v>
      </c>
    </row>
    <row r="7" spans="1:10" ht="14.4" customHeight="1" x14ac:dyDescent="0.3">
      <c r="A7" s="656" t="s">
        <v>482</v>
      </c>
      <c r="B7" s="657" t="s">
        <v>1391</v>
      </c>
      <c r="C7" s="658">
        <v>0</v>
      </c>
      <c r="D7" s="658">
        <v>0</v>
      </c>
      <c r="E7" s="658"/>
      <c r="F7" s="658">
        <v>0.14349999999999999</v>
      </c>
      <c r="G7" s="658">
        <v>0.33333334350585936</v>
      </c>
      <c r="H7" s="658">
        <v>-0.18983334350585937</v>
      </c>
      <c r="I7" s="659">
        <v>0.43049998686218299</v>
      </c>
      <c r="J7" s="660" t="s">
        <v>1</v>
      </c>
    </row>
    <row r="8" spans="1:10" ht="14.4" customHeight="1" x14ac:dyDescent="0.3">
      <c r="A8" s="656" t="s">
        <v>482</v>
      </c>
      <c r="B8" s="657" t="s">
        <v>1392</v>
      </c>
      <c r="C8" s="658">
        <v>131.16095000000004</v>
      </c>
      <c r="D8" s="658">
        <v>145.50509000000002</v>
      </c>
      <c r="E8" s="658"/>
      <c r="F8" s="658">
        <v>149.58019999999999</v>
      </c>
      <c r="G8" s="658">
        <v>185.450765625</v>
      </c>
      <c r="H8" s="658">
        <v>-35.870565625000012</v>
      </c>
      <c r="I8" s="659">
        <v>0.80657634114310484</v>
      </c>
      <c r="J8" s="660" t="s">
        <v>1</v>
      </c>
    </row>
    <row r="9" spans="1:10" ht="14.4" customHeight="1" x14ac:dyDescent="0.3">
      <c r="A9" s="656" t="s">
        <v>482</v>
      </c>
      <c r="B9" s="657" t="s">
        <v>1393</v>
      </c>
      <c r="C9" s="658">
        <v>698.02096999999981</v>
      </c>
      <c r="D9" s="658">
        <v>694.81628000000023</v>
      </c>
      <c r="E9" s="658"/>
      <c r="F9" s="658">
        <v>880.64783999999997</v>
      </c>
      <c r="G9" s="658">
        <v>821.88300000000004</v>
      </c>
      <c r="H9" s="658">
        <v>58.764839999999936</v>
      </c>
      <c r="I9" s="659">
        <v>1.071500250035589</v>
      </c>
      <c r="J9" s="660" t="s">
        <v>1</v>
      </c>
    </row>
    <row r="10" spans="1:10" ht="14.4" customHeight="1" x14ac:dyDescent="0.3">
      <c r="A10" s="656" t="s">
        <v>482</v>
      </c>
      <c r="B10" s="657" t="s">
        <v>1394</v>
      </c>
      <c r="C10" s="658">
        <v>25.710060000000002</v>
      </c>
      <c r="D10" s="658">
        <v>55.965319999999998</v>
      </c>
      <c r="E10" s="658"/>
      <c r="F10" s="658">
        <v>79.338700000000003</v>
      </c>
      <c r="G10" s="658">
        <v>68.400507812499995</v>
      </c>
      <c r="H10" s="658">
        <v>10.938192187500007</v>
      </c>
      <c r="I10" s="659">
        <v>1.1599139032342254</v>
      </c>
      <c r="J10" s="660" t="s">
        <v>1</v>
      </c>
    </row>
    <row r="11" spans="1:10" ht="14.4" customHeight="1" x14ac:dyDescent="0.3">
      <c r="A11" s="656" t="s">
        <v>482</v>
      </c>
      <c r="B11" s="657" t="s">
        <v>1395</v>
      </c>
      <c r="C11" s="658">
        <v>12.43145</v>
      </c>
      <c r="D11" s="658">
        <v>4.3023100000000003</v>
      </c>
      <c r="E11" s="658"/>
      <c r="F11" s="658">
        <v>7.6883400000000002</v>
      </c>
      <c r="G11" s="658">
        <v>10.150501953125</v>
      </c>
      <c r="H11" s="658">
        <v>-2.4621619531249994</v>
      </c>
      <c r="I11" s="659">
        <v>0.75743446338956844</v>
      </c>
      <c r="J11" s="660" t="s">
        <v>1</v>
      </c>
    </row>
    <row r="12" spans="1:10" ht="14.4" customHeight="1" x14ac:dyDescent="0.3">
      <c r="A12" s="656" t="s">
        <v>482</v>
      </c>
      <c r="B12" s="657" t="s">
        <v>1396</v>
      </c>
      <c r="C12" s="658">
        <v>8.9595200000000013</v>
      </c>
      <c r="D12" s="658">
        <v>10.56995</v>
      </c>
      <c r="E12" s="658"/>
      <c r="F12" s="658">
        <v>9.1174300000000006</v>
      </c>
      <c r="G12" s="658">
        <v>20.087556640624999</v>
      </c>
      <c r="H12" s="658">
        <v>-10.970126640624999</v>
      </c>
      <c r="I12" s="659">
        <v>0.45388447002862181</v>
      </c>
      <c r="J12" s="660" t="s">
        <v>1</v>
      </c>
    </row>
    <row r="13" spans="1:10" ht="14.4" customHeight="1" x14ac:dyDescent="0.3">
      <c r="A13" s="656" t="s">
        <v>482</v>
      </c>
      <c r="B13" s="657" t="s">
        <v>1397</v>
      </c>
      <c r="C13" s="658">
        <v>65.512599999999992</v>
      </c>
      <c r="D13" s="658">
        <v>69.440899999999999</v>
      </c>
      <c r="E13" s="658"/>
      <c r="F13" s="658">
        <v>71.611260000000001</v>
      </c>
      <c r="G13" s="658">
        <v>121.58869531249999</v>
      </c>
      <c r="H13" s="658">
        <v>-49.977435312499992</v>
      </c>
      <c r="I13" s="659">
        <v>0.58896314181140785</v>
      </c>
      <c r="J13" s="660" t="s">
        <v>1</v>
      </c>
    </row>
    <row r="14" spans="1:10" ht="14.4" customHeight="1" x14ac:dyDescent="0.3">
      <c r="A14" s="656" t="s">
        <v>482</v>
      </c>
      <c r="B14" s="657" t="s">
        <v>1398</v>
      </c>
      <c r="C14" s="658">
        <v>60.020910000000001</v>
      </c>
      <c r="D14" s="658">
        <v>39.932180000000002</v>
      </c>
      <c r="E14" s="658"/>
      <c r="F14" s="658">
        <v>57.902579999999993</v>
      </c>
      <c r="G14" s="658">
        <v>69.977835937500004</v>
      </c>
      <c r="H14" s="658">
        <v>-12.07525593750001</v>
      </c>
      <c r="I14" s="659">
        <v>0.82744170671003736</v>
      </c>
      <c r="J14" s="660" t="s">
        <v>1</v>
      </c>
    </row>
    <row r="15" spans="1:10" ht="14.4" customHeight="1" x14ac:dyDescent="0.3">
      <c r="A15" s="656" t="s">
        <v>482</v>
      </c>
      <c r="B15" s="657" t="s">
        <v>1399</v>
      </c>
      <c r="C15" s="658">
        <v>50.957529999999998</v>
      </c>
      <c r="D15" s="658">
        <v>60.347469999999994</v>
      </c>
      <c r="E15" s="658"/>
      <c r="F15" s="658">
        <v>75.182040000000015</v>
      </c>
      <c r="G15" s="658">
        <v>91.680398437500003</v>
      </c>
      <c r="H15" s="658">
        <v>-16.498358437499988</v>
      </c>
      <c r="I15" s="659">
        <v>0.82004486543819743</v>
      </c>
      <c r="J15" s="660" t="s">
        <v>1</v>
      </c>
    </row>
    <row r="16" spans="1:10" ht="14.4" customHeight="1" x14ac:dyDescent="0.3">
      <c r="A16" s="656" t="s">
        <v>482</v>
      </c>
      <c r="B16" s="657" t="s">
        <v>1400</v>
      </c>
      <c r="C16" s="658">
        <v>0.86420000000000008</v>
      </c>
      <c r="D16" s="658">
        <v>1.17753</v>
      </c>
      <c r="E16" s="658"/>
      <c r="F16" s="658">
        <v>0.37239999999999995</v>
      </c>
      <c r="G16" s="658">
        <v>2.898040771484375</v>
      </c>
      <c r="H16" s="658">
        <v>-2.5256407714843752</v>
      </c>
      <c r="I16" s="659">
        <v>0.12850060760506721</v>
      </c>
      <c r="J16" s="660" t="s">
        <v>1</v>
      </c>
    </row>
    <row r="17" spans="1:10" ht="14.4" customHeight="1" x14ac:dyDescent="0.3">
      <c r="A17" s="656" t="s">
        <v>482</v>
      </c>
      <c r="B17" s="657" t="s">
        <v>493</v>
      </c>
      <c r="C17" s="658">
        <v>1176.1137999999996</v>
      </c>
      <c r="D17" s="658">
        <v>1209.0068400000002</v>
      </c>
      <c r="E17" s="658"/>
      <c r="F17" s="658">
        <v>1472.5186799999997</v>
      </c>
      <c r="G17" s="658">
        <v>1565.9099952087404</v>
      </c>
      <c r="H17" s="658">
        <v>-93.391315208740707</v>
      </c>
      <c r="I17" s="659">
        <v>0.94035971703706289</v>
      </c>
      <c r="J17" s="660" t="s">
        <v>494</v>
      </c>
    </row>
    <row r="19" spans="1:10" ht="14.4" customHeight="1" x14ac:dyDescent="0.3">
      <c r="A19" s="656" t="s">
        <v>482</v>
      </c>
      <c r="B19" s="657" t="s">
        <v>483</v>
      </c>
      <c r="C19" s="658" t="s">
        <v>484</v>
      </c>
      <c r="D19" s="658" t="s">
        <v>484</v>
      </c>
      <c r="E19" s="658"/>
      <c r="F19" s="658" t="s">
        <v>484</v>
      </c>
      <c r="G19" s="658" t="s">
        <v>484</v>
      </c>
      <c r="H19" s="658" t="s">
        <v>484</v>
      </c>
      <c r="I19" s="659" t="s">
        <v>484</v>
      </c>
      <c r="J19" s="660" t="s">
        <v>61</v>
      </c>
    </row>
    <row r="20" spans="1:10" ht="14.4" customHeight="1" x14ac:dyDescent="0.3">
      <c r="A20" s="656" t="s">
        <v>495</v>
      </c>
      <c r="B20" s="657" t="s">
        <v>496</v>
      </c>
      <c r="C20" s="658" t="s">
        <v>484</v>
      </c>
      <c r="D20" s="658" t="s">
        <v>484</v>
      </c>
      <c r="E20" s="658"/>
      <c r="F20" s="658" t="s">
        <v>484</v>
      </c>
      <c r="G20" s="658" t="s">
        <v>484</v>
      </c>
      <c r="H20" s="658" t="s">
        <v>484</v>
      </c>
      <c r="I20" s="659" t="s">
        <v>484</v>
      </c>
      <c r="J20" s="660" t="s">
        <v>0</v>
      </c>
    </row>
    <row r="21" spans="1:10" ht="14.4" customHeight="1" x14ac:dyDescent="0.3">
      <c r="A21" s="656" t="s">
        <v>495</v>
      </c>
      <c r="B21" s="657" t="s">
        <v>1390</v>
      </c>
      <c r="C21" s="658">
        <v>122.47560999999999</v>
      </c>
      <c r="D21" s="658">
        <v>126.94981000000001</v>
      </c>
      <c r="E21" s="658"/>
      <c r="F21" s="658">
        <v>140.93438999999998</v>
      </c>
      <c r="G21" s="658">
        <v>173</v>
      </c>
      <c r="H21" s="658">
        <v>-32.065610000000021</v>
      </c>
      <c r="I21" s="659">
        <v>0.81464965317919058</v>
      </c>
      <c r="J21" s="660" t="s">
        <v>1</v>
      </c>
    </row>
    <row r="22" spans="1:10" ht="14.4" customHeight="1" x14ac:dyDescent="0.3">
      <c r="A22" s="656" t="s">
        <v>495</v>
      </c>
      <c r="B22" s="657" t="s">
        <v>1391</v>
      </c>
      <c r="C22" s="658">
        <v>0</v>
      </c>
      <c r="D22" s="658">
        <v>0</v>
      </c>
      <c r="E22" s="658"/>
      <c r="F22" s="658">
        <v>0.14349999999999999</v>
      </c>
      <c r="G22" s="658">
        <v>0</v>
      </c>
      <c r="H22" s="658">
        <v>0.14349999999999999</v>
      </c>
      <c r="I22" s="659" t="s">
        <v>484</v>
      </c>
      <c r="J22" s="660" t="s">
        <v>1</v>
      </c>
    </row>
    <row r="23" spans="1:10" ht="14.4" customHeight="1" x14ac:dyDescent="0.3">
      <c r="A23" s="656" t="s">
        <v>495</v>
      </c>
      <c r="B23" s="657" t="s">
        <v>1392</v>
      </c>
      <c r="C23" s="658">
        <v>131.16095000000004</v>
      </c>
      <c r="D23" s="658">
        <v>145.50509000000002</v>
      </c>
      <c r="E23" s="658"/>
      <c r="F23" s="658">
        <v>149.58019999999999</v>
      </c>
      <c r="G23" s="658">
        <v>185</v>
      </c>
      <c r="H23" s="658">
        <v>-35.419800000000009</v>
      </c>
      <c r="I23" s="659">
        <v>0.80854162162162158</v>
      </c>
      <c r="J23" s="660" t="s">
        <v>1</v>
      </c>
    </row>
    <row r="24" spans="1:10" ht="14.4" customHeight="1" x14ac:dyDescent="0.3">
      <c r="A24" s="656" t="s">
        <v>495</v>
      </c>
      <c r="B24" s="657" t="s">
        <v>1393</v>
      </c>
      <c r="C24" s="658">
        <v>698.02096999999981</v>
      </c>
      <c r="D24" s="658">
        <v>694.81628000000023</v>
      </c>
      <c r="E24" s="658"/>
      <c r="F24" s="658">
        <v>880.64783999999997</v>
      </c>
      <c r="G24" s="658">
        <v>822</v>
      </c>
      <c r="H24" s="658">
        <v>58.647839999999974</v>
      </c>
      <c r="I24" s="659">
        <v>1.0713477372262774</v>
      </c>
      <c r="J24" s="660" t="s">
        <v>1</v>
      </c>
    </row>
    <row r="25" spans="1:10" ht="14.4" customHeight="1" x14ac:dyDescent="0.3">
      <c r="A25" s="656" t="s">
        <v>495</v>
      </c>
      <c r="B25" s="657" t="s">
        <v>1394</v>
      </c>
      <c r="C25" s="658">
        <v>25.710060000000002</v>
      </c>
      <c r="D25" s="658">
        <v>55.965319999999998</v>
      </c>
      <c r="E25" s="658"/>
      <c r="F25" s="658">
        <v>79.338700000000003</v>
      </c>
      <c r="G25" s="658">
        <v>68</v>
      </c>
      <c r="H25" s="658">
        <v>11.338700000000003</v>
      </c>
      <c r="I25" s="659">
        <v>1.1667455882352942</v>
      </c>
      <c r="J25" s="660" t="s">
        <v>1</v>
      </c>
    </row>
    <row r="26" spans="1:10" ht="14.4" customHeight="1" x14ac:dyDescent="0.3">
      <c r="A26" s="656" t="s">
        <v>495</v>
      </c>
      <c r="B26" s="657" t="s">
        <v>1395</v>
      </c>
      <c r="C26" s="658">
        <v>12.43145</v>
      </c>
      <c r="D26" s="658">
        <v>4.3023100000000003</v>
      </c>
      <c r="E26" s="658"/>
      <c r="F26" s="658">
        <v>7.6883400000000002</v>
      </c>
      <c r="G26" s="658">
        <v>10</v>
      </c>
      <c r="H26" s="658">
        <v>-2.3116599999999998</v>
      </c>
      <c r="I26" s="659">
        <v>0.76883400000000002</v>
      </c>
      <c r="J26" s="660" t="s">
        <v>1</v>
      </c>
    </row>
    <row r="27" spans="1:10" ht="14.4" customHeight="1" x14ac:dyDescent="0.3">
      <c r="A27" s="656" t="s">
        <v>495</v>
      </c>
      <c r="B27" s="657" t="s">
        <v>1396</v>
      </c>
      <c r="C27" s="658">
        <v>8.9595200000000013</v>
      </c>
      <c r="D27" s="658">
        <v>10.56995</v>
      </c>
      <c r="E27" s="658"/>
      <c r="F27" s="658">
        <v>9.1174300000000006</v>
      </c>
      <c r="G27" s="658">
        <v>20</v>
      </c>
      <c r="H27" s="658">
        <v>-10.882569999999999</v>
      </c>
      <c r="I27" s="659">
        <v>0.45587150000000004</v>
      </c>
      <c r="J27" s="660" t="s">
        <v>1</v>
      </c>
    </row>
    <row r="28" spans="1:10" ht="14.4" customHeight="1" x14ac:dyDescent="0.3">
      <c r="A28" s="656" t="s">
        <v>495</v>
      </c>
      <c r="B28" s="657" t="s">
        <v>1397</v>
      </c>
      <c r="C28" s="658">
        <v>65.512599999999992</v>
      </c>
      <c r="D28" s="658">
        <v>69.440899999999999</v>
      </c>
      <c r="E28" s="658"/>
      <c r="F28" s="658">
        <v>71.611260000000001</v>
      </c>
      <c r="G28" s="658">
        <v>122</v>
      </c>
      <c r="H28" s="658">
        <v>-50.388739999999999</v>
      </c>
      <c r="I28" s="659">
        <v>0.58697754098360655</v>
      </c>
      <c r="J28" s="660" t="s">
        <v>1</v>
      </c>
    </row>
    <row r="29" spans="1:10" ht="14.4" customHeight="1" x14ac:dyDescent="0.3">
      <c r="A29" s="656" t="s">
        <v>495</v>
      </c>
      <c r="B29" s="657" t="s">
        <v>1398</v>
      </c>
      <c r="C29" s="658">
        <v>60.020910000000001</v>
      </c>
      <c r="D29" s="658">
        <v>39.932180000000002</v>
      </c>
      <c r="E29" s="658"/>
      <c r="F29" s="658">
        <v>57.902579999999993</v>
      </c>
      <c r="G29" s="658">
        <v>70</v>
      </c>
      <c r="H29" s="658">
        <v>-12.097420000000007</v>
      </c>
      <c r="I29" s="659">
        <v>0.82717971428571424</v>
      </c>
      <c r="J29" s="660" t="s">
        <v>1</v>
      </c>
    </row>
    <row r="30" spans="1:10" ht="14.4" customHeight="1" x14ac:dyDescent="0.3">
      <c r="A30" s="656" t="s">
        <v>495</v>
      </c>
      <c r="B30" s="657" t="s">
        <v>1399</v>
      </c>
      <c r="C30" s="658">
        <v>50.957529999999998</v>
      </c>
      <c r="D30" s="658">
        <v>60.347469999999994</v>
      </c>
      <c r="E30" s="658"/>
      <c r="F30" s="658">
        <v>75.182040000000015</v>
      </c>
      <c r="G30" s="658">
        <v>92</v>
      </c>
      <c r="H30" s="658">
        <v>-16.817959999999985</v>
      </c>
      <c r="I30" s="659">
        <v>0.81719608695652191</v>
      </c>
      <c r="J30" s="660" t="s">
        <v>1</v>
      </c>
    </row>
    <row r="31" spans="1:10" ht="14.4" customHeight="1" x14ac:dyDescent="0.3">
      <c r="A31" s="656" t="s">
        <v>495</v>
      </c>
      <c r="B31" s="657" t="s">
        <v>1400</v>
      </c>
      <c r="C31" s="658">
        <v>0.86420000000000008</v>
      </c>
      <c r="D31" s="658">
        <v>1.17753</v>
      </c>
      <c r="E31" s="658"/>
      <c r="F31" s="658">
        <v>0.37239999999999995</v>
      </c>
      <c r="G31" s="658">
        <v>3</v>
      </c>
      <c r="H31" s="658">
        <v>-2.6276000000000002</v>
      </c>
      <c r="I31" s="659">
        <v>0.12413333333333332</v>
      </c>
      <c r="J31" s="660" t="s">
        <v>1</v>
      </c>
    </row>
    <row r="32" spans="1:10" ht="14.4" customHeight="1" x14ac:dyDescent="0.3">
      <c r="A32" s="656" t="s">
        <v>495</v>
      </c>
      <c r="B32" s="657" t="s">
        <v>497</v>
      </c>
      <c r="C32" s="658">
        <v>1176.1137999999996</v>
      </c>
      <c r="D32" s="658">
        <v>1209.0068400000002</v>
      </c>
      <c r="E32" s="658"/>
      <c r="F32" s="658">
        <v>1472.5186799999997</v>
      </c>
      <c r="G32" s="658">
        <v>1566</v>
      </c>
      <c r="H32" s="658">
        <v>-93.481320000000323</v>
      </c>
      <c r="I32" s="659">
        <v>0.94030567049808411</v>
      </c>
      <c r="J32" s="660" t="s">
        <v>498</v>
      </c>
    </row>
    <row r="33" spans="1:10" ht="14.4" customHeight="1" x14ac:dyDescent="0.3">
      <c r="A33" s="656" t="s">
        <v>484</v>
      </c>
      <c r="B33" s="657" t="s">
        <v>484</v>
      </c>
      <c r="C33" s="658" t="s">
        <v>484</v>
      </c>
      <c r="D33" s="658" t="s">
        <v>484</v>
      </c>
      <c r="E33" s="658"/>
      <c r="F33" s="658" t="s">
        <v>484</v>
      </c>
      <c r="G33" s="658" t="s">
        <v>484</v>
      </c>
      <c r="H33" s="658" t="s">
        <v>484</v>
      </c>
      <c r="I33" s="659" t="s">
        <v>484</v>
      </c>
      <c r="J33" s="660" t="s">
        <v>499</v>
      </c>
    </row>
    <row r="34" spans="1:10" ht="14.4" customHeight="1" x14ac:dyDescent="0.3">
      <c r="A34" s="656" t="s">
        <v>482</v>
      </c>
      <c r="B34" s="657" t="s">
        <v>493</v>
      </c>
      <c r="C34" s="658">
        <v>1176.1137999999996</v>
      </c>
      <c r="D34" s="658">
        <v>1209.0068400000002</v>
      </c>
      <c r="E34" s="658"/>
      <c r="F34" s="658">
        <v>1472.5186799999997</v>
      </c>
      <c r="G34" s="658">
        <v>1566</v>
      </c>
      <c r="H34" s="658">
        <v>-93.481320000000323</v>
      </c>
      <c r="I34" s="659">
        <v>0.94030567049808411</v>
      </c>
      <c r="J34" s="660" t="s">
        <v>494</v>
      </c>
    </row>
  </sheetData>
  <mergeCells count="3">
    <mergeCell ref="A1:I1"/>
    <mergeCell ref="F3:I3"/>
    <mergeCell ref="C4:D4"/>
  </mergeCells>
  <conditionalFormatting sqref="F18 F35:F65537">
    <cfRule type="cellIs" dxfId="45" priority="18" stopIfTrue="1" operator="greaterThan">
      <formula>1</formula>
    </cfRule>
  </conditionalFormatting>
  <conditionalFormatting sqref="H5:H17">
    <cfRule type="expression" dxfId="44" priority="14">
      <formula>$H5&gt;0</formula>
    </cfRule>
  </conditionalFormatting>
  <conditionalFormatting sqref="I5:I17">
    <cfRule type="expression" dxfId="43" priority="15">
      <formula>$I5&gt;1</formula>
    </cfRule>
  </conditionalFormatting>
  <conditionalFormatting sqref="B5:B17">
    <cfRule type="expression" dxfId="42" priority="11">
      <formula>OR($J5="NS",$J5="SumaNS",$J5="Účet")</formula>
    </cfRule>
  </conditionalFormatting>
  <conditionalFormatting sqref="F5:I17 B5:D17">
    <cfRule type="expression" dxfId="41" priority="17">
      <formula>AND($J5&lt;&gt;"",$J5&lt;&gt;"mezeraKL")</formula>
    </cfRule>
  </conditionalFormatting>
  <conditionalFormatting sqref="B5:D17 F5:I17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9" priority="13">
      <formula>OR($J5="SumaNS",$J5="NS")</formula>
    </cfRule>
  </conditionalFormatting>
  <conditionalFormatting sqref="A5:A17">
    <cfRule type="expression" dxfId="38" priority="9">
      <formula>AND($J5&lt;&gt;"mezeraKL",$J5&lt;&gt;"")</formula>
    </cfRule>
  </conditionalFormatting>
  <conditionalFormatting sqref="A5:A17">
    <cfRule type="expression" dxfId="37" priority="10">
      <formula>AND($J5&lt;&gt;"",$J5&lt;&gt;"mezeraKL")</formula>
    </cfRule>
  </conditionalFormatting>
  <conditionalFormatting sqref="H19:H34">
    <cfRule type="expression" dxfId="36" priority="6">
      <formula>$H19&gt;0</formula>
    </cfRule>
  </conditionalFormatting>
  <conditionalFormatting sqref="A19:A34">
    <cfRule type="expression" dxfId="35" priority="5">
      <formula>AND($J19&lt;&gt;"mezeraKL",$J19&lt;&gt;"")</formula>
    </cfRule>
  </conditionalFormatting>
  <conditionalFormatting sqref="I19:I34">
    <cfRule type="expression" dxfId="34" priority="7">
      <formula>$I19&gt;1</formula>
    </cfRule>
  </conditionalFormatting>
  <conditionalFormatting sqref="B19:B34">
    <cfRule type="expression" dxfId="33" priority="4">
      <formula>OR($J19="NS",$J19="SumaNS",$J19="Účet")</formula>
    </cfRule>
  </conditionalFormatting>
  <conditionalFormatting sqref="A19:D34 F19:I34">
    <cfRule type="expression" dxfId="32" priority="8">
      <formula>AND($J19&lt;&gt;"",$J19&lt;&gt;"mezeraKL")</formula>
    </cfRule>
  </conditionalFormatting>
  <conditionalFormatting sqref="B19:D34 F19:I34">
    <cfRule type="expression" dxfId="31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30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33" t="s">
        <v>1907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" customHeight="1" thickBot="1" x14ac:dyDescent="0.35">
      <c r="A2" s="351" t="s">
        <v>288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29"/>
      <c r="D3" s="530"/>
      <c r="E3" s="530"/>
      <c r="F3" s="530"/>
      <c r="G3" s="530"/>
      <c r="H3" s="244" t="s">
        <v>142</v>
      </c>
      <c r="I3" s="188">
        <f>IF(J3&lt;&gt;0,K3/J3,0)</f>
        <v>5.4612163212756037</v>
      </c>
      <c r="J3" s="188">
        <f>SUBTOTAL(9,J5:J1048576)</f>
        <v>269632</v>
      </c>
      <c r="K3" s="189">
        <f>SUBTOTAL(9,K5:K1048576)</f>
        <v>1472518.6791381836</v>
      </c>
    </row>
    <row r="4" spans="1:11" s="311" customFormat="1" ht="14.4" customHeight="1" thickBot="1" x14ac:dyDescent="0.35">
      <c r="A4" s="661" t="s">
        <v>4</v>
      </c>
      <c r="B4" s="662" t="s">
        <v>5</v>
      </c>
      <c r="C4" s="662" t="s">
        <v>0</v>
      </c>
      <c r="D4" s="662" t="s">
        <v>6</v>
      </c>
      <c r="E4" s="662" t="s">
        <v>7</v>
      </c>
      <c r="F4" s="662" t="s">
        <v>1</v>
      </c>
      <c r="G4" s="662" t="s">
        <v>77</v>
      </c>
      <c r="H4" s="664" t="s">
        <v>11</v>
      </c>
      <c r="I4" s="665" t="s">
        <v>165</v>
      </c>
      <c r="J4" s="665" t="s">
        <v>13</v>
      </c>
      <c r="K4" s="666" t="s">
        <v>176</v>
      </c>
    </row>
    <row r="5" spans="1:11" ht="14.4" customHeight="1" x14ac:dyDescent="0.3">
      <c r="A5" s="669" t="s">
        <v>482</v>
      </c>
      <c r="B5" s="670" t="s">
        <v>483</v>
      </c>
      <c r="C5" s="671" t="s">
        <v>495</v>
      </c>
      <c r="D5" s="672" t="s">
        <v>496</v>
      </c>
      <c r="E5" s="671" t="s">
        <v>1401</v>
      </c>
      <c r="F5" s="672" t="s">
        <v>1402</v>
      </c>
      <c r="G5" s="671" t="s">
        <v>1403</v>
      </c>
      <c r="H5" s="671" t="s">
        <v>1404</v>
      </c>
      <c r="I5" s="674">
        <v>5445</v>
      </c>
      <c r="J5" s="674">
        <v>2</v>
      </c>
      <c r="K5" s="675">
        <v>10890</v>
      </c>
    </row>
    <row r="6" spans="1:11" ht="14.4" customHeight="1" x14ac:dyDescent="0.3">
      <c r="A6" s="676" t="s">
        <v>482</v>
      </c>
      <c r="B6" s="677" t="s">
        <v>483</v>
      </c>
      <c r="C6" s="678" t="s">
        <v>495</v>
      </c>
      <c r="D6" s="679" t="s">
        <v>496</v>
      </c>
      <c r="E6" s="678" t="s">
        <v>1401</v>
      </c>
      <c r="F6" s="679" t="s">
        <v>1402</v>
      </c>
      <c r="G6" s="678" t="s">
        <v>1405</v>
      </c>
      <c r="H6" s="678" t="s">
        <v>1406</v>
      </c>
      <c r="I6" s="681">
        <v>5445</v>
      </c>
      <c r="J6" s="681">
        <v>1</v>
      </c>
      <c r="K6" s="682">
        <v>5445</v>
      </c>
    </row>
    <row r="7" spans="1:11" ht="14.4" customHeight="1" x14ac:dyDescent="0.3">
      <c r="A7" s="676" t="s">
        <v>482</v>
      </c>
      <c r="B7" s="677" t="s">
        <v>483</v>
      </c>
      <c r="C7" s="678" t="s">
        <v>495</v>
      </c>
      <c r="D7" s="679" t="s">
        <v>496</v>
      </c>
      <c r="E7" s="678" t="s">
        <v>1401</v>
      </c>
      <c r="F7" s="679" t="s">
        <v>1402</v>
      </c>
      <c r="G7" s="678" t="s">
        <v>1407</v>
      </c>
      <c r="H7" s="678" t="s">
        <v>1408</v>
      </c>
      <c r="I7" s="681">
        <v>5445</v>
      </c>
      <c r="J7" s="681">
        <v>1</v>
      </c>
      <c r="K7" s="682">
        <v>5445</v>
      </c>
    </row>
    <row r="8" spans="1:11" ht="14.4" customHeight="1" x14ac:dyDescent="0.3">
      <c r="A8" s="676" t="s">
        <v>482</v>
      </c>
      <c r="B8" s="677" t="s">
        <v>483</v>
      </c>
      <c r="C8" s="678" t="s">
        <v>495</v>
      </c>
      <c r="D8" s="679" t="s">
        <v>496</v>
      </c>
      <c r="E8" s="678" t="s">
        <v>1401</v>
      </c>
      <c r="F8" s="679" t="s">
        <v>1402</v>
      </c>
      <c r="G8" s="678" t="s">
        <v>1409</v>
      </c>
      <c r="H8" s="678" t="s">
        <v>1410</v>
      </c>
      <c r="I8" s="681">
        <v>147.18332926432291</v>
      </c>
      <c r="J8" s="681">
        <v>60</v>
      </c>
      <c r="K8" s="682">
        <v>8831.0299072265625</v>
      </c>
    </row>
    <row r="9" spans="1:11" ht="14.4" customHeight="1" x14ac:dyDescent="0.3">
      <c r="A9" s="676" t="s">
        <v>482</v>
      </c>
      <c r="B9" s="677" t="s">
        <v>483</v>
      </c>
      <c r="C9" s="678" t="s">
        <v>495</v>
      </c>
      <c r="D9" s="679" t="s">
        <v>496</v>
      </c>
      <c r="E9" s="678" t="s">
        <v>1401</v>
      </c>
      <c r="F9" s="679" t="s">
        <v>1402</v>
      </c>
      <c r="G9" s="678" t="s">
        <v>1411</v>
      </c>
      <c r="H9" s="678" t="s">
        <v>1412</v>
      </c>
      <c r="I9" s="681">
        <v>139.44000244140625</v>
      </c>
      <c r="J9" s="681">
        <v>20</v>
      </c>
      <c r="K9" s="682">
        <v>2788.760009765625</v>
      </c>
    </row>
    <row r="10" spans="1:11" ht="14.4" customHeight="1" x14ac:dyDescent="0.3">
      <c r="A10" s="676" t="s">
        <v>482</v>
      </c>
      <c r="B10" s="677" t="s">
        <v>483</v>
      </c>
      <c r="C10" s="678" t="s">
        <v>495</v>
      </c>
      <c r="D10" s="679" t="s">
        <v>496</v>
      </c>
      <c r="E10" s="678" t="s">
        <v>1401</v>
      </c>
      <c r="F10" s="679" t="s">
        <v>1402</v>
      </c>
      <c r="G10" s="678" t="s">
        <v>1413</v>
      </c>
      <c r="H10" s="678" t="s">
        <v>1414</v>
      </c>
      <c r="I10" s="681">
        <v>147.17832692464194</v>
      </c>
      <c r="J10" s="681">
        <v>60</v>
      </c>
      <c r="K10" s="682">
        <v>8830.7899169921875</v>
      </c>
    </row>
    <row r="11" spans="1:11" ht="14.4" customHeight="1" x14ac:dyDescent="0.3">
      <c r="A11" s="676" t="s">
        <v>482</v>
      </c>
      <c r="B11" s="677" t="s">
        <v>483</v>
      </c>
      <c r="C11" s="678" t="s">
        <v>495</v>
      </c>
      <c r="D11" s="679" t="s">
        <v>496</v>
      </c>
      <c r="E11" s="678" t="s">
        <v>1401</v>
      </c>
      <c r="F11" s="679" t="s">
        <v>1402</v>
      </c>
      <c r="G11" s="678" t="s">
        <v>1415</v>
      </c>
      <c r="H11" s="678" t="s">
        <v>1416</v>
      </c>
      <c r="I11" s="681">
        <v>139.44000244140625</v>
      </c>
      <c r="J11" s="681">
        <v>20</v>
      </c>
      <c r="K11" s="682">
        <v>2788.760009765625</v>
      </c>
    </row>
    <row r="12" spans="1:11" ht="14.4" customHeight="1" x14ac:dyDescent="0.3">
      <c r="A12" s="676" t="s">
        <v>482</v>
      </c>
      <c r="B12" s="677" t="s">
        <v>483</v>
      </c>
      <c r="C12" s="678" t="s">
        <v>495</v>
      </c>
      <c r="D12" s="679" t="s">
        <v>496</v>
      </c>
      <c r="E12" s="678" t="s">
        <v>1401</v>
      </c>
      <c r="F12" s="679" t="s">
        <v>1402</v>
      </c>
      <c r="G12" s="678" t="s">
        <v>1417</v>
      </c>
      <c r="H12" s="678" t="s">
        <v>1418</v>
      </c>
      <c r="I12" s="681">
        <v>34606</v>
      </c>
      <c r="J12" s="681">
        <v>1</v>
      </c>
      <c r="K12" s="682">
        <v>34606</v>
      </c>
    </row>
    <row r="13" spans="1:11" ht="14.4" customHeight="1" x14ac:dyDescent="0.3">
      <c r="A13" s="676" t="s">
        <v>482</v>
      </c>
      <c r="B13" s="677" t="s">
        <v>483</v>
      </c>
      <c r="C13" s="678" t="s">
        <v>495</v>
      </c>
      <c r="D13" s="679" t="s">
        <v>496</v>
      </c>
      <c r="E13" s="678" t="s">
        <v>1401</v>
      </c>
      <c r="F13" s="679" t="s">
        <v>1402</v>
      </c>
      <c r="G13" s="678" t="s">
        <v>1419</v>
      </c>
      <c r="H13" s="678" t="s">
        <v>1420</v>
      </c>
      <c r="I13" s="681">
        <v>152.46000671386719</v>
      </c>
      <c r="J13" s="681">
        <v>16</v>
      </c>
      <c r="K13" s="682">
        <v>2439.3600463867187</v>
      </c>
    </row>
    <row r="14" spans="1:11" ht="14.4" customHeight="1" x14ac:dyDescent="0.3">
      <c r="A14" s="676" t="s">
        <v>482</v>
      </c>
      <c r="B14" s="677" t="s">
        <v>483</v>
      </c>
      <c r="C14" s="678" t="s">
        <v>495</v>
      </c>
      <c r="D14" s="679" t="s">
        <v>496</v>
      </c>
      <c r="E14" s="678" t="s">
        <v>1401</v>
      </c>
      <c r="F14" s="679" t="s">
        <v>1402</v>
      </c>
      <c r="G14" s="678" t="s">
        <v>1421</v>
      </c>
      <c r="H14" s="678" t="s">
        <v>1422</v>
      </c>
      <c r="I14" s="681">
        <v>2277.85009765625</v>
      </c>
      <c r="J14" s="681">
        <v>1</v>
      </c>
      <c r="K14" s="682">
        <v>2277.85009765625</v>
      </c>
    </row>
    <row r="15" spans="1:11" ht="14.4" customHeight="1" x14ac:dyDescent="0.3">
      <c r="A15" s="676" t="s">
        <v>482</v>
      </c>
      <c r="B15" s="677" t="s">
        <v>483</v>
      </c>
      <c r="C15" s="678" t="s">
        <v>495</v>
      </c>
      <c r="D15" s="679" t="s">
        <v>496</v>
      </c>
      <c r="E15" s="678" t="s">
        <v>1401</v>
      </c>
      <c r="F15" s="679" t="s">
        <v>1402</v>
      </c>
      <c r="G15" s="678" t="s">
        <v>1423</v>
      </c>
      <c r="H15" s="678" t="s">
        <v>1424</v>
      </c>
      <c r="I15" s="681">
        <v>2277.85009765625</v>
      </c>
      <c r="J15" s="681">
        <v>1</v>
      </c>
      <c r="K15" s="682">
        <v>2277.85009765625</v>
      </c>
    </row>
    <row r="16" spans="1:11" ht="14.4" customHeight="1" x14ac:dyDescent="0.3">
      <c r="A16" s="676" t="s">
        <v>482</v>
      </c>
      <c r="B16" s="677" t="s">
        <v>483</v>
      </c>
      <c r="C16" s="678" t="s">
        <v>495</v>
      </c>
      <c r="D16" s="679" t="s">
        <v>496</v>
      </c>
      <c r="E16" s="678" t="s">
        <v>1401</v>
      </c>
      <c r="F16" s="679" t="s">
        <v>1402</v>
      </c>
      <c r="G16" s="678" t="s">
        <v>1425</v>
      </c>
      <c r="H16" s="678" t="s">
        <v>1426</v>
      </c>
      <c r="I16" s="681">
        <v>3035.31005859375</v>
      </c>
      <c r="J16" s="681">
        <v>2</v>
      </c>
      <c r="K16" s="682">
        <v>6070.6201171875</v>
      </c>
    </row>
    <row r="17" spans="1:11" ht="14.4" customHeight="1" x14ac:dyDescent="0.3">
      <c r="A17" s="676" t="s">
        <v>482</v>
      </c>
      <c r="B17" s="677" t="s">
        <v>483</v>
      </c>
      <c r="C17" s="678" t="s">
        <v>495</v>
      </c>
      <c r="D17" s="679" t="s">
        <v>496</v>
      </c>
      <c r="E17" s="678" t="s">
        <v>1401</v>
      </c>
      <c r="F17" s="679" t="s">
        <v>1402</v>
      </c>
      <c r="G17" s="678" t="s">
        <v>1427</v>
      </c>
      <c r="H17" s="678" t="s">
        <v>1428</v>
      </c>
      <c r="I17" s="681">
        <v>3035.31005859375</v>
      </c>
      <c r="J17" s="681">
        <v>2</v>
      </c>
      <c r="K17" s="682">
        <v>6070.6201171875</v>
      </c>
    </row>
    <row r="18" spans="1:11" ht="14.4" customHeight="1" x14ac:dyDescent="0.3">
      <c r="A18" s="676" t="s">
        <v>482</v>
      </c>
      <c r="B18" s="677" t="s">
        <v>483</v>
      </c>
      <c r="C18" s="678" t="s">
        <v>495</v>
      </c>
      <c r="D18" s="679" t="s">
        <v>496</v>
      </c>
      <c r="E18" s="678" t="s">
        <v>1401</v>
      </c>
      <c r="F18" s="679" t="s">
        <v>1402</v>
      </c>
      <c r="G18" s="678" t="s">
        <v>1429</v>
      </c>
      <c r="H18" s="678" t="s">
        <v>1430</v>
      </c>
      <c r="I18" s="681">
        <v>9228.1796875</v>
      </c>
      <c r="J18" s="681">
        <v>1</v>
      </c>
      <c r="K18" s="682">
        <v>9228.1796875</v>
      </c>
    </row>
    <row r="19" spans="1:11" ht="14.4" customHeight="1" x14ac:dyDescent="0.3">
      <c r="A19" s="676" t="s">
        <v>482</v>
      </c>
      <c r="B19" s="677" t="s">
        <v>483</v>
      </c>
      <c r="C19" s="678" t="s">
        <v>495</v>
      </c>
      <c r="D19" s="679" t="s">
        <v>496</v>
      </c>
      <c r="E19" s="678" t="s">
        <v>1401</v>
      </c>
      <c r="F19" s="679" t="s">
        <v>1402</v>
      </c>
      <c r="G19" s="678" t="s">
        <v>1431</v>
      </c>
      <c r="H19" s="678" t="s">
        <v>1432</v>
      </c>
      <c r="I19" s="681">
        <v>3130.75</v>
      </c>
      <c r="J19" s="681">
        <v>1</v>
      </c>
      <c r="K19" s="682">
        <v>3130.75</v>
      </c>
    </row>
    <row r="20" spans="1:11" ht="14.4" customHeight="1" x14ac:dyDescent="0.3">
      <c r="A20" s="676" t="s">
        <v>482</v>
      </c>
      <c r="B20" s="677" t="s">
        <v>483</v>
      </c>
      <c r="C20" s="678" t="s">
        <v>495</v>
      </c>
      <c r="D20" s="679" t="s">
        <v>496</v>
      </c>
      <c r="E20" s="678" t="s">
        <v>1401</v>
      </c>
      <c r="F20" s="679" t="s">
        <v>1402</v>
      </c>
      <c r="G20" s="678" t="s">
        <v>1433</v>
      </c>
      <c r="H20" s="678" t="s">
        <v>1434</v>
      </c>
      <c r="I20" s="681">
        <v>213.35000610351562</v>
      </c>
      <c r="J20" s="681">
        <v>11</v>
      </c>
      <c r="K20" s="682">
        <v>2346.8199462890625</v>
      </c>
    </row>
    <row r="21" spans="1:11" ht="14.4" customHeight="1" x14ac:dyDescent="0.3">
      <c r="A21" s="676" t="s">
        <v>482</v>
      </c>
      <c r="B21" s="677" t="s">
        <v>483</v>
      </c>
      <c r="C21" s="678" t="s">
        <v>495</v>
      </c>
      <c r="D21" s="679" t="s">
        <v>496</v>
      </c>
      <c r="E21" s="678" t="s">
        <v>1401</v>
      </c>
      <c r="F21" s="679" t="s">
        <v>1402</v>
      </c>
      <c r="G21" s="678" t="s">
        <v>1435</v>
      </c>
      <c r="H21" s="678" t="s">
        <v>1436</v>
      </c>
      <c r="I21" s="681">
        <v>2722.5</v>
      </c>
      <c r="J21" s="681">
        <v>10</v>
      </c>
      <c r="K21" s="682">
        <v>27225</v>
      </c>
    </row>
    <row r="22" spans="1:11" ht="14.4" customHeight="1" x14ac:dyDescent="0.3">
      <c r="A22" s="676" t="s">
        <v>482</v>
      </c>
      <c r="B22" s="677" t="s">
        <v>483</v>
      </c>
      <c r="C22" s="678" t="s">
        <v>495</v>
      </c>
      <c r="D22" s="679" t="s">
        <v>496</v>
      </c>
      <c r="E22" s="678" t="s">
        <v>1401</v>
      </c>
      <c r="F22" s="679" t="s">
        <v>1402</v>
      </c>
      <c r="G22" s="678" t="s">
        <v>1437</v>
      </c>
      <c r="H22" s="678" t="s">
        <v>1438</v>
      </c>
      <c r="I22" s="681">
        <v>121</v>
      </c>
      <c r="J22" s="681">
        <v>2</v>
      </c>
      <c r="K22" s="682">
        <v>242</v>
      </c>
    </row>
    <row r="23" spans="1:11" ht="14.4" customHeight="1" x14ac:dyDescent="0.3">
      <c r="A23" s="676" t="s">
        <v>482</v>
      </c>
      <c r="B23" s="677" t="s">
        <v>483</v>
      </c>
      <c r="C23" s="678" t="s">
        <v>495</v>
      </c>
      <c r="D23" s="679" t="s">
        <v>496</v>
      </c>
      <c r="E23" s="678" t="s">
        <v>1439</v>
      </c>
      <c r="F23" s="679" t="s">
        <v>1440</v>
      </c>
      <c r="G23" s="678" t="s">
        <v>1441</v>
      </c>
      <c r="H23" s="678" t="s">
        <v>1442</v>
      </c>
      <c r="I23" s="681">
        <v>90.629997253417969</v>
      </c>
      <c r="J23" s="681">
        <v>1</v>
      </c>
      <c r="K23" s="682">
        <v>90.629997253417969</v>
      </c>
    </row>
    <row r="24" spans="1:11" ht="14.4" customHeight="1" x14ac:dyDescent="0.3">
      <c r="A24" s="676" t="s">
        <v>482</v>
      </c>
      <c r="B24" s="677" t="s">
        <v>483</v>
      </c>
      <c r="C24" s="678" t="s">
        <v>495</v>
      </c>
      <c r="D24" s="679" t="s">
        <v>496</v>
      </c>
      <c r="E24" s="678" t="s">
        <v>1439</v>
      </c>
      <c r="F24" s="679" t="s">
        <v>1440</v>
      </c>
      <c r="G24" s="678" t="s">
        <v>1443</v>
      </c>
      <c r="H24" s="678" t="s">
        <v>1444</v>
      </c>
      <c r="I24" s="681">
        <v>52.869998931884766</v>
      </c>
      <c r="J24" s="681">
        <v>1</v>
      </c>
      <c r="K24" s="682">
        <v>52.869998931884766</v>
      </c>
    </row>
    <row r="25" spans="1:11" ht="14.4" customHeight="1" x14ac:dyDescent="0.3">
      <c r="A25" s="676" t="s">
        <v>482</v>
      </c>
      <c r="B25" s="677" t="s">
        <v>483</v>
      </c>
      <c r="C25" s="678" t="s">
        <v>495</v>
      </c>
      <c r="D25" s="679" t="s">
        <v>496</v>
      </c>
      <c r="E25" s="678" t="s">
        <v>1445</v>
      </c>
      <c r="F25" s="679" t="s">
        <v>1446</v>
      </c>
      <c r="G25" s="678" t="s">
        <v>1447</v>
      </c>
      <c r="H25" s="678" t="s">
        <v>1448</v>
      </c>
      <c r="I25" s="681">
        <v>5.179999828338623</v>
      </c>
      <c r="J25" s="681">
        <v>300</v>
      </c>
      <c r="K25" s="682">
        <v>1552.5</v>
      </c>
    </row>
    <row r="26" spans="1:11" ht="14.4" customHeight="1" x14ac:dyDescent="0.3">
      <c r="A26" s="676" t="s">
        <v>482</v>
      </c>
      <c r="B26" s="677" t="s">
        <v>483</v>
      </c>
      <c r="C26" s="678" t="s">
        <v>495</v>
      </c>
      <c r="D26" s="679" t="s">
        <v>496</v>
      </c>
      <c r="E26" s="678" t="s">
        <v>1445</v>
      </c>
      <c r="F26" s="679" t="s">
        <v>1446</v>
      </c>
      <c r="G26" s="678" t="s">
        <v>1449</v>
      </c>
      <c r="H26" s="678" t="s">
        <v>1450</v>
      </c>
      <c r="I26" s="681">
        <v>4.1066667238871259</v>
      </c>
      <c r="J26" s="681">
        <v>300</v>
      </c>
      <c r="K26" s="682">
        <v>1231.7000122070312</v>
      </c>
    </row>
    <row r="27" spans="1:11" ht="14.4" customHeight="1" x14ac:dyDescent="0.3">
      <c r="A27" s="676" t="s">
        <v>482</v>
      </c>
      <c r="B27" s="677" t="s">
        <v>483</v>
      </c>
      <c r="C27" s="678" t="s">
        <v>495</v>
      </c>
      <c r="D27" s="679" t="s">
        <v>496</v>
      </c>
      <c r="E27" s="678" t="s">
        <v>1445</v>
      </c>
      <c r="F27" s="679" t="s">
        <v>1446</v>
      </c>
      <c r="G27" s="678" t="s">
        <v>1451</v>
      </c>
      <c r="H27" s="678" t="s">
        <v>1452</v>
      </c>
      <c r="I27" s="681">
        <v>6.2399997711181641</v>
      </c>
      <c r="J27" s="681">
        <v>100</v>
      </c>
      <c r="K27" s="682">
        <v>624</v>
      </c>
    </row>
    <row r="28" spans="1:11" ht="14.4" customHeight="1" x14ac:dyDescent="0.3">
      <c r="A28" s="676" t="s">
        <v>482</v>
      </c>
      <c r="B28" s="677" t="s">
        <v>483</v>
      </c>
      <c r="C28" s="678" t="s">
        <v>495</v>
      </c>
      <c r="D28" s="679" t="s">
        <v>496</v>
      </c>
      <c r="E28" s="678" t="s">
        <v>1445</v>
      </c>
      <c r="F28" s="679" t="s">
        <v>1446</v>
      </c>
      <c r="G28" s="678" t="s">
        <v>1453</v>
      </c>
      <c r="H28" s="678" t="s">
        <v>1454</v>
      </c>
      <c r="I28" s="681">
        <v>9.0200004577636719</v>
      </c>
      <c r="J28" s="681">
        <v>280</v>
      </c>
      <c r="K28" s="682">
        <v>2525.60009765625</v>
      </c>
    </row>
    <row r="29" spans="1:11" ht="14.4" customHeight="1" x14ac:dyDescent="0.3">
      <c r="A29" s="676" t="s">
        <v>482</v>
      </c>
      <c r="B29" s="677" t="s">
        <v>483</v>
      </c>
      <c r="C29" s="678" t="s">
        <v>495</v>
      </c>
      <c r="D29" s="679" t="s">
        <v>496</v>
      </c>
      <c r="E29" s="678" t="s">
        <v>1445</v>
      </c>
      <c r="F29" s="679" t="s">
        <v>1446</v>
      </c>
      <c r="G29" s="678" t="s">
        <v>1455</v>
      </c>
      <c r="H29" s="678" t="s">
        <v>1456</v>
      </c>
      <c r="I29" s="681">
        <v>13.043333371480307</v>
      </c>
      <c r="J29" s="681">
        <v>420</v>
      </c>
      <c r="K29" s="682">
        <v>5478.199951171875</v>
      </c>
    </row>
    <row r="30" spans="1:11" ht="14.4" customHeight="1" x14ac:dyDescent="0.3">
      <c r="A30" s="676" t="s">
        <v>482</v>
      </c>
      <c r="B30" s="677" t="s">
        <v>483</v>
      </c>
      <c r="C30" s="678" t="s">
        <v>495</v>
      </c>
      <c r="D30" s="679" t="s">
        <v>496</v>
      </c>
      <c r="E30" s="678" t="s">
        <v>1445</v>
      </c>
      <c r="F30" s="679" t="s">
        <v>1446</v>
      </c>
      <c r="G30" s="678" t="s">
        <v>1457</v>
      </c>
      <c r="H30" s="678" t="s">
        <v>1458</v>
      </c>
      <c r="I30" s="681">
        <v>0.97000002861022949</v>
      </c>
      <c r="J30" s="681">
        <v>500</v>
      </c>
      <c r="K30" s="682">
        <v>485</v>
      </c>
    </row>
    <row r="31" spans="1:11" ht="14.4" customHeight="1" x14ac:dyDescent="0.3">
      <c r="A31" s="676" t="s">
        <v>482</v>
      </c>
      <c r="B31" s="677" t="s">
        <v>483</v>
      </c>
      <c r="C31" s="678" t="s">
        <v>495</v>
      </c>
      <c r="D31" s="679" t="s">
        <v>496</v>
      </c>
      <c r="E31" s="678" t="s">
        <v>1445</v>
      </c>
      <c r="F31" s="679" t="s">
        <v>1446</v>
      </c>
      <c r="G31" s="678" t="s">
        <v>1459</v>
      </c>
      <c r="H31" s="678" t="s">
        <v>1460</v>
      </c>
      <c r="I31" s="681">
        <v>0.43000000715255737</v>
      </c>
      <c r="J31" s="681">
        <v>10500</v>
      </c>
      <c r="K31" s="682">
        <v>4541.5498046875</v>
      </c>
    </row>
    <row r="32" spans="1:11" ht="14.4" customHeight="1" x14ac:dyDescent="0.3">
      <c r="A32" s="676" t="s">
        <v>482</v>
      </c>
      <c r="B32" s="677" t="s">
        <v>483</v>
      </c>
      <c r="C32" s="678" t="s">
        <v>495</v>
      </c>
      <c r="D32" s="679" t="s">
        <v>496</v>
      </c>
      <c r="E32" s="678" t="s">
        <v>1445</v>
      </c>
      <c r="F32" s="679" t="s">
        <v>1446</v>
      </c>
      <c r="G32" s="678" t="s">
        <v>1461</v>
      </c>
      <c r="H32" s="678" t="s">
        <v>1462</v>
      </c>
      <c r="I32" s="681">
        <v>0.87999999523162842</v>
      </c>
      <c r="J32" s="681">
        <v>8000</v>
      </c>
      <c r="K32" s="682">
        <v>7040</v>
      </c>
    </row>
    <row r="33" spans="1:11" ht="14.4" customHeight="1" x14ac:dyDescent="0.3">
      <c r="A33" s="676" t="s">
        <v>482</v>
      </c>
      <c r="B33" s="677" t="s">
        <v>483</v>
      </c>
      <c r="C33" s="678" t="s">
        <v>495</v>
      </c>
      <c r="D33" s="679" t="s">
        <v>496</v>
      </c>
      <c r="E33" s="678" t="s">
        <v>1445</v>
      </c>
      <c r="F33" s="679" t="s">
        <v>1446</v>
      </c>
      <c r="G33" s="678" t="s">
        <v>1463</v>
      </c>
      <c r="H33" s="678" t="s">
        <v>1464</v>
      </c>
      <c r="I33" s="681">
        <v>0.62000000476837158</v>
      </c>
      <c r="J33" s="681">
        <v>500</v>
      </c>
      <c r="K33" s="682">
        <v>310</v>
      </c>
    </row>
    <row r="34" spans="1:11" ht="14.4" customHeight="1" x14ac:dyDescent="0.3">
      <c r="A34" s="676" t="s">
        <v>482</v>
      </c>
      <c r="B34" s="677" t="s">
        <v>483</v>
      </c>
      <c r="C34" s="678" t="s">
        <v>495</v>
      </c>
      <c r="D34" s="679" t="s">
        <v>496</v>
      </c>
      <c r="E34" s="678" t="s">
        <v>1445</v>
      </c>
      <c r="F34" s="679" t="s">
        <v>1446</v>
      </c>
      <c r="G34" s="678" t="s">
        <v>1465</v>
      </c>
      <c r="H34" s="678" t="s">
        <v>1466</v>
      </c>
      <c r="I34" s="681">
        <v>3.0099999904632568</v>
      </c>
      <c r="J34" s="681">
        <v>4440</v>
      </c>
      <c r="K34" s="682">
        <v>13368</v>
      </c>
    </row>
    <row r="35" spans="1:11" ht="14.4" customHeight="1" x14ac:dyDescent="0.3">
      <c r="A35" s="676" t="s">
        <v>482</v>
      </c>
      <c r="B35" s="677" t="s">
        <v>483</v>
      </c>
      <c r="C35" s="678" t="s">
        <v>495</v>
      </c>
      <c r="D35" s="679" t="s">
        <v>496</v>
      </c>
      <c r="E35" s="678" t="s">
        <v>1445</v>
      </c>
      <c r="F35" s="679" t="s">
        <v>1446</v>
      </c>
      <c r="G35" s="678" t="s">
        <v>1467</v>
      </c>
      <c r="H35" s="678" t="s">
        <v>1468</v>
      </c>
      <c r="I35" s="681">
        <v>1.2899999618530273</v>
      </c>
      <c r="J35" s="681">
        <v>10000</v>
      </c>
      <c r="K35" s="682">
        <v>12900</v>
      </c>
    </row>
    <row r="36" spans="1:11" ht="14.4" customHeight="1" x14ac:dyDescent="0.3">
      <c r="A36" s="676" t="s">
        <v>482</v>
      </c>
      <c r="B36" s="677" t="s">
        <v>483</v>
      </c>
      <c r="C36" s="678" t="s">
        <v>495</v>
      </c>
      <c r="D36" s="679" t="s">
        <v>496</v>
      </c>
      <c r="E36" s="678" t="s">
        <v>1445</v>
      </c>
      <c r="F36" s="679" t="s">
        <v>1446</v>
      </c>
      <c r="G36" s="678" t="s">
        <v>1469</v>
      </c>
      <c r="H36" s="678" t="s">
        <v>1470</v>
      </c>
      <c r="I36" s="681">
        <v>0.43999999761581421</v>
      </c>
      <c r="J36" s="681">
        <v>1000</v>
      </c>
      <c r="K36" s="682">
        <v>440</v>
      </c>
    </row>
    <row r="37" spans="1:11" ht="14.4" customHeight="1" x14ac:dyDescent="0.3">
      <c r="A37" s="676" t="s">
        <v>482</v>
      </c>
      <c r="B37" s="677" t="s">
        <v>483</v>
      </c>
      <c r="C37" s="678" t="s">
        <v>495</v>
      </c>
      <c r="D37" s="679" t="s">
        <v>496</v>
      </c>
      <c r="E37" s="678" t="s">
        <v>1445</v>
      </c>
      <c r="F37" s="679" t="s">
        <v>1446</v>
      </c>
      <c r="G37" s="678" t="s">
        <v>1471</v>
      </c>
      <c r="H37" s="678" t="s">
        <v>1472</v>
      </c>
      <c r="I37" s="681">
        <v>185.97999572753906</v>
      </c>
      <c r="J37" s="681">
        <v>27</v>
      </c>
      <c r="K37" s="682">
        <v>5021.4599609375</v>
      </c>
    </row>
    <row r="38" spans="1:11" ht="14.4" customHeight="1" x14ac:dyDescent="0.3">
      <c r="A38" s="676" t="s">
        <v>482</v>
      </c>
      <c r="B38" s="677" t="s">
        <v>483</v>
      </c>
      <c r="C38" s="678" t="s">
        <v>495</v>
      </c>
      <c r="D38" s="679" t="s">
        <v>496</v>
      </c>
      <c r="E38" s="678" t="s">
        <v>1445</v>
      </c>
      <c r="F38" s="679" t="s">
        <v>1446</v>
      </c>
      <c r="G38" s="678" t="s">
        <v>1473</v>
      </c>
      <c r="H38" s="678" t="s">
        <v>1474</v>
      </c>
      <c r="I38" s="681">
        <v>86.372501373291016</v>
      </c>
      <c r="J38" s="681">
        <v>40</v>
      </c>
      <c r="K38" s="682">
        <v>3454.9000244140625</v>
      </c>
    </row>
    <row r="39" spans="1:11" ht="14.4" customHeight="1" x14ac:dyDescent="0.3">
      <c r="A39" s="676" t="s">
        <v>482</v>
      </c>
      <c r="B39" s="677" t="s">
        <v>483</v>
      </c>
      <c r="C39" s="678" t="s">
        <v>495</v>
      </c>
      <c r="D39" s="679" t="s">
        <v>496</v>
      </c>
      <c r="E39" s="678" t="s">
        <v>1445</v>
      </c>
      <c r="F39" s="679" t="s">
        <v>1446</v>
      </c>
      <c r="G39" s="678" t="s">
        <v>1475</v>
      </c>
      <c r="H39" s="678" t="s">
        <v>1476</v>
      </c>
      <c r="I39" s="681">
        <v>128.71000671386719</v>
      </c>
      <c r="J39" s="681">
        <v>5</v>
      </c>
      <c r="K39" s="682">
        <v>643.53997802734375</v>
      </c>
    </row>
    <row r="40" spans="1:11" ht="14.4" customHeight="1" x14ac:dyDescent="0.3">
      <c r="A40" s="676" t="s">
        <v>482</v>
      </c>
      <c r="B40" s="677" t="s">
        <v>483</v>
      </c>
      <c r="C40" s="678" t="s">
        <v>495</v>
      </c>
      <c r="D40" s="679" t="s">
        <v>496</v>
      </c>
      <c r="E40" s="678" t="s">
        <v>1445</v>
      </c>
      <c r="F40" s="679" t="s">
        <v>1446</v>
      </c>
      <c r="G40" s="678" t="s">
        <v>1477</v>
      </c>
      <c r="H40" s="678" t="s">
        <v>1478</v>
      </c>
      <c r="I40" s="681">
        <v>775.92999267578125</v>
      </c>
      <c r="J40" s="681">
        <v>5</v>
      </c>
      <c r="K40" s="682">
        <v>3879.6499633789062</v>
      </c>
    </row>
    <row r="41" spans="1:11" ht="14.4" customHeight="1" x14ac:dyDescent="0.3">
      <c r="A41" s="676" t="s">
        <v>482</v>
      </c>
      <c r="B41" s="677" t="s">
        <v>483</v>
      </c>
      <c r="C41" s="678" t="s">
        <v>495</v>
      </c>
      <c r="D41" s="679" t="s">
        <v>496</v>
      </c>
      <c r="E41" s="678" t="s">
        <v>1445</v>
      </c>
      <c r="F41" s="679" t="s">
        <v>1446</v>
      </c>
      <c r="G41" s="678" t="s">
        <v>1479</v>
      </c>
      <c r="H41" s="678" t="s">
        <v>1480</v>
      </c>
      <c r="I41" s="681">
        <v>272.44000244140625</v>
      </c>
      <c r="J41" s="681">
        <v>6</v>
      </c>
      <c r="K41" s="682">
        <v>1634.6400146484375</v>
      </c>
    </row>
    <row r="42" spans="1:11" ht="14.4" customHeight="1" x14ac:dyDescent="0.3">
      <c r="A42" s="676" t="s">
        <v>482</v>
      </c>
      <c r="B42" s="677" t="s">
        <v>483</v>
      </c>
      <c r="C42" s="678" t="s">
        <v>495</v>
      </c>
      <c r="D42" s="679" t="s">
        <v>496</v>
      </c>
      <c r="E42" s="678" t="s">
        <v>1445</v>
      </c>
      <c r="F42" s="679" t="s">
        <v>1446</v>
      </c>
      <c r="G42" s="678" t="s">
        <v>1481</v>
      </c>
      <c r="H42" s="678" t="s">
        <v>1482</v>
      </c>
      <c r="I42" s="681">
        <v>85.080001831054687</v>
      </c>
      <c r="J42" s="681">
        <v>12</v>
      </c>
      <c r="K42" s="682">
        <v>1020.9600219726562</v>
      </c>
    </row>
    <row r="43" spans="1:11" ht="14.4" customHeight="1" x14ac:dyDescent="0.3">
      <c r="A43" s="676" t="s">
        <v>482</v>
      </c>
      <c r="B43" s="677" t="s">
        <v>483</v>
      </c>
      <c r="C43" s="678" t="s">
        <v>495</v>
      </c>
      <c r="D43" s="679" t="s">
        <v>496</v>
      </c>
      <c r="E43" s="678" t="s">
        <v>1445</v>
      </c>
      <c r="F43" s="679" t="s">
        <v>1446</v>
      </c>
      <c r="G43" s="678" t="s">
        <v>1483</v>
      </c>
      <c r="H43" s="678" t="s">
        <v>1484</v>
      </c>
      <c r="I43" s="681">
        <v>22.147499561309814</v>
      </c>
      <c r="J43" s="681">
        <v>275</v>
      </c>
      <c r="K43" s="682">
        <v>6090</v>
      </c>
    </row>
    <row r="44" spans="1:11" ht="14.4" customHeight="1" x14ac:dyDescent="0.3">
      <c r="A44" s="676" t="s">
        <v>482</v>
      </c>
      <c r="B44" s="677" t="s">
        <v>483</v>
      </c>
      <c r="C44" s="678" t="s">
        <v>495</v>
      </c>
      <c r="D44" s="679" t="s">
        <v>496</v>
      </c>
      <c r="E44" s="678" t="s">
        <v>1445</v>
      </c>
      <c r="F44" s="679" t="s">
        <v>1446</v>
      </c>
      <c r="G44" s="678" t="s">
        <v>1485</v>
      </c>
      <c r="H44" s="678" t="s">
        <v>1486</v>
      </c>
      <c r="I44" s="681">
        <v>30.176666895548504</v>
      </c>
      <c r="J44" s="681">
        <v>103</v>
      </c>
      <c r="K44" s="682">
        <v>3108.5100021362305</v>
      </c>
    </row>
    <row r="45" spans="1:11" ht="14.4" customHeight="1" x14ac:dyDescent="0.3">
      <c r="A45" s="676" t="s">
        <v>482</v>
      </c>
      <c r="B45" s="677" t="s">
        <v>483</v>
      </c>
      <c r="C45" s="678" t="s">
        <v>495</v>
      </c>
      <c r="D45" s="679" t="s">
        <v>496</v>
      </c>
      <c r="E45" s="678" t="s">
        <v>1445</v>
      </c>
      <c r="F45" s="679" t="s">
        <v>1446</v>
      </c>
      <c r="G45" s="678" t="s">
        <v>1487</v>
      </c>
      <c r="H45" s="678" t="s">
        <v>1488</v>
      </c>
      <c r="I45" s="681">
        <v>5.2725000381469727</v>
      </c>
      <c r="J45" s="681">
        <v>230</v>
      </c>
      <c r="K45" s="682">
        <v>1212.6000061035156</v>
      </c>
    </row>
    <row r="46" spans="1:11" ht="14.4" customHeight="1" x14ac:dyDescent="0.3">
      <c r="A46" s="676" t="s">
        <v>482</v>
      </c>
      <c r="B46" s="677" t="s">
        <v>483</v>
      </c>
      <c r="C46" s="678" t="s">
        <v>495</v>
      </c>
      <c r="D46" s="679" t="s">
        <v>496</v>
      </c>
      <c r="E46" s="678" t="s">
        <v>1445</v>
      </c>
      <c r="F46" s="679" t="s">
        <v>1446</v>
      </c>
      <c r="G46" s="678" t="s">
        <v>1489</v>
      </c>
      <c r="H46" s="678" t="s">
        <v>1490</v>
      </c>
      <c r="I46" s="681">
        <v>9.7799997329711914</v>
      </c>
      <c r="J46" s="681">
        <v>200</v>
      </c>
      <c r="K46" s="682">
        <v>1955</v>
      </c>
    </row>
    <row r="47" spans="1:11" ht="14.4" customHeight="1" x14ac:dyDescent="0.3">
      <c r="A47" s="676" t="s">
        <v>482</v>
      </c>
      <c r="B47" s="677" t="s">
        <v>483</v>
      </c>
      <c r="C47" s="678" t="s">
        <v>495</v>
      </c>
      <c r="D47" s="679" t="s">
        <v>496</v>
      </c>
      <c r="E47" s="678" t="s">
        <v>1445</v>
      </c>
      <c r="F47" s="679" t="s">
        <v>1446</v>
      </c>
      <c r="G47" s="678" t="s">
        <v>1491</v>
      </c>
      <c r="H47" s="678" t="s">
        <v>1492</v>
      </c>
      <c r="I47" s="681">
        <v>283.01998901367187</v>
      </c>
      <c r="J47" s="681">
        <v>5</v>
      </c>
      <c r="K47" s="682">
        <v>1415.0799560546875</v>
      </c>
    </row>
    <row r="48" spans="1:11" ht="14.4" customHeight="1" x14ac:dyDescent="0.3">
      <c r="A48" s="676" t="s">
        <v>482</v>
      </c>
      <c r="B48" s="677" t="s">
        <v>483</v>
      </c>
      <c r="C48" s="678" t="s">
        <v>495</v>
      </c>
      <c r="D48" s="679" t="s">
        <v>496</v>
      </c>
      <c r="E48" s="678" t="s">
        <v>1445</v>
      </c>
      <c r="F48" s="679" t="s">
        <v>1446</v>
      </c>
      <c r="G48" s="678" t="s">
        <v>1493</v>
      </c>
      <c r="H48" s="678" t="s">
        <v>1494</v>
      </c>
      <c r="I48" s="681">
        <v>233.80000305175781</v>
      </c>
      <c r="J48" s="681">
        <v>5</v>
      </c>
      <c r="K48" s="682">
        <v>1168.97998046875</v>
      </c>
    </row>
    <row r="49" spans="1:11" ht="14.4" customHeight="1" x14ac:dyDescent="0.3">
      <c r="A49" s="676" t="s">
        <v>482</v>
      </c>
      <c r="B49" s="677" t="s">
        <v>483</v>
      </c>
      <c r="C49" s="678" t="s">
        <v>495</v>
      </c>
      <c r="D49" s="679" t="s">
        <v>496</v>
      </c>
      <c r="E49" s="678" t="s">
        <v>1445</v>
      </c>
      <c r="F49" s="679" t="s">
        <v>1446</v>
      </c>
      <c r="G49" s="678" t="s">
        <v>1495</v>
      </c>
      <c r="H49" s="678" t="s">
        <v>1496</v>
      </c>
      <c r="I49" s="681">
        <v>29.899999618530273</v>
      </c>
      <c r="J49" s="681">
        <v>20</v>
      </c>
      <c r="K49" s="682">
        <v>598</v>
      </c>
    </row>
    <row r="50" spans="1:11" ht="14.4" customHeight="1" x14ac:dyDescent="0.3">
      <c r="A50" s="676" t="s">
        <v>482</v>
      </c>
      <c r="B50" s="677" t="s">
        <v>483</v>
      </c>
      <c r="C50" s="678" t="s">
        <v>495</v>
      </c>
      <c r="D50" s="679" t="s">
        <v>496</v>
      </c>
      <c r="E50" s="678" t="s">
        <v>1445</v>
      </c>
      <c r="F50" s="679" t="s">
        <v>1446</v>
      </c>
      <c r="G50" s="678" t="s">
        <v>1497</v>
      </c>
      <c r="H50" s="678" t="s">
        <v>1498</v>
      </c>
      <c r="I50" s="681">
        <v>2.9000000953674316</v>
      </c>
      <c r="J50" s="681">
        <v>200</v>
      </c>
      <c r="K50" s="682">
        <v>579.5999755859375</v>
      </c>
    </row>
    <row r="51" spans="1:11" ht="14.4" customHeight="1" x14ac:dyDescent="0.3">
      <c r="A51" s="676" t="s">
        <v>482</v>
      </c>
      <c r="B51" s="677" t="s">
        <v>483</v>
      </c>
      <c r="C51" s="678" t="s">
        <v>495</v>
      </c>
      <c r="D51" s="679" t="s">
        <v>496</v>
      </c>
      <c r="E51" s="678" t="s">
        <v>1445</v>
      </c>
      <c r="F51" s="679" t="s">
        <v>1446</v>
      </c>
      <c r="G51" s="678" t="s">
        <v>1499</v>
      </c>
      <c r="H51" s="678" t="s">
        <v>1500</v>
      </c>
      <c r="I51" s="681">
        <v>169.2028590611049</v>
      </c>
      <c r="J51" s="681">
        <v>76</v>
      </c>
      <c r="K51" s="682">
        <v>12223.52978515625</v>
      </c>
    </row>
    <row r="52" spans="1:11" ht="14.4" customHeight="1" x14ac:dyDescent="0.3">
      <c r="A52" s="676" t="s">
        <v>482</v>
      </c>
      <c r="B52" s="677" t="s">
        <v>483</v>
      </c>
      <c r="C52" s="678" t="s">
        <v>495</v>
      </c>
      <c r="D52" s="679" t="s">
        <v>496</v>
      </c>
      <c r="E52" s="678" t="s">
        <v>1445</v>
      </c>
      <c r="F52" s="679" t="s">
        <v>1446</v>
      </c>
      <c r="G52" s="678" t="s">
        <v>1501</v>
      </c>
      <c r="H52" s="678" t="s">
        <v>1502</v>
      </c>
      <c r="I52" s="681">
        <v>4.8450000286102295</v>
      </c>
      <c r="J52" s="681">
        <v>300</v>
      </c>
      <c r="K52" s="682">
        <v>1453.3600006103516</v>
      </c>
    </row>
    <row r="53" spans="1:11" ht="14.4" customHeight="1" x14ac:dyDescent="0.3">
      <c r="A53" s="676" t="s">
        <v>482</v>
      </c>
      <c r="B53" s="677" t="s">
        <v>483</v>
      </c>
      <c r="C53" s="678" t="s">
        <v>495</v>
      </c>
      <c r="D53" s="679" t="s">
        <v>496</v>
      </c>
      <c r="E53" s="678" t="s">
        <v>1445</v>
      </c>
      <c r="F53" s="679" t="s">
        <v>1446</v>
      </c>
      <c r="G53" s="678" t="s">
        <v>1503</v>
      </c>
      <c r="H53" s="678" t="s">
        <v>1504</v>
      </c>
      <c r="I53" s="681">
        <v>3.2450000047683716</v>
      </c>
      <c r="J53" s="681">
        <v>340</v>
      </c>
      <c r="K53" s="682">
        <v>1103.5599975585937</v>
      </c>
    </row>
    <row r="54" spans="1:11" ht="14.4" customHeight="1" x14ac:dyDescent="0.3">
      <c r="A54" s="676" t="s">
        <v>482</v>
      </c>
      <c r="B54" s="677" t="s">
        <v>483</v>
      </c>
      <c r="C54" s="678" t="s">
        <v>495</v>
      </c>
      <c r="D54" s="679" t="s">
        <v>496</v>
      </c>
      <c r="E54" s="678" t="s">
        <v>1445</v>
      </c>
      <c r="F54" s="679" t="s">
        <v>1446</v>
      </c>
      <c r="G54" s="678" t="s">
        <v>1505</v>
      </c>
      <c r="H54" s="678" t="s">
        <v>1506</v>
      </c>
      <c r="I54" s="681">
        <v>124.55000305175781</v>
      </c>
      <c r="J54" s="681">
        <v>10</v>
      </c>
      <c r="K54" s="682">
        <v>1245.5</v>
      </c>
    </row>
    <row r="55" spans="1:11" ht="14.4" customHeight="1" x14ac:dyDescent="0.3">
      <c r="A55" s="676" t="s">
        <v>482</v>
      </c>
      <c r="B55" s="677" t="s">
        <v>483</v>
      </c>
      <c r="C55" s="678" t="s">
        <v>495</v>
      </c>
      <c r="D55" s="679" t="s">
        <v>496</v>
      </c>
      <c r="E55" s="678" t="s">
        <v>1445</v>
      </c>
      <c r="F55" s="679" t="s">
        <v>1446</v>
      </c>
      <c r="G55" s="678" t="s">
        <v>1507</v>
      </c>
      <c r="H55" s="678" t="s">
        <v>1508</v>
      </c>
      <c r="I55" s="681">
        <v>1.3799999952316284</v>
      </c>
      <c r="J55" s="681">
        <v>150</v>
      </c>
      <c r="K55" s="682">
        <v>207</v>
      </c>
    </row>
    <row r="56" spans="1:11" ht="14.4" customHeight="1" x14ac:dyDescent="0.3">
      <c r="A56" s="676" t="s">
        <v>482</v>
      </c>
      <c r="B56" s="677" t="s">
        <v>483</v>
      </c>
      <c r="C56" s="678" t="s">
        <v>495</v>
      </c>
      <c r="D56" s="679" t="s">
        <v>496</v>
      </c>
      <c r="E56" s="678" t="s">
        <v>1445</v>
      </c>
      <c r="F56" s="679" t="s">
        <v>1446</v>
      </c>
      <c r="G56" s="678" t="s">
        <v>1509</v>
      </c>
      <c r="H56" s="678" t="s">
        <v>1510</v>
      </c>
      <c r="I56" s="681">
        <v>0.85250002145767212</v>
      </c>
      <c r="J56" s="681">
        <v>800</v>
      </c>
      <c r="K56" s="682">
        <v>683</v>
      </c>
    </row>
    <row r="57" spans="1:11" ht="14.4" customHeight="1" x14ac:dyDescent="0.3">
      <c r="A57" s="676" t="s">
        <v>482</v>
      </c>
      <c r="B57" s="677" t="s">
        <v>483</v>
      </c>
      <c r="C57" s="678" t="s">
        <v>495</v>
      </c>
      <c r="D57" s="679" t="s">
        <v>496</v>
      </c>
      <c r="E57" s="678" t="s">
        <v>1445</v>
      </c>
      <c r="F57" s="679" t="s">
        <v>1446</v>
      </c>
      <c r="G57" s="678" t="s">
        <v>1511</v>
      </c>
      <c r="H57" s="678" t="s">
        <v>1512</v>
      </c>
      <c r="I57" s="681">
        <v>1.512499988079071</v>
      </c>
      <c r="J57" s="681">
        <v>700</v>
      </c>
      <c r="K57" s="682">
        <v>1059</v>
      </c>
    </row>
    <row r="58" spans="1:11" ht="14.4" customHeight="1" x14ac:dyDescent="0.3">
      <c r="A58" s="676" t="s">
        <v>482</v>
      </c>
      <c r="B58" s="677" t="s">
        <v>483</v>
      </c>
      <c r="C58" s="678" t="s">
        <v>495</v>
      </c>
      <c r="D58" s="679" t="s">
        <v>496</v>
      </c>
      <c r="E58" s="678" t="s">
        <v>1445</v>
      </c>
      <c r="F58" s="679" t="s">
        <v>1446</v>
      </c>
      <c r="G58" s="678" t="s">
        <v>1513</v>
      </c>
      <c r="H58" s="678" t="s">
        <v>1514</v>
      </c>
      <c r="I58" s="681">
        <v>2.059999942779541</v>
      </c>
      <c r="J58" s="681">
        <v>300</v>
      </c>
      <c r="K58" s="682">
        <v>618</v>
      </c>
    </row>
    <row r="59" spans="1:11" ht="14.4" customHeight="1" x14ac:dyDescent="0.3">
      <c r="A59" s="676" t="s">
        <v>482</v>
      </c>
      <c r="B59" s="677" t="s">
        <v>483</v>
      </c>
      <c r="C59" s="678" t="s">
        <v>495</v>
      </c>
      <c r="D59" s="679" t="s">
        <v>496</v>
      </c>
      <c r="E59" s="678" t="s">
        <v>1445</v>
      </c>
      <c r="F59" s="679" t="s">
        <v>1446</v>
      </c>
      <c r="G59" s="678" t="s">
        <v>1515</v>
      </c>
      <c r="H59" s="678" t="s">
        <v>1516</v>
      </c>
      <c r="I59" s="681">
        <v>3.3649998903274536</v>
      </c>
      <c r="J59" s="681">
        <v>100</v>
      </c>
      <c r="K59" s="682">
        <v>336.5</v>
      </c>
    </row>
    <row r="60" spans="1:11" ht="14.4" customHeight="1" x14ac:dyDescent="0.3">
      <c r="A60" s="676" t="s">
        <v>482</v>
      </c>
      <c r="B60" s="677" t="s">
        <v>483</v>
      </c>
      <c r="C60" s="678" t="s">
        <v>495</v>
      </c>
      <c r="D60" s="679" t="s">
        <v>496</v>
      </c>
      <c r="E60" s="678" t="s">
        <v>1445</v>
      </c>
      <c r="F60" s="679" t="s">
        <v>1446</v>
      </c>
      <c r="G60" s="678" t="s">
        <v>1517</v>
      </c>
      <c r="H60" s="678" t="s">
        <v>1518</v>
      </c>
      <c r="I60" s="681">
        <v>9.2899999618530273</v>
      </c>
      <c r="J60" s="681">
        <v>50</v>
      </c>
      <c r="K60" s="682">
        <v>464.67999267578125</v>
      </c>
    </row>
    <row r="61" spans="1:11" ht="14.4" customHeight="1" x14ac:dyDescent="0.3">
      <c r="A61" s="676" t="s">
        <v>482</v>
      </c>
      <c r="B61" s="677" t="s">
        <v>483</v>
      </c>
      <c r="C61" s="678" t="s">
        <v>495</v>
      </c>
      <c r="D61" s="679" t="s">
        <v>496</v>
      </c>
      <c r="E61" s="678" t="s">
        <v>1445</v>
      </c>
      <c r="F61" s="679" t="s">
        <v>1446</v>
      </c>
      <c r="G61" s="678" t="s">
        <v>1519</v>
      </c>
      <c r="H61" s="678" t="s">
        <v>1520</v>
      </c>
      <c r="I61" s="681">
        <v>7.5100002288818359</v>
      </c>
      <c r="J61" s="681">
        <v>36</v>
      </c>
      <c r="K61" s="682">
        <v>270.3599853515625</v>
      </c>
    </row>
    <row r="62" spans="1:11" ht="14.4" customHeight="1" x14ac:dyDescent="0.3">
      <c r="A62" s="676" t="s">
        <v>482</v>
      </c>
      <c r="B62" s="677" t="s">
        <v>483</v>
      </c>
      <c r="C62" s="678" t="s">
        <v>495</v>
      </c>
      <c r="D62" s="679" t="s">
        <v>496</v>
      </c>
      <c r="E62" s="678" t="s">
        <v>1445</v>
      </c>
      <c r="F62" s="679" t="s">
        <v>1446</v>
      </c>
      <c r="G62" s="678" t="s">
        <v>1521</v>
      </c>
      <c r="H62" s="678" t="s">
        <v>1522</v>
      </c>
      <c r="I62" s="681">
        <v>46</v>
      </c>
      <c r="J62" s="681">
        <v>2</v>
      </c>
      <c r="K62" s="682">
        <v>92</v>
      </c>
    </row>
    <row r="63" spans="1:11" ht="14.4" customHeight="1" x14ac:dyDescent="0.3">
      <c r="A63" s="676" t="s">
        <v>482</v>
      </c>
      <c r="B63" s="677" t="s">
        <v>483</v>
      </c>
      <c r="C63" s="678" t="s">
        <v>495</v>
      </c>
      <c r="D63" s="679" t="s">
        <v>496</v>
      </c>
      <c r="E63" s="678" t="s">
        <v>1445</v>
      </c>
      <c r="F63" s="679" t="s">
        <v>1446</v>
      </c>
      <c r="G63" s="678" t="s">
        <v>1523</v>
      </c>
      <c r="H63" s="678" t="s">
        <v>1524</v>
      </c>
      <c r="I63" s="681">
        <v>46.310001373291016</v>
      </c>
      <c r="J63" s="681">
        <v>12</v>
      </c>
      <c r="K63" s="682">
        <v>555.719970703125</v>
      </c>
    </row>
    <row r="64" spans="1:11" ht="14.4" customHeight="1" x14ac:dyDescent="0.3">
      <c r="A64" s="676" t="s">
        <v>482</v>
      </c>
      <c r="B64" s="677" t="s">
        <v>483</v>
      </c>
      <c r="C64" s="678" t="s">
        <v>495</v>
      </c>
      <c r="D64" s="679" t="s">
        <v>496</v>
      </c>
      <c r="E64" s="678" t="s">
        <v>1445</v>
      </c>
      <c r="F64" s="679" t="s">
        <v>1446</v>
      </c>
      <c r="G64" s="678" t="s">
        <v>1525</v>
      </c>
      <c r="H64" s="678" t="s">
        <v>1526</v>
      </c>
      <c r="I64" s="681">
        <v>4.3000001907348633</v>
      </c>
      <c r="J64" s="681">
        <v>36</v>
      </c>
      <c r="K64" s="682">
        <v>154.80000305175781</v>
      </c>
    </row>
    <row r="65" spans="1:11" ht="14.4" customHeight="1" x14ac:dyDescent="0.3">
      <c r="A65" s="676" t="s">
        <v>482</v>
      </c>
      <c r="B65" s="677" t="s">
        <v>483</v>
      </c>
      <c r="C65" s="678" t="s">
        <v>495</v>
      </c>
      <c r="D65" s="679" t="s">
        <v>496</v>
      </c>
      <c r="E65" s="678" t="s">
        <v>1445</v>
      </c>
      <c r="F65" s="679" t="s">
        <v>1446</v>
      </c>
      <c r="G65" s="678" t="s">
        <v>1527</v>
      </c>
      <c r="H65" s="678" t="s">
        <v>1528</v>
      </c>
      <c r="I65" s="681">
        <v>8.5774998664855957</v>
      </c>
      <c r="J65" s="681">
        <v>168</v>
      </c>
      <c r="K65" s="682">
        <v>1440.8400268554687</v>
      </c>
    </row>
    <row r="66" spans="1:11" ht="14.4" customHeight="1" x14ac:dyDescent="0.3">
      <c r="A66" s="676" t="s">
        <v>482</v>
      </c>
      <c r="B66" s="677" t="s">
        <v>483</v>
      </c>
      <c r="C66" s="678" t="s">
        <v>495</v>
      </c>
      <c r="D66" s="679" t="s">
        <v>496</v>
      </c>
      <c r="E66" s="678" t="s">
        <v>1445</v>
      </c>
      <c r="F66" s="679" t="s">
        <v>1446</v>
      </c>
      <c r="G66" s="678" t="s">
        <v>1529</v>
      </c>
      <c r="H66" s="678" t="s">
        <v>1530</v>
      </c>
      <c r="I66" s="681">
        <v>10.520000457763672</v>
      </c>
      <c r="J66" s="681">
        <v>20</v>
      </c>
      <c r="K66" s="682">
        <v>210.39999389648437</v>
      </c>
    </row>
    <row r="67" spans="1:11" ht="14.4" customHeight="1" x14ac:dyDescent="0.3">
      <c r="A67" s="676" t="s">
        <v>482</v>
      </c>
      <c r="B67" s="677" t="s">
        <v>483</v>
      </c>
      <c r="C67" s="678" t="s">
        <v>495</v>
      </c>
      <c r="D67" s="679" t="s">
        <v>496</v>
      </c>
      <c r="E67" s="678" t="s">
        <v>1445</v>
      </c>
      <c r="F67" s="679" t="s">
        <v>1446</v>
      </c>
      <c r="G67" s="678" t="s">
        <v>1531</v>
      </c>
      <c r="H67" s="678" t="s">
        <v>1532</v>
      </c>
      <c r="I67" s="681">
        <v>13.223333358764648</v>
      </c>
      <c r="J67" s="681">
        <v>50</v>
      </c>
      <c r="K67" s="682">
        <v>661.29998779296875</v>
      </c>
    </row>
    <row r="68" spans="1:11" ht="14.4" customHeight="1" x14ac:dyDescent="0.3">
      <c r="A68" s="676" t="s">
        <v>482</v>
      </c>
      <c r="B68" s="677" t="s">
        <v>483</v>
      </c>
      <c r="C68" s="678" t="s">
        <v>495</v>
      </c>
      <c r="D68" s="679" t="s">
        <v>496</v>
      </c>
      <c r="E68" s="678" t="s">
        <v>1445</v>
      </c>
      <c r="F68" s="679" t="s">
        <v>1446</v>
      </c>
      <c r="G68" s="678" t="s">
        <v>1533</v>
      </c>
      <c r="H68" s="678" t="s">
        <v>1534</v>
      </c>
      <c r="I68" s="681">
        <v>2.5049999952316284</v>
      </c>
      <c r="J68" s="681">
        <v>60</v>
      </c>
      <c r="K68" s="682">
        <v>150.20000076293945</v>
      </c>
    </row>
    <row r="69" spans="1:11" ht="14.4" customHeight="1" x14ac:dyDescent="0.3">
      <c r="A69" s="676" t="s">
        <v>482</v>
      </c>
      <c r="B69" s="677" t="s">
        <v>483</v>
      </c>
      <c r="C69" s="678" t="s">
        <v>495</v>
      </c>
      <c r="D69" s="679" t="s">
        <v>496</v>
      </c>
      <c r="E69" s="678" t="s">
        <v>1445</v>
      </c>
      <c r="F69" s="679" t="s">
        <v>1446</v>
      </c>
      <c r="G69" s="678" t="s">
        <v>1535</v>
      </c>
      <c r="H69" s="678" t="s">
        <v>1536</v>
      </c>
      <c r="I69" s="681">
        <v>3.2699999809265137</v>
      </c>
      <c r="J69" s="681">
        <v>40</v>
      </c>
      <c r="K69" s="682">
        <v>130.80000305175781</v>
      </c>
    </row>
    <row r="70" spans="1:11" ht="14.4" customHeight="1" x14ac:dyDescent="0.3">
      <c r="A70" s="676" t="s">
        <v>482</v>
      </c>
      <c r="B70" s="677" t="s">
        <v>483</v>
      </c>
      <c r="C70" s="678" t="s">
        <v>495</v>
      </c>
      <c r="D70" s="679" t="s">
        <v>496</v>
      </c>
      <c r="E70" s="678" t="s">
        <v>1445</v>
      </c>
      <c r="F70" s="679" t="s">
        <v>1446</v>
      </c>
      <c r="G70" s="678" t="s">
        <v>1537</v>
      </c>
      <c r="H70" s="678" t="s">
        <v>1538</v>
      </c>
      <c r="I70" s="681">
        <v>3.9600000381469727</v>
      </c>
      <c r="J70" s="681">
        <v>60</v>
      </c>
      <c r="K70" s="682">
        <v>237.59999084472656</v>
      </c>
    </row>
    <row r="71" spans="1:11" ht="14.4" customHeight="1" x14ac:dyDescent="0.3">
      <c r="A71" s="676" t="s">
        <v>482</v>
      </c>
      <c r="B71" s="677" t="s">
        <v>483</v>
      </c>
      <c r="C71" s="678" t="s">
        <v>495</v>
      </c>
      <c r="D71" s="679" t="s">
        <v>496</v>
      </c>
      <c r="E71" s="678" t="s">
        <v>1445</v>
      </c>
      <c r="F71" s="679" t="s">
        <v>1446</v>
      </c>
      <c r="G71" s="678" t="s">
        <v>1539</v>
      </c>
      <c r="H71" s="678" t="s">
        <v>1540</v>
      </c>
      <c r="I71" s="681">
        <v>183.08000183105469</v>
      </c>
      <c r="J71" s="681">
        <v>2</v>
      </c>
      <c r="K71" s="682">
        <v>366.16000366210937</v>
      </c>
    </row>
    <row r="72" spans="1:11" ht="14.4" customHeight="1" x14ac:dyDescent="0.3">
      <c r="A72" s="676" t="s">
        <v>482</v>
      </c>
      <c r="B72" s="677" t="s">
        <v>483</v>
      </c>
      <c r="C72" s="678" t="s">
        <v>495</v>
      </c>
      <c r="D72" s="679" t="s">
        <v>496</v>
      </c>
      <c r="E72" s="678" t="s">
        <v>1445</v>
      </c>
      <c r="F72" s="679" t="s">
        <v>1446</v>
      </c>
      <c r="G72" s="678" t="s">
        <v>1541</v>
      </c>
      <c r="H72" s="678" t="s">
        <v>1542</v>
      </c>
      <c r="I72" s="681">
        <v>243.52999877929687</v>
      </c>
      <c r="J72" s="681">
        <v>1</v>
      </c>
      <c r="K72" s="682">
        <v>243.52999877929687</v>
      </c>
    </row>
    <row r="73" spans="1:11" ht="14.4" customHeight="1" x14ac:dyDescent="0.3">
      <c r="A73" s="676" t="s">
        <v>482</v>
      </c>
      <c r="B73" s="677" t="s">
        <v>483</v>
      </c>
      <c r="C73" s="678" t="s">
        <v>495</v>
      </c>
      <c r="D73" s="679" t="s">
        <v>496</v>
      </c>
      <c r="E73" s="678" t="s">
        <v>1445</v>
      </c>
      <c r="F73" s="679" t="s">
        <v>1446</v>
      </c>
      <c r="G73" s="678" t="s">
        <v>1543</v>
      </c>
      <c r="H73" s="678" t="s">
        <v>1544</v>
      </c>
      <c r="I73" s="681">
        <v>52.299999237060547</v>
      </c>
      <c r="J73" s="681">
        <v>1</v>
      </c>
      <c r="K73" s="682">
        <v>52.299999237060547</v>
      </c>
    </row>
    <row r="74" spans="1:11" ht="14.4" customHeight="1" x14ac:dyDescent="0.3">
      <c r="A74" s="676" t="s">
        <v>482</v>
      </c>
      <c r="B74" s="677" t="s">
        <v>483</v>
      </c>
      <c r="C74" s="678" t="s">
        <v>495</v>
      </c>
      <c r="D74" s="679" t="s">
        <v>496</v>
      </c>
      <c r="E74" s="678" t="s">
        <v>1445</v>
      </c>
      <c r="F74" s="679" t="s">
        <v>1446</v>
      </c>
      <c r="G74" s="678" t="s">
        <v>1545</v>
      </c>
      <c r="H74" s="678" t="s">
        <v>1546</v>
      </c>
      <c r="I74" s="681">
        <v>685.04998779296875</v>
      </c>
      <c r="J74" s="681">
        <v>3</v>
      </c>
      <c r="K74" s="682">
        <v>2055.14990234375</v>
      </c>
    </row>
    <row r="75" spans="1:11" ht="14.4" customHeight="1" x14ac:dyDescent="0.3">
      <c r="A75" s="676" t="s">
        <v>482</v>
      </c>
      <c r="B75" s="677" t="s">
        <v>483</v>
      </c>
      <c r="C75" s="678" t="s">
        <v>495</v>
      </c>
      <c r="D75" s="679" t="s">
        <v>496</v>
      </c>
      <c r="E75" s="678" t="s">
        <v>1445</v>
      </c>
      <c r="F75" s="679" t="s">
        <v>1446</v>
      </c>
      <c r="G75" s="678" t="s">
        <v>1547</v>
      </c>
      <c r="H75" s="678" t="s">
        <v>1548</v>
      </c>
      <c r="I75" s="681">
        <v>899.84002685546875</v>
      </c>
      <c r="J75" s="681">
        <v>3</v>
      </c>
      <c r="K75" s="682">
        <v>2699.52001953125</v>
      </c>
    </row>
    <row r="76" spans="1:11" ht="14.4" customHeight="1" x14ac:dyDescent="0.3">
      <c r="A76" s="676" t="s">
        <v>482</v>
      </c>
      <c r="B76" s="677" t="s">
        <v>483</v>
      </c>
      <c r="C76" s="678" t="s">
        <v>495</v>
      </c>
      <c r="D76" s="679" t="s">
        <v>496</v>
      </c>
      <c r="E76" s="678" t="s">
        <v>1445</v>
      </c>
      <c r="F76" s="679" t="s">
        <v>1446</v>
      </c>
      <c r="G76" s="678" t="s">
        <v>1549</v>
      </c>
      <c r="H76" s="678" t="s">
        <v>1550</v>
      </c>
      <c r="I76" s="681">
        <v>3.0099999904632568</v>
      </c>
      <c r="J76" s="681">
        <v>50</v>
      </c>
      <c r="K76" s="682">
        <v>150.49000549316406</v>
      </c>
    </row>
    <row r="77" spans="1:11" ht="14.4" customHeight="1" x14ac:dyDescent="0.3">
      <c r="A77" s="676" t="s">
        <v>482</v>
      </c>
      <c r="B77" s="677" t="s">
        <v>483</v>
      </c>
      <c r="C77" s="678" t="s">
        <v>495</v>
      </c>
      <c r="D77" s="679" t="s">
        <v>496</v>
      </c>
      <c r="E77" s="678" t="s">
        <v>1445</v>
      </c>
      <c r="F77" s="679" t="s">
        <v>1446</v>
      </c>
      <c r="G77" s="678" t="s">
        <v>1551</v>
      </c>
      <c r="H77" s="678" t="s">
        <v>1552</v>
      </c>
      <c r="I77" s="681">
        <v>0.41999998688697815</v>
      </c>
      <c r="J77" s="681">
        <v>5500</v>
      </c>
      <c r="K77" s="682">
        <v>2310</v>
      </c>
    </row>
    <row r="78" spans="1:11" ht="14.4" customHeight="1" x14ac:dyDescent="0.3">
      <c r="A78" s="676" t="s">
        <v>482</v>
      </c>
      <c r="B78" s="677" t="s">
        <v>483</v>
      </c>
      <c r="C78" s="678" t="s">
        <v>495</v>
      </c>
      <c r="D78" s="679" t="s">
        <v>496</v>
      </c>
      <c r="E78" s="678" t="s">
        <v>1445</v>
      </c>
      <c r="F78" s="679" t="s">
        <v>1446</v>
      </c>
      <c r="G78" s="678" t="s">
        <v>1553</v>
      </c>
      <c r="H78" s="678" t="s">
        <v>1554</v>
      </c>
      <c r="I78" s="681">
        <v>3.940000057220459</v>
      </c>
      <c r="J78" s="681">
        <v>2750</v>
      </c>
      <c r="K78" s="682">
        <v>10847.650146484375</v>
      </c>
    </row>
    <row r="79" spans="1:11" ht="14.4" customHeight="1" x14ac:dyDescent="0.3">
      <c r="A79" s="676" t="s">
        <v>482</v>
      </c>
      <c r="B79" s="677" t="s">
        <v>483</v>
      </c>
      <c r="C79" s="678" t="s">
        <v>495</v>
      </c>
      <c r="D79" s="679" t="s">
        <v>496</v>
      </c>
      <c r="E79" s="678" t="s">
        <v>1445</v>
      </c>
      <c r="F79" s="679" t="s">
        <v>1446</v>
      </c>
      <c r="G79" s="678" t="s">
        <v>1555</v>
      </c>
      <c r="H79" s="678" t="s">
        <v>1556</v>
      </c>
      <c r="I79" s="681">
        <v>1.2524999976158142</v>
      </c>
      <c r="J79" s="681">
        <v>1375</v>
      </c>
      <c r="K79" s="682">
        <v>1723.7099914550781</v>
      </c>
    </row>
    <row r="80" spans="1:11" ht="14.4" customHeight="1" x14ac:dyDescent="0.3">
      <c r="A80" s="676" t="s">
        <v>482</v>
      </c>
      <c r="B80" s="677" t="s">
        <v>483</v>
      </c>
      <c r="C80" s="678" t="s">
        <v>495</v>
      </c>
      <c r="D80" s="679" t="s">
        <v>496</v>
      </c>
      <c r="E80" s="678" t="s">
        <v>1445</v>
      </c>
      <c r="F80" s="679" t="s">
        <v>1446</v>
      </c>
      <c r="G80" s="678" t="s">
        <v>1557</v>
      </c>
      <c r="H80" s="678" t="s">
        <v>1558</v>
      </c>
      <c r="I80" s="681">
        <v>1.4199999570846558</v>
      </c>
      <c r="J80" s="681">
        <v>800</v>
      </c>
      <c r="K80" s="682">
        <v>1135.2300109863281</v>
      </c>
    </row>
    <row r="81" spans="1:11" ht="14.4" customHeight="1" x14ac:dyDescent="0.3">
      <c r="A81" s="676" t="s">
        <v>482</v>
      </c>
      <c r="B81" s="677" t="s">
        <v>483</v>
      </c>
      <c r="C81" s="678" t="s">
        <v>495</v>
      </c>
      <c r="D81" s="679" t="s">
        <v>496</v>
      </c>
      <c r="E81" s="678" t="s">
        <v>1445</v>
      </c>
      <c r="F81" s="679" t="s">
        <v>1446</v>
      </c>
      <c r="G81" s="678" t="s">
        <v>1559</v>
      </c>
      <c r="H81" s="678" t="s">
        <v>1560</v>
      </c>
      <c r="I81" s="681">
        <v>8.4950003623962402</v>
      </c>
      <c r="J81" s="681">
        <v>1056</v>
      </c>
      <c r="K81" s="682">
        <v>8840.070068359375</v>
      </c>
    </row>
    <row r="82" spans="1:11" ht="14.4" customHeight="1" x14ac:dyDescent="0.3">
      <c r="A82" s="676" t="s">
        <v>482</v>
      </c>
      <c r="B82" s="677" t="s">
        <v>483</v>
      </c>
      <c r="C82" s="678" t="s">
        <v>495</v>
      </c>
      <c r="D82" s="679" t="s">
        <v>496</v>
      </c>
      <c r="E82" s="678" t="s">
        <v>1445</v>
      </c>
      <c r="F82" s="679" t="s">
        <v>1446</v>
      </c>
      <c r="G82" s="678" t="s">
        <v>1561</v>
      </c>
      <c r="H82" s="678" t="s">
        <v>1562</v>
      </c>
      <c r="I82" s="681">
        <v>27.873333613077801</v>
      </c>
      <c r="J82" s="681">
        <v>18</v>
      </c>
      <c r="K82" s="682">
        <v>501.72000122070313</v>
      </c>
    </row>
    <row r="83" spans="1:11" ht="14.4" customHeight="1" x14ac:dyDescent="0.3">
      <c r="A83" s="676" t="s">
        <v>482</v>
      </c>
      <c r="B83" s="677" t="s">
        <v>483</v>
      </c>
      <c r="C83" s="678" t="s">
        <v>495</v>
      </c>
      <c r="D83" s="679" t="s">
        <v>496</v>
      </c>
      <c r="E83" s="678" t="s">
        <v>1445</v>
      </c>
      <c r="F83" s="679" t="s">
        <v>1446</v>
      </c>
      <c r="G83" s="678" t="s">
        <v>1563</v>
      </c>
      <c r="H83" s="678" t="s">
        <v>1564</v>
      </c>
      <c r="I83" s="681">
        <v>28.731999588012695</v>
      </c>
      <c r="J83" s="681">
        <v>338</v>
      </c>
      <c r="K83" s="682">
        <v>9711.240234375</v>
      </c>
    </row>
    <row r="84" spans="1:11" ht="14.4" customHeight="1" x14ac:dyDescent="0.3">
      <c r="A84" s="676" t="s">
        <v>482</v>
      </c>
      <c r="B84" s="677" t="s">
        <v>483</v>
      </c>
      <c r="C84" s="678" t="s">
        <v>495</v>
      </c>
      <c r="D84" s="679" t="s">
        <v>496</v>
      </c>
      <c r="E84" s="678" t="s">
        <v>1445</v>
      </c>
      <c r="F84" s="679" t="s">
        <v>1446</v>
      </c>
      <c r="G84" s="678" t="s">
        <v>1565</v>
      </c>
      <c r="H84" s="678" t="s">
        <v>1566</v>
      </c>
      <c r="I84" s="681">
        <v>314.79998779296875</v>
      </c>
      <c r="J84" s="681">
        <v>2</v>
      </c>
      <c r="K84" s="682">
        <v>629.5999755859375</v>
      </c>
    </row>
    <row r="85" spans="1:11" ht="14.4" customHeight="1" x14ac:dyDescent="0.3">
      <c r="A85" s="676" t="s">
        <v>482</v>
      </c>
      <c r="B85" s="677" t="s">
        <v>483</v>
      </c>
      <c r="C85" s="678" t="s">
        <v>495</v>
      </c>
      <c r="D85" s="679" t="s">
        <v>496</v>
      </c>
      <c r="E85" s="678" t="s">
        <v>1445</v>
      </c>
      <c r="F85" s="679" t="s">
        <v>1446</v>
      </c>
      <c r="G85" s="678" t="s">
        <v>1567</v>
      </c>
      <c r="H85" s="678" t="s">
        <v>1568</v>
      </c>
      <c r="I85" s="681">
        <v>314.79998779296875</v>
      </c>
      <c r="J85" s="681">
        <v>8</v>
      </c>
      <c r="K85" s="682">
        <v>2518.4099731445312</v>
      </c>
    </row>
    <row r="86" spans="1:11" ht="14.4" customHeight="1" x14ac:dyDescent="0.3">
      <c r="A86" s="676" t="s">
        <v>482</v>
      </c>
      <c r="B86" s="677" t="s">
        <v>483</v>
      </c>
      <c r="C86" s="678" t="s">
        <v>495</v>
      </c>
      <c r="D86" s="679" t="s">
        <v>496</v>
      </c>
      <c r="E86" s="678" t="s">
        <v>1445</v>
      </c>
      <c r="F86" s="679" t="s">
        <v>1446</v>
      </c>
      <c r="G86" s="678" t="s">
        <v>1569</v>
      </c>
      <c r="H86" s="678" t="s">
        <v>1570</v>
      </c>
      <c r="I86" s="681">
        <v>0.99000000953674316</v>
      </c>
      <c r="J86" s="681">
        <v>220</v>
      </c>
      <c r="K86" s="682">
        <v>217.79999542236328</v>
      </c>
    </row>
    <row r="87" spans="1:11" ht="14.4" customHeight="1" x14ac:dyDescent="0.3">
      <c r="A87" s="676" t="s">
        <v>482</v>
      </c>
      <c r="B87" s="677" t="s">
        <v>483</v>
      </c>
      <c r="C87" s="678" t="s">
        <v>495</v>
      </c>
      <c r="D87" s="679" t="s">
        <v>496</v>
      </c>
      <c r="E87" s="678" t="s">
        <v>1571</v>
      </c>
      <c r="F87" s="679" t="s">
        <v>1572</v>
      </c>
      <c r="G87" s="678" t="s">
        <v>1573</v>
      </c>
      <c r="H87" s="678" t="s">
        <v>1574</v>
      </c>
      <c r="I87" s="681">
        <v>121</v>
      </c>
      <c r="J87" s="681">
        <v>50</v>
      </c>
      <c r="K87" s="682">
        <v>6050</v>
      </c>
    </row>
    <row r="88" spans="1:11" ht="14.4" customHeight="1" x14ac:dyDescent="0.3">
      <c r="A88" s="676" t="s">
        <v>482</v>
      </c>
      <c r="B88" s="677" t="s">
        <v>483</v>
      </c>
      <c r="C88" s="678" t="s">
        <v>495</v>
      </c>
      <c r="D88" s="679" t="s">
        <v>496</v>
      </c>
      <c r="E88" s="678" t="s">
        <v>1571</v>
      </c>
      <c r="F88" s="679" t="s">
        <v>1572</v>
      </c>
      <c r="G88" s="678" t="s">
        <v>1575</v>
      </c>
      <c r="H88" s="678" t="s">
        <v>1576</v>
      </c>
      <c r="I88" s="681">
        <v>47.189998626708984</v>
      </c>
      <c r="J88" s="681">
        <v>140</v>
      </c>
      <c r="K88" s="682">
        <v>6606.599853515625</v>
      </c>
    </row>
    <row r="89" spans="1:11" ht="14.4" customHeight="1" x14ac:dyDescent="0.3">
      <c r="A89" s="676" t="s">
        <v>482</v>
      </c>
      <c r="B89" s="677" t="s">
        <v>483</v>
      </c>
      <c r="C89" s="678" t="s">
        <v>495</v>
      </c>
      <c r="D89" s="679" t="s">
        <v>496</v>
      </c>
      <c r="E89" s="678" t="s">
        <v>1571</v>
      </c>
      <c r="F89" s="679" t="s">
        <v>1572</v>
      </c>
      <c r="G89" s="678" t="s">
        <v>1577</v>
      </c>
      <c r="H89" s="678" t="s">
        <v>1578</v>
      </c>
      <c r="I89" s="681">
        <v>6.2899999618530273</v>
      </c>
      <c r="J89" s="681">
        <v>200</v>
      </c>
      <c r="K89" s="682">
        <v>1258</v>
      </c>
    </row>
    <row r="90" spans="1:11" ht="14.4" customHeight="1" x14ac:dyDescent="0.3">
      <c r="A90" s="676" t="s">
        <v>482</v>
      </c>
      <c r="B90" s="677" t="s">
        <v>483</v>
      </c>
      <c r="C90" s="678" t="s">
        <v>495</v>
      </c>
      <c r="D90" s="679" t="s">
        <v>496</v>
      </c>
      <c r="E90" s="678" t="s">
        <v>1571</v>
      </c>
      <c r="F90" s="679" t="s">
        <v>1572</v>
      </c>
      <c r="G90" s="678" t="s">
        <v>1579</v>
      </c>
      <c r="H90" s="678" t="s">
        <v>1580</v>
      </c>
      <c r="I90" s="681">
        <v>2.9050000905990601</v>
      </c>
      <c r="J90" s="681">
        <v>1998</v>
      </c>
      <c r="K90" s="682">
        <v>5804.1800537109375</v>
      </c>
    </row>
    <row r="91" spans="1:11" ht="14.4" customHeight="1" x14ac:dyDescent="0.3">
      <c r="A91" s="676" t="s">
        <v>482</v>
      </c>
      <c r="B91" s="677" t="s">
        <v>483</v>
      </c>
      <c r="C91" s="678" t="s">
        <v>495</v>
      </c>
      <c r="D91" s="679" t="s">
        <v>496</v>
      </c>
      <c r="E91" s="678" t="s">
        <v>1571</v>
      </c>
      <c r="F91" s="679" t="s">
        <v>1572</v>
      </c>
      <c r="G91" s="678" t="s">
        <v>1581</v>
      </c>
      <c r="H91" s="678" t="s">
        <v>1582</v>
      </c>
      <c r="I91" s="681">
        <v>2.9033334255218506</v>
      </c>
      <c r="J91" s="681">
        <v>1600</v>
      </c>
      <c r="K91" s="682">
        <v>4644</v>
      </c>
    </row>
    <row r="92" spans="1:11" ht="14.4" customHeight="1" x14ac:dyDescent="0.3">
      <c r="A92" s="676" t="s">
        <v>482</v>
      </c>
      <c r="B92" s="677" t="s">
        <v>483</v>
      </c>
      <c r="C92" s="678" t="s">
        <v>495</v>
      </c>
      <c r="D92" s="679" t="s">
        <v>496</v>
      </c>
      <c r="E92" s="678" t="s">
        <v>1571</v>
      </c>
      <c r="F92" s="679" t="s">
        <v>1572</v>
      </c>
      <c r="G92" s="678" t="s">
        <v>1583</v>
      </c>
      <c r="H92" s="678" t="s">
        <v>1584</v>
      </c>
      <c r="I92" s="681">
        <v>2.9100000858306885</v>
      </c>
      <c r="J92" s="681">
        <v>800</v>
      </c>
      <c r="K92" s="682">
        <v>2328</v>
      </c>
    </row>
    <row r="93" spans="1:11" ht="14.4" customHeight="1" x14ac:dyDescent="0.3">
      <c r="A93" s="676" t="s">
        <v>482</v>
      </c>
      <c r="B93" s="677" t="s">
        <v>483</v>
      </c>
      <c r="C93" s="678" t="s">
        <v>495</v>
      </c>
      <c r="D93" s="679" t="s">
        <v>496</v>
      </c>
      <c r="E93" s="678" t="s">
        <v>1571</v>
      </c>
      <c r="F93" s="679" t="s">
        <v>1572</v>
      </c>
      <c r="G93" s="678" t="s">
        <v>1585</v>
      </c>
      <c r="H93" s="678" t="s">
        <v>1586</v>
      </c>
      <c r="I93" s="681">
        <v>2.9060000896453859</v>
      </c>
      <c r="J93" s="681">
        <v>1336</v>
      </c>
      <c r="K93" s="682">
        <v>3881.3699951171875</v>
      </c>
    </row>
    <row r="94" spans="1:11" ht="14.4" customHeight="1" x14ac:dyDescent="0.3">
      <c r="A94" s="676" t="s">
        <v>482</v>
      </c>
      <c r="B94" s="677" t="s">
        <v>483</v>
      </c>
      <c r="C94" s="678" t="s">
        <v>495</v>
      </c>
      <c r="D94" s="679" t="s">
        <v>496</v>
      </c>
      <c r="E94" s="678" t="s">
        <v>1571</v>
      </c>
      <c r="F94" s="679" t="s">
        <v>1572</v>
      </c>
      <c r="G94" s="678" t="s">
        <v>1587</v>
      </c>
      <c r="H94" s="678" t="s">
        <v>1588</v>
      </c>
      <c r="I94" s="681">
        <v>2.9100000858306885</v>
      </c>
      <c r="J94" s="681">
        <v>100</v>
      </c>
      <c r="K94" s="682">
        <v>291</v>
      </c>
    </row>
    <row r="95" spans="1:11" ht="14.4" customHeight="1" x14ac:dyDescent="0.3">
      <c r="A95" s="676" t="s">
        <v>482</v>
      </c>
      <c r="B95" s="677" t="s">
        <v>483</v>
      </c>
      <c r="C95" s="678" t="s">
        <v>495</v>
      </c>
      <c r="D95" s="679" t="s">
        <v>496</v>
      </c>
      <c r="E95" s="678" t="s">
        <v>1571</v>
      </c>
      <c r="F95" s="679" t="s">
        <v>1572</v>
      </c>
      <c r="G95" s="678" t="s">
        <v>1589</v>
      </c>
      <c r="H95" s="678" t="s">
        <v>1590</v>
      </c>
      <c r="I95" s="681">
        <v>2.9000000953674316</v>
      </c>
      <c r="J95" s="681">
        <v>100</v>
      </c>
      <c r="K95" s="682">
        <v>290</v>
      </c>
    </row>
    <row r="96" spans="1:11" ht="14.4" customHeight="1" x14ac:dyDescent="0.3">
      <c r="A96" s="676" t="s">
        <v>482</v>
      </c>
      <c r="B96" s="677" t="s">
        <v>483</v>
      </c>
      <c r="C96" s="678" t="s">
        <v>495</v>
      </c>
      <c r="D96" s="679" t="s">
        <v>496</v>
      </c>
      <c r="E96" s="678" t="s">
        <v>1571</v>
      </c>
      <c r="F96" s="679" t="s">
        <v>1572</v>
      </c>
      <c r="G96" s="678" t="s">
        <v>1591</v>
      </c>
      <c r="H96" s="678" t="s">
        <v>1592</v>
      </c>
      <c r="I96" s="681">
        <v>2.9100000858306885</v>
      </c>
      <c r="J96" s="681">
        <v>100</v>
      </c>
      <c r="K96" s="682">
        <v>291</v>
      </c>
    </row>
    <row r="97" spans="1:11" ht="14.4" customHeight="1" x14ac:dyDescent="0.3">
      <c r="A97" s="676" t="s">
        <v>482</v>
      </c>
      <c r="B97" s="677" t="s">
        <v>483</v>
      </c>
      <c r="C97" s="678" t="s">
        <v>495</v>
      </c>
      <c r="D97" s="679" t="s">
        <v>496</v>
      </c>
      <c r="E97" s="678" t="s">
        <v>1571</v>
      </c>
      <c r="F97" s="679" t="s">
        <v>1572</v>
      </c>
      <c r="G97" s="678" t="s">
        <v>1593</v>
      </c>
      <c r="H97" s="678" t="s">
        <v>1594</v>
      </c>
      <c r="I97" s="681">
        <v>250.80000305175781</v>
      </c>
      <c r="J97" s="681">
        <v>25</v>
      </c>
      <c r="K97" s="682">
        <v>6269.919921875</v>
      </c>
    </row>
    <row r="98" spans="1:11" ht="14.4" customHeight="1" x14ac:dyDescent="0.3">
      <c r="A98" s="676" t="s">
        <v>482</v>
      </c>
      <c r="B98" s="677" t="s">
        <v>483</v>
      </c>
      <c r="C98" s="678" t="s">
        <v>495</v>
      </c>
      <c r="D98" s="679" t="s">
        <v>496</v>
      </c>
      <c r="E98" s="678" t="s">
        <v>1571</v>
      </c>
      <c r="F98" s="679" t="s">
        <v>1572</v>
      </c>
      <c r="G98" s="678" t="s">
        <v>1595</v>
      </c>
      <c r="H98" s="678" t="s">
        <v>1596</v>
      </c>
      <c r="I98" s="681">
        <v>4.8140000343322757</v>
      </c>
      <c r="J98" s="681">
        <v>2900</v>
      </c>
      <c r="K98" s="682">
        <v>13961</v>
      </c>
    </row>
    <row r="99" spans="1:11" ht="14.4" customHeight="1" x14ac:dyDescent="0.3">
      <c r="A99" s="676" t="s">
        <v>482</v>
      </c>
      <c r="B99" s="677" t="s">
        <v>483</v>
      </c>
      <c r="C99" s="678" t="s">
        <v>495</v>
      </c>
      <c r="D99" s="679" t="s">
        <v>496</v>
      </c>
      <c r="E99" s="678" t="s">
        <v>1571</v>
      </c>
      <c r="F99" s="679" t="s">
        <v>1572</v>
      </c>
      <c r="G99" s="678" t="s">
        <v>1597</v>
      </c>
      <c r="H99" s="678" t="s">
        <v>1598</v>
      </c>
      <c r="I99" s="681">
        <v>1.9999999552965164E-2</v>
      </c>
      <c r="J99" s="681">
        <v>100</v>
      </c>
      <c r="K99" s="682">
        <v>2</v>
      </c>
    </row>
    <row r="100" spans="1:11" ht="14.4" customHeight="1" x14ac:dyDescent="0.3">
      <c r="A100" s="676" t="s">
        <v>482</v>
      </c>
      <c r="B100" s="677" t="s">
        <v>483</v>
      </c>
      <c r="C100" s="678" t="s">
        <v>495</v>
      </c>
      <c r="D100" s="679" t="s">
        <v>496</v>
      </c>
      <c r="E100" s="678" t="s">
        <v>1571</v>
      </c>
      <c r="F100" s="679" t="s">
        <v>1572</v>
      </c>
      <c r="G100" s="678" t="s">
        <v>1599</v>
      </c>
      <c r="H100" s="678" t="s">
        <v>1600</v>
      </c>
      <c r="I100" s="681">
        <v>1.8799999952316284</v>
      </c>
      <c r="J100" s="681">
        <v>300</v>
      </c>
      <c r="K100" s="682">
        <v>564</v>
      </c>
    </row>
    <row r="101" spans="1:11" ht="14.4" customHeight="1" x14ac:dyDescent="0.3">
      <c r="A101" s="676" t="s">
        <v>482</v>
      </c>
      <c r="B101" s="677" t="s">
        <v>483</v>
      </c>
      <c r="C101" s="678" t="s">
        <v>495</v>
      </c>
      <c r="D101" s="679" t="s">
        <v>496</v>
      </c>
      <c r="E101" s="678" t="s">
        <v>1571</v>
      </c>
      <c r="F101" s="679" t="s">
        <v>1572</v>
      </c>
      <c r="G101" s="678" t="s">
        <v>1601</v>
      </c>
      <c r="H101" s="678" t="s">
        <v>1602</v>
      </c>
      <c r="I101" s="681">
        <v>1.9366666873296101</v>
      </c>
      <c r="J101" s="681">
        <v>600</v>
      </c>
      <c r="K101" s="682">
        <v>1163</v>
      </c>
    </row>
    <row r="102" spans="1:11" ht="14.4" customHeight="1" x14ac:dyDescent="0.3">
      <c r="A102" s="676" t="s">
        <v>482</v>
      </c>
      <c r="B102" s="677" t="s">
        <v>483</v>
      </c>
      <c r="C102" s="678" t="s">
        <v>495</v>
      </c>
      <c r="D102" s="679" t="s">
        <v>496</v>
      </c>
      <c r="E102" s="678" t="s">
        <v>1571</v>
      </c>
      <c r="F102" s="679" t="s">
        <v>1572</v>
      </c>
      <c r="G102" s="678" t="s">
        <v>1603</v>
      </c>
      <c r="H102" s="678" t="s">
        <v>1604</v>
      </c>
      <c r="I102" s="681">
        <v>11.14799976348877</v>
      </c>
      <c r="J102" s="681">
        <v>2250</v>
      </c>
      <c r="K102" s="682">
        <v>25081.5</v>
      </c>
    </row>
    <row r="103" spans="1:11" ht="14.4" customHeight="1" x14ac:dyDescent="0.3">
      <c r="A103" s="676" t="s">
        <v>482</v>
      </c>
      <c r="B103" s="677" t="s">
        <v>483</v>
      </c>
      <c r="C103" s="678" t="s">
        <v>495</v>
      </c>
      <c r="D103" s="679" t="s">
        <v>496</v>
      </c>
      <c r="E103" s="678" t="s">
        <v>1571</v>
      </c>
      <c r="F103" s="679" t="s">
        <v>1572</v>
      </c>
      <c r="G103" s="678" t="s">
        <v>1605</v>
      </c>
      <c r="H103" s="678" t="s">
        <v>1606</v>
      </c>
      <c r="I103" s="681">
        <v>14.619999885559082</v>
      </c>
      <c r="J103" s="681">
        <v>280</v>
      </c>
      <c r="K103" s="682">
        <v>4097.6000366210937</v>
      </c>
    </row>
    <row r="104" spans="1:11" ht="14.4" customHeight="1" x14ac:dyDescent="0.3">
      <c r="A104" s="676" t="s">
        <v>482</v>
      </c>
      <c r="B104" s="677" t="s">
        <v>483</v>
      </c>
      <c r="C104" s="678" t="s">
        <v>495</v>
      </c>
      <c r="D104" s="679" t="s">
        <v>496</v>
      </c>
      <c r="E104" s="678" t="s">
        <v>1571</v>
      </c>
      <c r="F104" s="679" t="s">
        <v>1572</v>
      </c>
      <c r="G104" s="678" t="s">
        <v>1607</v>
      </c>
      <c r="H104" s="678" t="s">
        <v>1608</v>
      </c>
      <c r="I104" s="681">
        <v>6.1074999570846558</v>
      </c>
      <c r="J104" s="681">
        <v>1400</v>
      </c>
      <c r="K104" s="682">
        <v>8552</v>
      </c>
    </row>
    <row r="105" spans="1:11" ht="14.4" customHeight="1" x14ac:dyDescent="0.3">
      <c r="A105" s="676" t="s">
        <v>482</v>
      </c>
      <c r="B105" s="677" t="s">
        <v>483</v>
      </c>
      <c r="C105" s="678" t="s">
        <v>495</v>
      </c>
      <c r="D105" s="679" t="s">
        <v>496</v>
      </c>
      <c r="E105" s="678" t="s">
        <v>1571</v>
      </c>
      <c r="F105" s="679" t="s">
        <v>1572</v>
      </c>
      <c r="G105" s="678" t="s">
        <v>1609</v>
      </c>
      <c r="H105" s="678" t="s">
        <v>1610</v>
      </c>
      <c r="I105" s="681">
        <v>3.440000057220459</v>
      </c>
      <c r="J105" s="681">
        <v>920</v>
      </c>
      <c r="K105" s="682">
        <v>3178.3999938964844</v>
      </c>
    </row>
    <row r="106" spans="1:11" ht="14.4" customHeight="1" x14ac:dyDescent="0.3">
      <c r="A106" s="676" t="s">
        <v>482</v>
      </c>
      <c r="B106" s="677" t="s">
        <v>483</v>
      </c>
      <c r="C106" s="678" t="s">
        <v>495</v>
      </c>
      <c r="D106" s="679" t="s">
        <v>496</v>
      </c>
      <c r="E106" s="678" t="s">
        <v>1571</v>
      </c>
      <c r="F106" s="679" t="s">
        <v>1572</v>
      </c>
      <c r="G106" s="678" t="s">
        <v>1611</v>
      </c>
      <c r="H106" s="678" t="s">
        <v>1612</v>
      </c>
      <c r="I106" s="681">
        <v>3.4357143470219205</v>
      </c>
      <c r="J106" s="681">
        <v>3010</v>
      </c>
      <c r="K106" s="682">
        <v>10339.919982910156</v>
      </c>
    </row>
    <row r="107" spans="1:11" ht="14.4" customHeight="1" x14ac:dyDescent="0.3">
      <c r="A107" s="676" t="s">
        <v>482</v>
      </c>
      <c r="B107" s="677" t="s">
        <v>483</v>
      </c>
      <c r="C107" s="678" t="s">
        <v>495</v>
      </c>
      <c r="D107" s="679" t="s">
        <v>496</v>
      </c>
      <c r="E107" s="678" t="s">
        <v>1571</v>
      </c>
      <c r="F107" s="679" t="s">
        <v>1572</v>
      </c>
      <c r="G107" s="678" t="s">
        <v>1613</v>
      </c>
      <c r="H107" s="678" t="s">
        <v>1614</v>
      </c>
      <c r="I107" s="681">
        <v>30.729999542236328</v>
      </c>
      <c r="J107" s="681">
        <v>200</v>
      </c>
      <c r="K107" s="682">
        <v>6146.7998046875</v>
      </c>
    </row>
    <row r="108" spans="1:11" ht="14.4" customHeight="1" x14ac:dyDescent="0.3">
      <c r="A108" s="676" t="s">
        <v>482</v>
      </c>
      <c r="B108" s="677" t="s">
        <v>483</v>
      </c>
      <c r="C108" s="678" t="s">
        <v>495</v>
      </c>
      <c r="D108" s="679" t="s">
        <v>496</v>
      </c>
      <c r="E108" s="678" t="s">
        <v>1571</v>
      </c>
      <c r="F108" s="679" t="s">
        <v>1572</v>
      </c>
      <c r="G108" s="678" t="s">
        <v>1615</v>
      </c>
      <c r="H108" s="678" t="s">
        <v>1616</v>
      </c>
      <c r="I108" s="681">
        <v>15.130000114440918</v>
      </c>
      <c r="J108" s="681">
        <v>800</v>
      </c>
      <c r="K108" s="682">
        <v>12101</v>
      </c>
    </row>
    <row r="109" spans="1:11" ht="14.4" customHeight="1" x14ac:dyDescent="0.3">
      <c r="A109" s="676" t="s">
        <v>482</v>
      </c>
      <c r="B109" s="677" t="s">
        <v>483</v>
      </c>
      <c r="C109" s="678" t="s">
        <v>495</v>
      </c>
      <c r="D109" s="679" t="s">
        <v>496</v>
      </c>
      <c r="E109" s="678" t="s">
        <v>1571</v>
      </c>
      <c r="F109" s="679" t="s">
        <v>1572</v>
      </c>
      <c r="G109" s="678" t="s">
        <v>1617</v>
      </c>
      <c r="H109" s="678" t="s">
        <v>1618</v>
      </c>
      <c r="I109" s="681">
        <v>31.069999694824219</v>
      </c>
      <c r="J109" s="681">
        <v>325</v>
      </c>
      <c r="K109" s="682">
        <v>10098.6298828125</v>
      </c>
    </row>
    <row r="110" spans="1:11" ht="14.4" customHeight="1" x14ac:dyDescent="0.3">
      <c r="A110" s="676" t="s">
        <v>482</v>
      </c>
      <c r="B110" s="677" t="s">
        <v>483</v>
      </c>
      <c r="C110" s="678" t="s">
        <v>495</v>
      </c>
      <c r="D110" s="679" t="s">
        <v>496</v>
      </c>
      <c r="E110" s="678" t="s">
        <v>1571</v>
      </c>
      <c r="F110" s="679" t="s">
        <v>1572</v>
      </c>
      <c r="G110" s="678" t="s">
        <v>1619</v>
      </c>
      <c r="H110" s="678" t="s">
        <v>1620</v>
      </c>
      <c r="I110" s="681">
        <v>22</v>
      </c>
      <c r="J110" s="681">
        <v>100</v>
      </c>
      <c r="K110" s="682">
        <v>2200</v>
      </c>
    </row>
    <row r="111" spans="1:11" ht="14.4" customHeight="1" x14ac:dyDescent="0.3">
      <c r="A111" s="676" t="s">
        <v>482</v>
      </c>
      <c r="B111" s="677" t="s">
        <v>483</v>
      </c>
      <c r="C111" s="678" t="s">
        <v>495</v>
      </c>
      <c r="D111" s="679" t="s">
        <v>496</v>
      </c>
      <c r="E111" s="678" t="s">
        <v>1571</v>
      </c>
      <c r="F111" s="679" t="s">
        <v>1572</v>
      </c>
      <c r="G111" s="678" t="s">
        <v>1621</v>
      </c>
      <c r="H111" s="678" t="s">
        <v>1622</v>
      </c>
      <c r="I111" s="681">
        <v>22</v>
      </c>
      <c r="J111" s="681">
        <v>30</v>
      </c>
      <c r="K111" s="682">
        <v>660</v>
      </c>
    </row>
    <row r="112" spans="1:11" ht="14.4" customHeight="1" x14ac:dyDescent="0.3">
      <c r="A112" s="676" t="s">
        <v>482</v>
      </c>
      <c r="B112" s="677" t="s">
        <v>483</v>
      </c>
      <c r="C112" s="678" t="s">
        <v>495</v>
      </c>
      <c r="D112" s="679" t="s">
        <v>496</v>
      </c>
      <c r="E112" s="678" t="s">
        <v>1571</v>
      </c>
      <c r="F112" s="679" t="s">
        <v>1572</v>
      </c>
      <c r="G112" s="678" t="s">
        <v>1623</v>
      </c>
      <c r="H112" s="678" t="s">
        <v>1624</v>
      </c>
      <c r="I112" s="681">
        <v>646.75</v>
      </c>
      <c r="J112" s="681">
        <v>2</v>
      </c>
      <c r="K112" s="682">
        <v>1293.5</v>
      </c>
    </row>
    <row r="113" spans="1:11" ht="14.4" customHeight="1" x14ac:dyDescent="0.3">
      <c r="A113" s="676" t="s">
        <v>482</v>
      </c>
      <c r="B113" s="677" t="s">
        <v>483</v>
      </c>
      <c r="C113" s="678" t="s">
        <v>495</v>
      </c>
      <c r="D113" s="679" t="s">
        <v>496</v>
      </c>
      <c r="E113" s="678" t="s">
        <v>1571</v>
      </c>
      <c r="F113" s="679" t="s">
        <v>1572</v>
      </c>
      <c r="G113" s="678" t="s">
        <v>1625</v>
      </c>
      <c r="H113" s="678" t="s">
        <v>1626</v>
      </c>
      <c r="I113" s="681">
        <v>527.969970703125</v>
      </c>
      <c r="J113" s="681">
        <v>10</v>
      </c>
      <c r="K113" s="682">
        <v>5279.64990234375</v>
      </c>
    </row>
    <row r="114" spans="1:11" ht="14.4" customHeight="1" x14ac:dyDescent="0.3">
      <c r="A114" s="676" t="s">
        <v>482</v>
      </c>
      <c r="B114" s="677" t="s">
        <v>483</v>
      </c>
      <c r="C114" s="678" t="s">
        <v>495</v>
      </c>
      <c r="D114" s="679" t="s">
        <v>496</v>
      </c>
      <c r="E114" s="678" t="s">
        <v>1571</v>
      </c>
      <c r="F114" s="679" t="s">
        <v>1572</v>
      </c>
      <c r="G114" s="678" t="s">
        <v>1627</v>
      </c>
      <c r="H114" s="678" t="s">
        <v>1628</v>
      </c>
      <c r="I114" s="681">
        <v>646.760009765625</v>
      </c>
      <c r="J114" s="681">
        <v>2</v>
      </c>
      <c r="K114" s="682">
        <v>1293.52001953125</v>
      </c>
    </row>
    <row r="115" spans="1:11" ht="14.4" customHeight="1" x14ac:dyDescent="0.3">
      <c r="A115" s="676" t="s">
        <v>482</v>
      </c>
      <c r="B115" s="677" t="s">
        <v>483</v>
      </c>
      <c r="C115" s="678" t="s">
        <v>495</v>
      </c>
      <c r="D115" s="679" t="s">
        <v>496</v>
      </c>
      <c r="E115" s="678" t="s">
        <v>1571</v>
      </c>
      <c r="F115" s="679" t="s">
        <v>1572</v>
      </c>
      <c r="G115" s="678" t="s">
        <v>1629</v>
      </c>
      <c r="H115" s="678" t="s">
        <v>1630</v>
      </c>
      <c r="I115" s="681">
        <v>484.04000854492187</v>
      </c>
      <c r="J115" s="681">
        <v>20</v>
      </c>
      <c r="K115" s="682">
        <v>9680.7001953125</v>
      </c>
    </row>
    <row r="116" spans="1:11" ht="14.4" customHeight="1" x14ac:dyDescent="0.3">
      <c r="A116" s="676" t="s">
        <v>482</v>
      </c>
      <c r="B116" s="677" t="s">
        <v>483</v>
      </c>
      <c r="C116" s="678" t="s">
        <v>495</v>
      </c>
      <c r="D116" s="679" t="s">
        <v>496</v>
      </c>
      <c r="E116" s="678" t="s">
        <v>1571</v>
      </c>
      <c r="F116" s="679" t="s">
        <v>1572</v>
      </c>
      <c r="G116" s="678" t="s">
        <v>1631</v>
      </c>
      <c r="H116" s="678" t="s">
        <v>1632</v>
      </c>
      <c r="I116" s="681">
        <v>484.04000854492187</v>
      </c>
      <c r="J116" s="681">
        <v>10</v>
      </c>
      <c r="K116" s="682">
        <v>4840.35009765625</v>
      </c>
    </row>
    <row r="117" spans="1:11" ht="14.4" customHeight="1" x14ac:dyDescent="0.3">
      <c r="A117" s="676" t="s">
        <v>482</v>
      </c>
      <c r="B117" s="677" t="s">
        <v>483</v>
      </c>
      <c r="C117" s="678" t="s">
        <v>495</v>
      </c>
      <c r="D117" s="679" t="s">
        <v>496</v>
      </c>
      <c r="E117" s="678" t="s">
        <v>1571</v>
      </c>
      <c r="F117" s="679" t="s">
        <v>1572</v>
      </c>
      <c r="G117" s="678" t="s">
        <v>1633</v>
      </c>
      <c r="H117" s="678" t="s">
        <v>1634</v>
      </c>
      <c r="I117" s="681">
        <v>17.979999542236328</v>
      </c>
      <c r="J117" s="681">
        <v>50</v>
      </c>
      <c r="K117" s="682">
        <v>899.030029296875</v>
      </c>
    </row>
    <row r="118" spans="1:11" ht="14.4" customHeight="1" x14ac:dyDescent="0.3">
      <c r="A118" s="676" t="s">
        <v>482</v>
      </c>
      <c r="B118" s="677" t="s">
        <v>483</v>
      </c>
      <c r="C118" s="678" t="s">
        <v>495</v>
      </c>
      <c r="D118" s="679" t="s">
        <v>496</v>
      </c>
      <c r="E118" s="678" t="s">
        <v>1571</v>
      </c>
      <c r="F118" s="679" t="s">
        <v>1572</v>
      </c>
      <c r="G118" s="678" t="s">
        <v>1635</v>
      </c>
      <c r="H118" s="678" t="s">
        <v>1636</v>
      </c>
      <c r="I118" s="681">
        <v>17.979999542236328</v>
      </c>
      <c r="J118" s="681">
        <v>150</v>
      </c>
      <c r="K118" s="682">
        <v>2697</v>
      </c>
    </row>
    <row r="119" spans="1:11" ht="14.4" customHeight="1" x14ac:dyDescent="0.3">
      <c r="A119" s="676" t="s">
        <v>482</v>
      </c>
      <c r="B119" s="677" t="s">
        <v>483</v>
      </c>
      <c r="C119" s="678" t="s">
        <v>495</v>
      </c>
      <c r="D119" s="679" t="s">
        <v>496</v>
      </c>
      <c r="E119" s="678" t="s">
        <v>1571</v>
      </c>
      <c r="F119" s="679" t="s">
        <v>1572</v>
      </c>
      <c r="G119" s="678" t="s">
        <v>1637</v>
      </c>
      <c r="H119" s="678" t="s">
        <v>1638</v>
      </c>
      <c r="I119" s="681">
        <v>1.7999999523162842</v>
      </c>
      <c r="J119" s="681">
        <v>10</v>
      </c>
      <c r="K119" s="682">
        <v>18</v>
      </c>
    </row>
    <row r="120" spans="1:11" ht="14.4" customHeight="1" x14ac:dyDescent="0.3">
      <c r="A120" s="676" t="s">
        <v>482</v>
      </c>
      <c r="B120" s="677" t="s">
        <v>483</v>
      </c>
      <c r="C120" s="678" t="s">
        <v>495</v>
      </c>
      <c r="D120" s="679" t="s">
        <v>496</v>
      </c>
      <c r="E120" s="678" t="s">
        <v>1571</v>
      </c>
      <c r="F120" s="679" t="s">
        <v>1572</v>
      </c>
      <c r="G120" s="678" t="s">
        <v>1639</v>
      </c>
      <c r="H120" s="678" t="s">
        <v>1640</v>
      </c>
      <c r="I120" s="681">
        <v>12.100000381469727</v>
      </c>
      <c r="J120" s="681">
        <v>50</v>
      </c>
      <c r="K120" s="682">
        <v>605</v>
      </c>
    </row>
    <row r="121" spans="1:11" ht="14.4" customHeight="1" x14ac:dyDescent="0.3">
      <c r="A121" s="676" t="s">
        <v>482</v>
      </c>
      <c r="B121" s="677" t="s">
        <v>483</v>
      </c>
      <c r="C121" s="678" t="s">
        <v>495</v>
      </c>
      <c r="D121" s="679" t="s">
        <v>496</v>
      </c>
      <c r="E121" s="678" t="s">
        <v>1571</v>
      </c>
      <c r="F121" s="679" t="s">
        <v>1572</v>
      </c>
      <c r="G121" s="678" t="s">
        <v>1641</v>
      </c>
      <c r="H121" s="678" t="s">
        <v>1642</v>
      </c>
      <c r="I121" s="681">
        <v>13.199999809265137</v>
      </c>
      <c r="J121" s="681">
        <v>10</v>
      </c>
      <c r="K121" s="682">
        <v>132</v>
      </c>
    </row>
    <row r="122" spans="1:11" ht="14.4" customHeight="1" x14ac:dyDescent="0.3">
      <c r="A122" s="676" t="s">
        <v>482</v>
      </c>
      <c r="B122" s="677" t="s">
        <v>483</v>
      </c>
      <c r="C122" s="678" t="s">
        <v>495</v>
      </c>
      <c r="D122" s="679" t="s">
        <v>496</v>
      </c>
      <c r="E122" s="678" t="s">
        <v>1571</v>
      </c>
      <c r="F122" s="679" t="s">
        <v>1572</v>
      </c>
      <c r="G122" s="678" t="s">
        <v>1643</v>
      </c>
      <c r="H122" s="678" t="s">
        <v>1644</v>
      </c>
      <c r="I122" s="681">
        <v>22.989999771118164</v>
      </c>
      <c r="J122" s="681">
        <v>10</v>
      </c>
      <c r="K122" s="682">
        <v>229.89999389648437</v>
      </c>
    </row>
    <row r="123" spans="1:11" ht="14.4" customHeight="1" x14ac:dyDescent="0.3">
      <c r="A123" s="676" t="s">
        <v>482</v>
      </c>
      <c r="B123" s="677" t="s">
        <v>483</v>
      </c>
      <c r="C123" s="678" t="s">
        <v>495</v>
      </c>
      <c r="D123" s="679" t="s">
        <v>496</v>
      </c>
      <c r="E123" s="678" t="s">
        <v>1571</v>
      </c>
      <c r="F123" s="679" t="s">
        <v>1572</v>
      </c>
      <c r="G123" s="678" t="s">
        <v>1645</v>
      </c>
      <c r="H123" s="678" t="s">
        <v>1646</v>
      </c>
      <c r="I123" s="681">
        <v>4.0300002098083496</v>
      </c>
      <c r="J123" s="681">
        <v>300</v>
      </c>
      <c r="K123" s="682">
        <v>1209</v>
      </c>
    </row>
    <row r="124" spans="1:11" ht="14.4" customHeight="1" x14ac:dyDescent="0.3">
      <c r="A124" s="676" t="s">
        <v>482</v>
      </c>
      <c r="B124" s="677" t="s">
        <v>483</v>
      </c>
      <c r="C124" s="678" t="s">
        <v>495</v>
      </c>
      <c r="D124" s="679" t="s">
        <v>496</v>
      </c>
      <c r="E124" s="678" t="s">
        <v>1571</v>
      </c>
      <c r="F124" s="679" t="s">
        <v>1572</v>
      </c>
      <c r="G124" s="678" t="s">
        <v>1647</v>
      </c>
      <c r="H124" s="678" t="s">
        <v>1648</v>
      </c>
      <c r="I124" s="681">
        <v>108.88999938964844</v>
      </c>
      <c r="J124" s="681">
        <v>70</v>
      </c>
      <c r="K124" s="682">
        <v>7622</v>
      </c>
    </row>
    <row r="125" spans="1:11" ht="14.4" customHeight="1" x14ac:dyDescent="0.3">
      <c r="A125" s="676" t="s">
        <v>482</v>
      </c>
      <c r="B125" s="677" t="s">
        <v>483</v>
      </c>
      <c r="C125" s="678" t="s">
        <v>495</v>
      </c>
      <c r="D125" s="679" t="s">
        <v>496</v>
      </c>
      <c r="E125" s="678" t="s">
        <v>1571</v>
      </c>
      <c r="F125" s="679" t="s">
        <v>1572</v>
      </c>
      <c r="G125" s="678" t="s">
        <v>1649</v>
      </c>
      <c r="H125" s="678" t="s">
        <v>1650</v>
      </c>
      <c r="I125" s="681">
        <v>18.149999618530273</v>
      </c>
      <c r="J125" s="681">
        <v>200</v>
      </c>
      <c r="K125" s="682">
        <v>3630</v>
      </c>
    </row>
    <row r="126" spans="1:11" ht="14.4" customHeight="1" x14ac:dyDescent="0.3">
      <c r="A126" s="676" t="s">
        <v>482</v>
      </c>
      <c r="B126" s="677" t="s">
        <v>483</v>
      </c>
      <c r="C126" s="678" t="s">
        <v>495</v>
      </c>
      <c r="D126" s="679" t="s">
        <v>496</v>
      </c>
      <c r="E126" s="678" t="s">
        <v>1571</v>
      </c>
      <c r="F126" s="679" t="s">
        <v>1572</v>
      </c>
      <c r="G126" s="678" t="s">
        <v>1651</v>
      </c>
      <c r="H126" s="678" t="s">
        <v>1652</v>
      </c>
      <c r="I126" s="681">
        <v>9.6800003051757812</v>
      </c>
      <c r="J126" s="681">
        <v>2800</v>
      </c>
      <c r="K126" s="682">
        <v>27104</v>
      </c>
    </row>
    <row r="127" spans="1:11" ht="14.4" customHeight="1" x14ac:dyDescent="0.3">
      <c r="A127" s="676" t="s">
        <v>482</v>
      </c>
      <c r="B127" s="677" t="s">
        <v>483</v>
      </c>
      <c r="C127" s="678" t="s">
        <v>495</v>
      </c>
      <c r="D127" s="679" t="s">
        <v>496</v>
      </c>
      <c r="E127" s="678" t="s">
        <v>1571</v>
      </c>
      <c r="F127" s="679" t="s">
        <v>1572</v>
      </c>
      <c r="G127" s="678" t="s">
        <v>1653</v>
      </c>
      <c r="H127" s="678" t="s">
        <v>1654</v>
      </c>
      <c r="I127" s="681">
        <v>3.869999885559082</v>
      </c>
      <c r="J127" s="681">
        <v>1100</v>
      </c>
      <c r="K127" s="682">
        <v>4259.2000122070312</v>
      </c>
    </row>
    <row r="128" spans="1:11" ht="14.4" customHeight="1" x14ac:dyDescent="0.3">
      <c r="A128" s="676" t="s">
        <v>482</v>
      </c>
      <c r="B128" s="677" t="s">
        <v>483</v>
      </c>
      <c r="C128" s="678" t="s">
        <v>495</v>
      </c>
      <c r="D128" s="679" t="s">
        <v>496</v>
      </c>
      <c r="E128" s="678" t="s">
        <v>1571</v>
      </c>
      <c r="F128" s="679" t="s">
        <v>1572</v>
      </c>
      <c r="G128" s="678" t="s">
        <v>1655</v>
      </c>
      <c r="H128" s="678" t="s">
        <v>1656</v>
      </c>
      <c r="I128" s="681">
        <v>4.619999885559082</v>
      </c>
      <c r="J128" s="681">
        <v>80</v>
      </c>
      <c r="K128" s="682">
        <v>369.60000610351562</v>
      </c>
    </row>
    <row r="129" spans="1:11" ht="14.4" customHeight="1" x14ac:dyDescent="0.3">
      <c r="A129" s="676" t="s">
        <v>482</v>
      </c>
      <c r="B129" s="677" t="s">
        <v>483</v>
      </c>
      <c r="C129" s="678" t="s">
        <v>495</v>
      </c>
      <c r="D129" s="679" t="s">
        <v>496</v>
      </c>
      <c r="E129" s="678" t="s">
        <v>1571</v>
      </c>
      <c r="F129" s="679" t="s">
        <v>1572</v>
      </c>
      <c r="G129" s="678" t="s">
        <v>1657</v>
      </c>
      <c r="H129" s="678" t="s">
        <v>1658</v>
      </c>
      <c r="I129" s="681">
        <v>3.9900000095367432</v>
      </c>
      <c r="J129" s="681">
        <v>50</v>
      </c>
      <c r="K129" s="682">
        <v>199.5</v>
      </c>
    </row>
    <row r="130" spans="1:11" ht="14.4" customHeight="1" x14ac:dyDescent="0.3">
      <c r="A130" s="676" t="s">
        <v>482</v>
      </c>
      <c r="B130" s="677" t="s">
        <v>483</v>
      </c>
      <c r="C130" s="678" t="s">
        <v>495</v>
      </c>
      <c r="D130" s="679" t="s">
        <v>496</v>
      </c>
      <c r="E130" s="678" t="s">
        <v>1571</v>
      </c>
      <c r="F130" s="679" t="s">
        <v>1572</v>
      </c>
      <c r="G130" s="678" t="s">
        <v>1659</v>
      </c>
      <c r="H130" s="678" t="s">
        <v>1660</v>
      </c>
      <c r="I130" s="681">
        <v>3.1400001049041748</v>
      </c>
      <c r="J130" s="681">
        <v>50</v>
      </c>
      <c r="K130" s="682">
        <v>157</v>
      </c>
    </row>
    <row r="131" spans="1:11" ht="14.4" customHeight="1" x14ac:dyDescent="0.3">
      <c r="A131" s="676" t="s">
        <v>482</v>
      </c>
      <c r="B131" s="677" t="s">
        <v>483</v>
      </c>
      <c r="C131" s="678" t="s">
        <v>495</v>
      </c>
      <c r="D131" s="679" t="s">
        <v>496</v>
      </c>
      <c r="E131" s="678" t="s">
        <v>1571</v>
      </c>
      <c r="F131" s="679" t="s">
        <v>1572</v>
      </c>
      <c r="G131" s="678" t="s">
        <v>1661</v>
      </c>
      <c r="H131" s="678" t="s">
        <v>1662</v>
      </c>
      <c r="I131" s="681">
        <v>314.60000610351562</v>
      </c>
      <c r="J131" s="681">
        <v>10</v>
      </c>
      <c r="K131" s="682">
        <v>3146</v>
      </c>
    </row>
    <row r="132" spans="1:11" ht="14.4" customHeight="1" x14ac:dyDescent="0.3">
      <c r="A132" s="676" t="s">
        <v>482</v>
      </c>
      <c r="B132" s="677" t="s">
        <v>483</v>
      </c>
      <c r="C132" s="678" t="s">
        <v>495</v>
      </c>
      <c r="D132" s="679" t="s">
        <v>496</v>
      </c>
      <c r="E132" s="678" t="s">
        <v>1571</v>
      </c>
      <c r="F132" s="679" t="s">
        <v>1572</v>
      </c>
      <c r="G132" s="678" t="s">
        <v>1663</v>
      </c>
      <c r="H132" s="678" t="s">
        <v>1664</v>
      </c>
      <c r="I132" s="681">
        <v>1109.27001953125</v>
      </c>
      <c r="J132" s="681">
        <v>1</v>
      </c>
      <c r="K132" s="682">
        <v>1109.27001953125</v>
      </c>
    </row>
    <row r="133" spans="1:11" ht="14.4" customHeight="1" x14ac:dyDescent="0.3">
      <c r="A133" s="676" t="s">
        <v>482</v>
      </c>
      <c r="B133" s="677" t="s">
        <v>483</v>
      </c>
      <c r="C133" s="678" t="s">
        <v>495</v>
      </c>
      <c r="D133" s="679" t="s">
        <v>496</v>
      </c>
      <c r="E133" s="678" t="s">
        <v>1571</v>
      </c>
      <c r="F133" s="679" t="s">
        <v>1572</v>
      </c>
      <c r="G133" s="678" t="s">
        <v>1665</v>
      </c>
      <c r="H133" s="678" t="s">
        <v>1666</v>
      </c>
      <c r="I133" s="681">
        <v>80.580001831054688</v>
      </c>
      <c r="J133" s="681">
        <v>10</v>
      </c>
      <c r="K133" s="682">
        <v>805.79998779296875</v>
      </c>
    </row>
    <row r="134" spans="1:11" ht="14.4" customHeight="1" x14ac:dyDescent="0.3">
      <c r="A134" s="676" t="s">
        <v>482</v>
      </c>
      <c r="B134" s="677" t="s">
        <v>483</v>
      </c>
      <c r="C134" s="678" t="s">
        <v>495</v>
      </c>
      <c r="D134" s="679" t="s">
        <v>496</v>
      </c>
      <c r="E134" s="678" t="s">
        <v>1571</v>
      </c>
      <c r="F134" s="679" t="s">
        <v>1572</v>
      </c>
      <c r="G134" s="678" t="s">
        <v>1667</v>
      </c>
      <c r="H134" s="678" t="s">
        <v>1668</v>
      </c>
      <c r="I134" s="681">
        <v>39.930000305175781</v>
      </c>
      <c r="J134" s="681">
        <v>80</v>
      </c>
      <c r="K134" s="682">
        <v>3194.39990234375</v>
      </c>
    </row>
    <row r="135" spans="1:11" ht="14.4" customHeight="1" x14ac:dyDescent="0.3">
      <c r="A135" s="676" t="s">
        <v>482</v>
      </c>
      <c r="B135" s="677" t="s">
        <v>483</v>
      </c>
      <c r="C135" s="678" t="s">
        <v>495</v>
      </c>
      <c r="D135" s="679" t="s">
        <v>496</v>
      </c>
      <c r="E135" s="678" t="s">
        <v>1571</v>
      </c>
      <c r="F135" s="679" t="s">
        <v>1572</v>
      </c>
      <c r="G135" s="678" t="s">
        <v>1669</v>
      </c>
      <c r="H135" s="678" t="s">
        <v>1670</v>
      </c>
      <c r="I135" s="681">
        <v>102.84999847412109</v>
      </c>
      <c r="J135" s="681">
        <v>72</v>
      </c>
      <c r="K135" s="682">
        <v>7405.199951171875</v>
      </c>
    </row>
    <row r="136" spans="1:11" ht="14.4" customHeight="1" x14ac:dyDescent="0.3">
      <c r="A136" s="676" t="s">
        <v>482</v>
      </c>
      <c r="B136" s="677" t="s">
        <v>483</v>
      </c>
      <c r="C136" s="678" t="s">
        <v>495</v>
      </c>
      <c r="D136" s="679" t="s">
        <v>496</v>
      </c>
      <c r="E136" s="678" t="s">
        <v>1571</v>
      </c>
      <c r="F136" s="679" t="s">
        <v>1572</v>
      </c>
      <c r="G136" s="678" t="s">
        <v>1671</v>
      </c>
      <c r="H136" s="678" t="s">
        <v>1672</v>
      </c>
      <c r="I136" s="681">
        <v>0.25333333015441895</v>
      </c>
      <c r="J136" s="681">
        <v>600</v>
      </c>
      <c r="K136" s="682">
        <v>152</v>
      </c>
    </row>
    <row r="137" spans="1:11" ht="14.4" customHeight="1" x14ac:dyDescent="0.3">
      <c r="A137" s="676" t="s">
        <v>482</v>
      </c>
      <c r="B137" s="677" t="s">
        <v>483</v>
      </c>
      <c r="C137" s="678" t="s">
        <v>495</v>
      </c>
      <c r="D137" s="679" t="s">
        <v>496</v>
      </c>
      <c r="E137" s="678" t="s">
        <v>1571</v>
      </c>
      <c r="F137" s="679" t="s">
        <v>1572</v>
      </c>
      <c r="G137" s="678" t="s">
        <v>1673</v>
      </c>
      <c r="H137" s="678" t="s">
        <v>1674</v>
      </c>
      <c r="I137" s="681">
        <v>154</v>
      </c>
      <c r="J137" s="681">
        <v>10</v>
      </c>
      <c r="K137" s="682">
        <v>1539.969970703125</v>
      </c>
    </row>
    <row r="138" spans="1:11" ht="14.4" customHeight="1" x14ac:dyDescent="0.3">
      <c r="A138" s="676" t="s">
        <v>482</v>
      </c>
      <c r="B138" s="677" t="s">
        <v>483</v>
      </c>
      <c r="C138" s="678" t="s">
        <v>495</v>
      </c>
      <c r="D138" s="679" t="s">
        <v>496</v>
      </c>
      <c r="E138" s="678" t="s">
        <v>1571</v>
      </c>
      <c r="F138" s="679" t="s">
        <v>1572</v>
      </c>
      <c r="G138" s="678" t="s">
        <v>1675</v>
      </c>
      <c r="H138" s="678" t="s">
        <v>1676</v>
      </c>
      <c r="I138" s="681">
        <v>153.99000549316406</v>
      </c>
      <c r="J138" s="681">
        <v>10</v>
      </c>
      <c r="K138" s="682">
        <v>1539.9300537109375</v>
      </c>
    </row>
    <row r="139" spans="1:11" ht="14.4" customHeight="1" x14ac:dyDescent="0.3">
      <c r="A139" s="676" t="s">
        <v>482</v>
      </c>
      <c r="B139" s="677" t="s">
        <v>483</v>
      </c>
      <c r="C139" s="678" t="s">
        <v>495</v>
      </c>
      <c r="D139" s="679" t="s">
        <v>496</v>
      </c>
      <c r="E139" s="678" t="s">
        <v>1571</v>
      </c>
      <c r="F139" s="679" t="s">
        <v>1572</v>
      </c>
      <c r="G139" s="678" t="s">
        <v>1677</v>
      </c>
      <c r="H139" s="678" t="s">
        <v>1678</v>
      </c>
      <c r="I139" s="681">
        <v>90.75</v>
      </c>
      <c r="J139" s="681">
        <v>10</v>
      </c>
      <c r="K139" s="682">
        <v>907.5</v>
      </c>
    </row>
    <row r="140" spans="1:11" ht="14.4" customHeight="1" x14ac:dyDescent="0.3">
      <c r="A140" s="676" t="s">
        <v>482</v>
      </c>
      <c r="B140" s="677" t="s">
        <v>483</v>
      </c>
      <c r="C140" s="678" t="s">
        <v>495</v>
      </c>
      <c r="D140" s="679" t="s">
        <v>496</v>
      </c>
      <c r="E140" s="678" t="s">
        <v>1571</v>
      </c>
      <c r="F140" s="679" t="s">
        <v>1572</v>
      </c>
      <c r="G140" s="678" t="s">
        <v>1679</v>
      </c>
      <c r="H140" s="678" t="s">
        <v>1680</v>
      </c>
      <c r="I140" s="681">
        <v>302.5</v>
      </c>
      <c r="J140" s="681">
        <v>2</v>
      </c>
      <c r="K140" s="682">
        <v>605</v>
      </c>
    </row>
    <row r="141" spans="1:11" ht="14.4" customHeight="1" x14ac:dyDescent="0.3">
      <c r="A141" s="676" t="s">
        <v>482</v>
      </c>
      <c r="B141" s="677" t="s">
        <v>483</v>
      </c>
      <c r="C141" s="678" t="s">
        <v>495</v>
      </c>
      <c r="D141" s="679" t="s">
        <v>496</v>
      </c>
      <c r="E141" s="678" t="s">
        <v>1571</v>
      </c>
      <c r="F141" s="679" t="s">
        <v>1572</v>
      </c>
      <c r="G141" s="678" t="s">
        <v>1681</v>
      </c>
      <c r="H141" s="678" t="s">
        <v>1682</v>
      </c>
      <c r="I141" s="681">
        <v>302.57000732421875</v>
      </c>
      <c r="J141" s="681">
        <v>6</v>
      </c>
      <c r="K141" s="682">
        <v>1815.4300537109375</v>
      </c>
    </row>
    <row r="142" spans="1:11" ht="14.4" customHeight="1" x14ac:dyDescent="0.3">
      <c r="A142" s="676" t="s">
        <v>482</v>
      </c>
      <c r="B142" s="677" t="s">
        <v>483</v>
      </c>
      <c r="C142" s="678" t="s">
        <v>495</v>
      </c>
      <c r="D142" s="679" t="s">
        <v>496</v>
      </c>
      <c r="E142" s="678" t="s">
        <v>1571</v>
      </c>
      <c r="F142" s="679" t="s">
        <v>1572</v>
      </c>
      <c r="G142" s="678" t="s">
        <v>1683</v>
      </c>
      <c r="H142" s="678" t="s">
        <v>1684</v>
      </c>
      <c r="I142" s="681">
        <v>24.399999618530273</v>
      </c>
      <c r="J142" s="681">
        <v>200</v>
      </c>
      <c r="K142" s="682">
        <v>4880.7998046875</v>
      </c>
    </row>
    <row r="143" spans="1:11" ht="14.4" customHeight="1" x14ac:dyDescent="0.3">
      <c r="A143" s="676" t="s">
        <v>482</v>
      </c>
      <c r="B143" s="677" t="s">
        <v>483</v>
      </c>
      <c r="C143" s="678" t="s">
        <v>495</v>
      </c>
      <c r="D143" s="679" t="s">
        <v>496</v>
      </c>
      <c r="E143" s="678" t="s">
        <v>1571</v>
      </c>
      <c r="F143" s="679" t="s">
        <v>1572</v>
      </c>
      <c r="G143" s="678" t="s">
        <v>1685</v>
      </c>
      <c r="H143" s="678" t="s">
        <v>1686</v>
      </c>
      <c r="I143" s="681">
        <v>37.509998321533203</v>
      </c>
      <c r="J143" s="681">
        <v>1080</v>
      </c>
      <c r="K143" s="682">
        <v>40510.801025390625</v>
      </c>
    </row>
    <row r="144" spans="1:11" ht="14.4" customHeight="1" x14ac:dyDescent="0.3">
      <c r="A144" s="676" t="s">
        <v>482</v>
      </c>
      <c r="B144" s="677" t="s">
        <v>483</v>
      </c>
      <c r="C144" s="678" t="s">
        <v>495</v>
      </c>
      <c r="D144" s="679" t="s">
        <v>496</v>
      </c>
      <c r="E144" s="678" t="s">
        <v>1571</v>
      </c>
      <c r="F144" s="679" t="s">
        <v>1572</v>
      </c>
      <c r="G144" s="678" t="s">
        <v>1687</v>
      </c>
      <c r="H144" s="678" t="s">
        <v>1688</v>
      </c>
      <c r="I144" s="681">
        <v>58.914999008178711</v>
      </c>
      <c r="J144" s="681">
        <v>150</v>
      </c>
      <c r="K144" s="682">
        <v>8837.240234375</v>
      </c>
    </row>
    <row r="145" spans="1:11" ht="14.4" customHeight="1" x14ac:dyDescent="0.3">
      <c r="A145" s="676" t="s">
        <v>482</v>
      </c>
      <c r="B145" s="677" t="s">
        <v>483</v>
      </c>
      <c r="C145" s="678" t="s">
        <v>495</v>
      </c>
      <c r="D145" s="679" t="s">
        <v>496</v>
      </c>
      <c r="E145" s="678" t="s">
        <v>1571</v>
      </c>
      <c r="F145" s="679" t="s">
        <v>1572</v>
      </c>
      <c r="G145" s="678" t="s">
        <v>1689</v>
      </c>
      <c r="H145" s="678" t="s">
        <v>1690</v>
      </c>
      <c r="I145" s="681">
        <v>13.310000419616699</v>
      </c>
      <c r="J145" s="681">
        <v>400</v>
      </c>
      <c r="K145" s="682">
        <v>5324</v>
      </c>
    </row>
    <row r="146" spans="1:11" ht="14.4" customHeight="1" x14ac:dyDescent="0.3">
      <c r="A146" s="676" t="s">
        <v>482</v>
      </c>
      <c r="B146" s="677" t="s">
        <v>483</v>
      </c>
      <c r="C146" s="678" t="s">
        <v>495</v>
      </c>
      <c r="D146" s="679" t="s">
        <v>496</v>
      </c>
      <c r="E146" s="678" t="s">
        <v>1571</v>
      </c>
      <c r="F146" s="679" t="s">
        <v>1572</v>
      </c>
      <c r="G146" s="678" t="s">
        <v>1691</v>
      </c>
      <c r="H146" s="678" t="s">
        <v>1692</v>
      </c>
      <c r="I146" s="681">
        <v>110.12000274658203</v>
      </c>
      <c r="J146" s="681">
        <v>1</v>
      </c>
      <c r="K146" s="682">
        <v>110.12000274658203</v>
      </c>
    </row>
    <row r="147" spans="1:11" ht="14.4" customHeight="1" x14ac:dyDescent="0.3">
      <c r="A147" s="676" t="s">
        <v>482</v>
      </c>
      <c r="B147" s="677" t="s">
        <v>483</v>
      </c>
      <c r="C147" s="678" t="s">
        <v>495</v>
      </c>
      <c r="D147" s="679" t="s">
        <v>496</v>
      </c>
      <c r="E147" s="678" t="s">
        <v>1571</v>
      </c>
      <c r="F147" s="679" t="s">
        <v>1572</v>
      </c>
      <c r="G147" s="678" t="s">
        <v>1693</v>
      </c>
      <c r="H147" s="678" t="s">
        <v>1694</v>
      </c>
      <c r="I147" s="681">
        <v>82.155002593994141</v>
      </c>
      <c r="J147" s="681">
        <v>72</v>
      </c>
      <c r="K147" s="682">
        <v>5915.239990234375</v>
      </c>
    </row>
    <row r="148" spans="1:11" ht="14.4" customHeight="1" x14ac:dyDescent="0.3">
      <c r="A148" s="676" t="s">
        <v>482</v>
      </c>
      <c r="B148" s="677" t="s">
        <v>483</v>
      </c>
      <c r="C148" s="678" t="s">
        <v>495</v>
      </c>
      <c r="D148" s="679" t="s">
        <v>496</v>
      </c>
      <c r="E148" s="678" t="s">
        <v>1571</v>
      </c>
      <c r="F148" s="679" t="s">
        <v>1572</v>
      </c>
      <c r="G148" s="678" t="s">
        <v>1695</v>
      </c>
      <c r="H148" s="678" t="s">
        <v>1696</v>
      </c>
      <c r="I148" s="681">
        <v>96.319999694824219</v>
      </c>
      <c r="J148" s="681">
        <v>12</v>
      </c>
      <c r="K148" s="682">
        <v>1155.7900390625</v>
      </c>
    </row>
    <row r="149" spans="1:11" ht="14.4" customHeight="1" x14ac:dyDescent="0.3">
      <c r="A149" s="676" t="s">
        <v>482</v>
      </c>
      <c r="B149" s="677" t="s">
        <v>483</v>
      </c>
      <c r="C149" s="678" t="s">
        <v>495</v>
      </c>
      <c r="D149" s="679" t="s">
        <v>496</v>
      </c>
      <c r="E149" s="678" t="s">
        <v>1571</v>
      </c>
      <c r="F149" s="679" t="s">
        <v>1572</v>
      </c>
      <c r="G149" s="678" t="s">
        <v>1697</v>
      </c>
      <c r="H149" s="678" t="s">
        <v>1698</v>
      </c>
      <c r="I149" s="681">
        <v>3533.330078125</v>
      </c>
      <c r="J149" s="681">
        <v>3</v>
      </c>
      <c r="K149" s="682">
        <v>10599.990234375</v>
      </c>
    </row>
    <row r="150" spans="1:11" ht="14.4" customHeight="1" x14ac:dyDescent="0.3">
      <c r="A150" s="676" t="s">
        <v>482</v>
      </c>
      <c r="B150" s="677" t="s">
        <v>483</v>
      </c>
      <c r="C150" s="678" t="s">
        <v>495</v>
      </c>
      <c r="D150" s="679" t="s">
        <v>496</v>
      </c>
      <c r="E150" s="678" t="s">
        <v>1571</v>
      </c>
      <c r="F150" s="679" t="s">
        <v>1572</v>
      </c>
      <c r="G150" s="678" t="s">
        <v>1699</v>
      </c>
      <c r="H150" s="678" t="s">
        <v>1700</v>
      </c>
      <c r="I150" s="681">
        <v>413.57998657226562</v>
      </c>
      <c r="J150" s="681">
        <v>2</v>
      </c>
      <c r="K150" s="682">
        <v>827.1500244140625</v>
      </c>
    </row>
    <row r="151" spans="1:11" ht="14.4" customHeight="1" x14ac:dyDescent="0.3">
      <c r="A151" s="676" t="s">
        <v>482</v>
      </c>
      <c r="B151" s="677" t="s">
        <v>483</v>
      </c>
      <c r="C151" s="678" t="s">
        <v>495</v>
      </c>
      <c r="D151" s="679" t="s">
        <v>496</v>
      </c>
      <c r="E151" s="678" t="s">
        <v>1571</v>
      </c>
      <c r="F151" s="679" t="s">
        <v>1572</v>
      </c>
      <c r="G151" s="678" t="s">
        <v>1701</v>
      </c>
      <c r="H151" s="678" t="s">
        <v>1702</v>
      </c>
      <c r="I151" s="681">
        <v>2.8599998950958252</v>
      </c>
      <c r="J151" s="681">
        <v>100</v>
      </c>
      <c r="K151" s="682">
        <v>286</v>
      </c>
    </row>
    <row r="152" spans="1:11" ht="14.4" customHeight="1" x14ac:dyDescent="0.3">
      <c r="A152" s="676" t="s">
        <v>482</v>
      </c>
      <c r="B152" s="677" t="s">
        <v>483</v>
      </c>
      <c r="C152" s="678" t="s">
        <v>495</v>
      </c>
      <c r="D152" s="679" t="s">
        <v>496</v>
      </c>
      <c r="E152" s="678" t="s">
        <v>1571</v>
      </c>
      <c r="F152" s="679" t="s">
        <v>1572</v>
      </c>
      <c r="G152" s="678" t="s">
        <v>1703</v>
      </c>
      <c r="H152" s="678" t="s">
        <v>1704</v>
      </c>
      <c r="I152" s="681">
        <v>139.35000610351562</v>
      </c>
      <c r="J152" s="681">
        <v>5</v>
      </c>
      <c r="K152" s="682">
        <v>696.77001953125</v>
      </c>
    </row>
    <row r="153" spans="1:11" ht="14.4" customHeight="1" x14ac:dyDescent="0.3">
      <c r="A153" s="676" t="s">
        <v>482</v>
      </c>
      <c r="B153" s="677" t="s">
        <v>483</v>
      </c>
      <c r="C153" s="678" t="s">
        <v>495</v>
      </c>
      <c r="D153" s="679" t="s">
        <v>496</v>
      </c>
      <c r="E153" s="678" t="s">
        <v>1571</v>
      </c>
      <c r="F153" s="679" t="s">
        <v>1572</v>
      </c>
      <c r="G153" s="678" t="s">
        <v>1705</v>
      </c>
      <c r="H153" s="678" t="s">
        <v>1706</v>
      </c>
      <c r="I153" s="681">
        <v>153.11000061035156</v>
      </c>
      <c r="J153" s="681">
        <v>15</v>
      </c>
      <c r="K153" s="682">
        <v>2296.7000122070312</v>
      </c>
    </row>
    <row r="154" spans="1:11" ht="14.4" customHeight="1" x14ac:dyDescent="0.3">
      <c r="A154" s="676" t="s">
        <v>482</v>
      </c>
      <c r="B154" s="677" t="s">
        <v>483</v>
      </c>
      <c r="C154" s="678" t="s">
        <v>495</v>
      </c>
      <c r="D154" s="679" t="s">
        <v>496</v>
      </c>
      <c r="E154" s="678" t="s">
        <v>1571</v>
      </c>
      <c r="F154" s="679" t="s">
        <v>1572</v>
      </c>
      <c r="G154" s="678" t="s">
        <v>1707</v>
      </c>
      <c r="H154" s="678" t="s">
        <v>1708</v>
      </c>
      <c r="I154" s="681">
        <v>153.11000061035156</v>
      </c>
      <c r="J154" s="681">
        <v>35</v>
      </c>
      <c r="K154" s="682">
        <v>5358.8699340820312</v>
      </c>
    </row>
    <row r="155" spans="1:11" ht="14.4" customHeight="1" x14ac:dyDescent="0.3">
      <c r="A155" s="676" t="s">
        <v>482</v>
      </c>
      <c r="B155" s="677" t="s">
        <v>483</v>
      </c>
      <c r="C155" s="678" t="s">
        <v>495</v>
      </c>
      <c r="D155" s="679" t="s">
        <v>496</v>
      </c>
      <c r="E155" s="678" t="s">
        <v>1571</v>
      </c>
      <c r="F155" s="679" t="s">
        <v>1572</v>
      </c>
      <c r="G155" s="678" t="s">
        <v>1709</v>
      </c>
      <c r="H155" s="678" t="s">
        <v>1710</v>
      </c>
      <c r="I155" s="681">
        <v>9.1999998092651367</v>
      </c>
      <c r="J155" s="681">
        <v>2500</v>
      </c>
      <c r="K155" s="682">
        <v>23000</v>
      </c>
    </row>
    <row r="156" spans="1:11" ht="14.4" customHeight="1" x14ac:dyDescent="0.3">
      <c r="A156" s="676" t="s">
        <v>482</v>
      </c>
      <c r="B156" s="677" t="s">
        <v>483</v>
      </c>
      <c r="C156" s="678" t="s">
        <v>495</v>
      </c>
      <c r="D156" s="679" t="s">
        <v>496</v>
      </c>
      <c r="E156" s="678" t="s">
        <v>1571</v>
      </c>
      <c r="F156" s="679" t="s">
        <v>1572</v>
      </c>
      <c r="G156" s="678" t="s">
        <v>1711</v>
      </c>
      <c r="H156" s="678" t="s">
        <v>1712</v>
      </c>
      <c r="I156" s="681">
        <v>96.800003051757813</v>
      </c>
      <c r="J156" s="681">
        <v>120</v>
      </c>
      <c r="K156" s="682">
        <v>11616</v>
      </c>
    </row>
    <row r="157" spans="1:11" ht="14.4" customHeight="1" x14ac:dyDescent="0.3">
      <c r="A157" s="676" t="s">
        <v>482</v>
      </c>
      <c r="B157" s="677" t="s">
        <v>483</v>
      </c>
      <c r="C157" s="678" t="s">
        <v>495</v>
      </c>
      <c r="D157" s="679" t="s">
        <v>496</v>
      </c>
      <c r="E157" s="678" t="s">
        <v>1571</v>
      </c>
      <c r="F157" s="679" t="s">
        <v>1572</v>
      </c>
      <c r="G157" s="678" t="s">
        <v>1713</v>
      </c>
      <c r="H157" s="678" t="s">
        <v>1714</v>
      </c>
      <c r="I157" s="681">
        <v>124.62999725341797</v>
      </c>
      <c r="J157" s="681">
        <v>110</v>
      </c>
      <c r="K157" s="682">
        <v>13709.299774169922</v>
      </c>
    </row>
    <row r="158" spans="1:11" ht="14.4" customHeight="1" x14ac:dyDescent="0.3">
      <c r="A158" s="676" t="s">
        <v>482</v>
      </c>
      <c r="B158" s="677" t="s">
        <v>483</v>
      </c>
      <c r="C158" s="678" t="s">
        <v>495</v>
      </c>
      <c r="D158" s="679" t="s">
        <v>496</v>
      </c>
      <c r="E158" s="678" t="s">
        <v>1571</v>
      </c>
      <c r="F158" s="679" t="s">
        <v>1572</v>
      </c>
      <c r="G158" s="678" t="s">
        <v>1715</v>
      </c>
      <c r="H158" s="678" t="s">
        <v>1716</v>
      </c>
      <c r="I158" s="681">
        <v>107.69000244140625</v>
      </c>
      <c r="J158" s="681">
        <v>280</v>
      </c>
      <c r="K158" s="682">
        <v>30153.2099609375</v>
      </c>
    </row>
    <row r="159" spans="1:11" ht="14.4" customHeight="1" x14ac:dyDescent="0.3">
      <c r="A159" s="676" t="s">
        <v>482</v>
      </c>
      <c r="B159" s="677" t="s">
        <v>483</v>
      </c>
      <c r="C159" s="678" t="s">
        <v>495</v>
      </c>
      <c r="D159" s="679" t="s">
        <v>496</v>
      </c>
      <c r="E159" s="678" t="s">
        <v>1571</v>
      </c>
      <c r="F159" s="679" t="s">
        <v>1572</v>
      </c>
      <c r="G159" s="678" t="s">
        <v>1717</v>
      </c>
      <c r="H159" s="678" t="s">
        <v>1718</v>
      </c>
      <c r="I159" s="681">
        <v>90.994998931884766</v>
      </c>
      <c r="J159" s="681">
        <v>230</v>
      </c>
      <c r="K159" s="682">
        <v>20929</v>
      </c>
    </row>
    <row r="160" spans="1:11" ht="14.4" customHeight="1" x14ac:dyDescent="0.3">
      <c r="A160" s="676" t="s">
        <v>482</v>
      </c>
      <c r="B160" s="677" t="s">
        <v>483</v>
      </c>
      <c r="C160" s="678" t="s">
        <v>495</v>
      </c>
      <c r="D160" s="679" t="s">
        <v>496</v>
      </c>
      <c r="E160" s="678" t="s">
        <v>1571</v>
      </c>
      <c r="F160" s="679" t="s">
        <v>1572</v>
      </c>
      <c r="G160" s="678" t="s">
        <v>1719</v>
      </c>
      <c r="H160" s="678" t="s">
        <v>1720</v>
      </c>
      <c r="I160" s="681">
        <v>6.2950000762939453</v>
      </c>
      <c r="J160" s="681">
        <v>10</v>
      </c>
      <c r="K160" s="682">
        <v>62.950000762939453</v>
      </c>
    </row>
    <row r="161" spans="1:11" ht="14.4" customHeight="1" x14ac:dyDescent="0.3">
      <c r="A161" s="676" t="s">
        <v>482</v>
      </c>
      <c r="B161" s="677" t="s">
        <v>483</v>
      </c>
      <c r="C161" s="678" t="s">
        <v>495</v>
      </c>
      <c r="D161" s="679" t="s">
        <v>496</v>
      </c>
      <c r="E161" s="678" t="s">
        <v>1571</v>
      </c>
      <c r="F161" s="679" t="s">
        <v>1572</v>
      </c>
      <c r="G161" s="678" t="s">
        <v>1721</v>
      </c>
      <c r="H161" s="678" t="s">
        <v>1722</v>
      </c>
      <c r="I161" s="681">
        <v>47.150001525878906</v>
      </c>
      <c r="J161" s="681">
        <v>30</v>
      </c>
      <c r="K161" s="682">
        <v>1414.5</v>
      </c>
    </row>
    <row r="162" spans="1:11" ht="14.4" customHeight="1" x14ac:dyDescent="0.3">
      <c r="A162" s="676" t="s">
        <v>482</v>
      </c>
      <c r="B162" s="677" t="s">
        <v>483</v>
      </c>
      <c r="C162" s="678" t="s">
        <v>495</v>
      </c>
      <c r="D162" s="679" t="s">
        <v>496</v>
      </c>
      <c r="E162" s="678" t="s">
        <v>1571</v>
      </c>
      <c r="F162" s="679" t="s">
        <v>1572</v>
      </c>
      <c r="G162" s="678" t="s">
        <v>1723</v>
      </c>
      <c r="H162" s="678" t="s">
        <v>1724</v>
      </c>
      <c r="I162" s="681">
        <v>172.5</v>
      </c>
      <c r="J162" s="681">
        <v>2</v>
      </c>
      <c r="K162" s="682">
        <v>345</v>
      </c>
    </row>
    <row r="163" spans="1:11" ht="14.4" customHeight="1" x14ac:dyDescent="0.3">
      <c r="A163" s="676" t="s">
        <v>482</v>
      </c>
      <c r="B163" s="677" t="s">
        <v>483</v>
      </c>
      <c r="C163" s="678" t="s">
        <v>495</v>
      </c>
      <c r="D163" s="679" t="s">
        <v>496</v>
      </c>
      <c r="E163" s="678" t="s">
        <v>1571</v>
      </c>
      <c r="F163" s="679" t="s">
        <v>1572</v>
      </c>
      <c r="G163" s="678" t="s">
        <v>1725</v>
      </c>
      <c r="H163" s="678" t="s">
        <v>1726</v>
      </c>
      <c r="I163" s="681">
        <v>73.269996643066406</v>
      </c>
      <c r="J163" s="681">
        <v>30</v>
      </c>
      <c r="K163" s="682">
        <v>2198</v>
      </c>
    </row>
    <row r="164" spans="1:11" ht="14.4" customHeight="1" x14ac:dyDescent="0.3">
      <c r="A164" s="676" t="s">
        <v>482</v>
      </c>
      <c r="B164" s="677" t="s">
        <v>483</v>
      </c>
      <c r="C164" s="678" t="s">
        <v>495</v>
      </c>
      <c r="D164" s="679" t="s">
        <v>496</v>
      </c>
      <c r="E164" s="678" t="s">
        <v>1571</v>
      </c>
      <c r="F164" s="679" t="s">
        <v>1572</v>
      </c>
      <c r="G164" s="678" t="s">
        <v>1727</v>
      </c>
      <c r="H164" s="678" t="s">
        <v>1728</v>
      </c>
      <c r="I164" s="681">
        <v>268.6199951171875</v>
      </c>
      <c r="J164" s="681">
        <v>310</v>
      </c>
      <c r="K164" s="682">
        <v>83272.2001953125</v>
      </c>
    </row>
    <row r="165" spans="1:11" ht="14.4" customHeight="1" x14ac:dyDescent="0.3">
      <c r="A165" s="676" t="s">
        <v>482</v>
      </c>
      <c r="B165" s="677" t="s">
        <v>483</v>
      </c>
      <c r="C165" s="678" t="s">
        <v>495</v>
      </c>
      <c r="D165" s="679" t="s">
        <v>496</v>
      </c>
      <c r="E165" s="678" t="s">
        <v>1571</v>
      </c>
      <c r="F165" s="679" t="s">
        <v>1572</v>
      </c>
      <c r="G165" s="678" t="s">
        <v>1729</v>
      </c>
      <c r="H165" s="678" t="s">
        <v>1730</v>
      </c>
      <c r="I165" s="681">
        <v>6.1725000143051147</v>
      </c>
      <c r="J165" s="681">
        <v>2250</v>
      </c>
      <c r="K165" s="682">
        <v>13885</v>
      </c>
    </row>
    <row r="166" spans="1:11" ht="14.4" customHeight="1" x14ac:dyDescent="0.3">
      <c r="A166" s="676" t="s">
        <v>482</v>
      </c>
      <c r="B166" s="677" t="s">
        <v>483</v>
      </c>
      <c r="C166" s="678" t="s">
        <v>495</v>
      </c>
      <c r="D166" s="679" t="s">
        <v>496</v>
      </c>
      <c r="E166" s="678" t="s">
        <v>1571</v>
      </c>
      <c r="F166" s="679" t="s">
        <v>1572</v>
      </c>
      <c r="G166" s="678" t="s">
        <v>1731</v>
      </c>
      <c r="H166" s="678" t="s">
        <v>1732</v>
      </c>
      <c r="I166" s="681">
        <v>82.199996948242188</v>
      </c>
      <c r="J166" s="681">
        <v>20</v>
      </c>
      <c r="K166" s="682">
        <v>1643.969970703125</v>
      </c>
    </row>
    <row r="167" spans="1:11" ht="14.4" customHeight="1" x14ac:dyDescent="0.3">
      <c r="A167" s="676" t="s">
        <v>482</v>
      </c>
      <c r="B167" s="677" t="s">
        <v>483</v>
      </c>
      <c r="C167" s="678" t="s">
        <v>495</v>
      </c>
      <c r="D167" s="679" t="s">
        <v>496</v>
      </c>
      <c r="E167" s="678" t="s">
        <v>1571</v>
      </c>
      <c r="F167" s="679" t="s">
        <v>1572</v>
      </c>
      <c r="G167" s="678" t="s">
        <v>1733</v>
      </c>
      <c r="H167" s="678" t="s">
        <v>1734</v>
      </c>
      <c r="I167" s="681">
        <v>82.199996948242188</v>
      </c>
      <c r="J167" s="681">
        <v>10</v>
      </c>
      <c r="K167" s="682">
        <v>821.989990234375</v>
      </c>
    </row>
    <row r="168" spans="1:11" ht="14.4" customHeight="1" x14ac:dyDescent="0.3">
      <c r="A168" s="676" t="s">
        <v>482</v>
      </c>
      <c r="B168" s="677" t="s">
        <v>483</v>
      </c>
      <c r="C168" s="678" t="s">
        <v>495</v>
      </c>
      <c r="D168" s="679" t="s">
        <v>496</v>
      </c>
      <c r="E168" s="678" t="s">
        <v>1571</v>
      </c>
      <c r="F168" s="679" t="s">
        <v>1572</v>
      </c>
      <c r="G168" s="678" t="s">
        <v>1735</v>
      </c>
      <c r="H168" s="678" t="s">
        <v>1736</v>
      </c>
      <c r="I168" s="681">
        <v>82.199996948242188</v>
      </c>
      <c r="J168" s="681">
        <v>20</v>
      </c>
      <c r="K168" s="682">
        <v>1643.97998046875</v>
      </c>
    </row>
    <row r="169" spans="1:11" ht="14.4" customHeight="1" x14ac:dyDescent="0.3">
      <c r="A169" s="676" t="s">
        <v>482</v>
      </c>
      <c r="B169" s="677" t="s">
        <v>483</v>
      </c>
      <c r="C169" s="678" t="s">
        <v>495</v>
      </c>
      <c r="D169" s="679" t="s">
        <v>496</v>
      </c>
      <c r="E169" s="678" t="s">
        <v>1571</v>
      </c>
      <c r="F169" s="679" t="s">
        <v>1572</v>
      </c>
      <c r="G169" s="678" t="s">
        <v>1737</v>
      </c>
      <c r="H169" s="678" t="s">
        <v>1738</v>
      </c>
      <c r="I169" s="681">
        <v>4022.0400390625</v>
      </c>
      <c r="J169" s="681">
        <v>14</v>
      </c>
      <c r="K169" s="682">
        <v>56308.560546875</v>
      </c>
    </row>
    <row r="170" spans="1:11" ht="14.4" customHeight="1" x14ac:dyDescent="0.3">
      <c r="A170" s="676" t="s">
        <v>482</v>
      </c>
      <c r="B170" s="677" t="s">
        <v>483</v>
      </c>
      <c r="C170" s="678" t="s">
        <v>495</v>
      </c>
      <c r="D170" s="679" t="s">
        <v>496</v>
      </c>
      <c r="E170" s="678" t="s">
        <v>1571</v>
      </c>
      <c r="F170" s="679" t="s">
        <v>1572</v>
      </c>
      <c r="G170" s="678" t="s">
        <v>1739</v>
      </c>
      <c r="H170" s="678" t="s">
        <v>1740</v>
      </c>
      <c r="I170" s="681">
        <v>204.40666707356772</v>
      </c>
      <c r="J170" s="681">
        <v>150</v>
      </c>
      <c r="K170" s="682">
        <v>30660.8994140625</v>
      </c>
    </row>
    <row r="171" spans="1:11" ht="14.4" customHeight="1" x14ac:dyDescent="0.3">
      <c r="A171" s="676" t="s">
        <v>482</v>
      </c>
      <c r="B171" s="677" t="s">
        <v>483</v>
      </c>
      <c r="C171" s="678" t="s">
        <v>495</v>
      </c>
      <c r="D171" s="679" t="s">
        <v>496</v>
      </c>
      <c r="E171" s="678" t="s">
        <v>1571</v>
      </c>
      <c r="F171" s="679" t="s">
        <v>1572</v>
      </c>
      <c r="G171" s="678" t="s">
        <v>1741</v>
      </c>
      <c r="H171" s="678" t="s">
        <v>1742</v>
      </c>
      <c r="I171" s="681">
        <v>67.158574785505024</v>
      </c>
      <c r="J171" s="681">
        <v>350</v>
      </c>
      <c r="K171" s="682">
        <v>23504.269775390625</v>
      </c>
    </row>
    <row r="172" spans="1:11" ht="14.4" customHeight="1" x14ac:dyDescent="0.3">
      <c r="A172" s="676" t="s">
        <v>482</v>
      </c>
      <c r="B172" s="677" t="s">
        <v>483</v>
      </c>
      <c r="C172" s="678" t="s">
        <v>495</v>
      </c>
      <c r="D172" s="679" t="s">
        <v>496</v>
      </c>
      <c r="E172" s="678" t="s">
        <v>1571</v>
      </c>
      <c r="F172" s="679" t="s">
        <v>1572</v>
      </c>
      <c r="G172" s="678" t="s">
        <v>1743</v>
      </c>
      <c r="H172" s="678" t="s">
        <v>1744</v>
      </c>
      <c r="I172" s="681">
        <v>6184.2998046875</v>
      </c>
      <c r="J172" s="681">
        <v>1</v>
      </c>
      <c r="K172" s="682">
        <v>6184.2998046875</v>
      </c>
    </row>
    <row r="173" spans="1:11" ht="14.4" customHeight="1" x14ac:dyDescent="0.3">
      <c r="A173" s="676" t="s">
        <v>482</v>
      </c>
      <c r="B173" s="677" t="s">
        <v>483</v>
      </c>
      <c r="C173" s="678" t="s">
        <v>495</v>
      </c>
      <c r="D173" s="679" t="s">
        <v>496</v>
      </c>
      <c r="E173" s="678" t="s">
        <v>1571</v>
      </c>
      <c r="F173" s="679" t="s">
        <v>1572</v>
      </c>
      <c r="G173" s="678" t="s">
        <v>1745</v>
      </c>
      <c r="H173" s="678" t="s">
        <v>1746</v>
      </c>
      <c r="I173" s="681">
        <v>123.18000030517578</v>
      </c>
      <c r="J173" s="681">
        <v>150</v>
      </c>
      <c r="K173" s="682">
        <v>18476.69970703125</v>
      </c>
    </row>
    <row r="174" spans="1:11" ht="14.4" customHeight="1" x14ac:dyDescent="0.3">
      <c r="A174" s="676" t="s">
        <v>482</v>
      </c>
      <c r="B174" s="677" t="s">
        <v>483</v>
      </c>
      <c r="C174" s="678" t="s">
        <v>495</v>
      </c>
      <c r="D174" s="679" t="s">
        <v>496</v>
      </c>
      <c r="E174" s="678" t="s">
        <v>1571</v>
      </c>
      <c r="F174" s="679" t="s">
        <v>1572</v>
      </c>
      <c r="G174" s="678" t="s">
        <v>1747</v>
      </c>
      <c r="H174" s="678" t="s">
        <v>1748</v>
      </c>
      <c r="I174" s="681">
        <v>16.458333015441895</v>
      </c>
      <c r="J174" s="681">
        <v>240</v>
      </c>
      <c r="K174" s="682">
        <v>3949.9000244140625</v>
      </c>
    </row>
    <row r="175" spans="1:11" ht="14.4" customHeight="1" x14ac:dyDescent="0.3">
      <c r="A175" s="676" t="s">
        <v>482</v>
      </c>
      <c r="B175" s="677" t="s">
        <v>483</v>
      </c>
      <c r="C175" s="678" t="s">
        <v>495</v>
      </c>
      <c r="D175" s="679" t="s">
        <v>496</v>
      </c>
      <c r="E175" s="678" t="s">
        <v>1571</v>
      </c>
      <c r="F175" s="679" t="s">
        <v>1572</v>
      </c>
      <c r="G175" s="678" t="s">
        <v>1749</v>
      </c>
      <c r="H175" s="678" t="s">
        <v>1750</v>
      </c>
      <c r="I175" s="681">
        <v>23.350000381469727</v>
      </c>
      <c r="J175" s="681">
        <v>20</v>
      </c>
      <c r="K175" s="682">
        <v>467.05999755859375</v>
      </c>
    </row>
    <row r="176" spans="1:11" ht="14.4" customHeight="1" x14ac:dyDescent="0.3">
      <c r="A176" s="676" t="s">
        <v>482</v>
      </c>
      <c r="B176" s="677" t="s">
        <v>483</v>
      </c>
      <c r="C176" s="678" t="s">
        <v>495</v>
      </c>
      <c r="D176" s="679" t="s">
        <v>496</v>
      </c>
      <c r="E176" s="678" t="s">
        <v>1571</v>
      </c>
      <c r="F176" s="679" t="s">
        <v>1572</v>
      </c>
      <c r="G176" s="678" t="s">
        <v>1751</v>
      </c>
      <c r="H176" s="678" t="s">
        <v>1752</v>
      </c>
      <c r="I176" s="681">
        <v>9.6800003051757812</v>
      </c>
      <c r="J176" s="681">
        <v>15</v>
      </c>
      <c r="K176" s="682">
        <v>145.19999694824219</v>
      </c>
    </row>
    <row r="177" spans="1:11" ht="14.4" customHeight="1" x14ac:dyDescent="0.3">
      <c r="A177" s="676" t="s">
        <v>482</v>
      </c>
      <c r="B177" s="677" t="s">
        <v>483</v>
      </c>
      <c r="C177" s="678" t="s">
        <v>495</v>
      </c>
      <c r="D177" s="679" t="s">
        <v>496</v>
      </c>
      <c r="E177" s="678" t="s">
        <v>1571</v>
      </c>
      <c r="F177" s="679" t="s">
        <v>1572</v>
      </c>
      <c r="G177" s="678" t="s">
        <v>1753</v>
      </c>
      <c r="H177" s="678" t="s">
        <v>1754</v>
      </c>
      <c r="I177" s="681">
        <v>206.03999328613281</v>
      </c>
      <c r="J177" s="681">
        <v>27</v>
      </c>
      <c r="K177" s="682">
        <v>5563.080078125</v>
      </c>
    </row>
    <row r="178" spans="1:11" ht="14.4" customHeight="1" x14ac:dyDescent="0.3">
      <c r="A178" s="676" t="s">
        <v>482</v>
      </c>
      <c r="B178" s="677" t="s">
        <v>483</v>
      </c>
      <c r="C178" s="678" t="s">
        <v>495</v>
      </c>
      <c r="D178" s="679" t="s">
        <v>496</v>
      </c>
      <c r="E178" s="678" t="s">
        <v>1571</v>
      </c>
      <c r="F178" s="679" t="s">
        <v>1572</v>
      </c>
      <c r="G178" s="678" t="s">
        <v>1755</v>
      </c>
      <c r="H178" s="678" t="s">
        <v>1756</v>
      </c>
      <c r="I178" s="681">
        <v>1.0916666984558105</v>
      </c>
      <c r="J178" s="681">
        <v>12200</v>
      </c>
      <c r="K178" s="682">
        <v>13322</v>
      </c>
    </row>
    <row r="179" spans="1:11" ht="14.4" customHeight="1" x14ac:dyDescent="0.3">
      <c r="A179" s="676" t="s">
        <v>482</v>
      </c>
      <c r="B179" s="677" t="s">
        <v>483</v>
      </c>
      <c r="C179" s="678" t="s">
        <v>495</v>
      </c>
      <c r="D179" s="679" t="s">
        <v>496</v>
      </c>
      <c r="E179" s="678" t="s">
        <v>1571</v>
      </c>
      <c r="F179" s="679" t="s">
        <v>1572</v>
      </c>
      <c r="G179" s="678" t="s">
        <v>1757</v>
      </c>
      <c r="H179" s="678" t="s">
        <v>1758</v>
      </c>
      <c r="I179" s="681">
        <v>0.4699999988079071</v>
      </c>
      <c r="J179" s="681">
        <v>9500</v>
      </c>
      <c r="K179" s="682">
        <v>4465</v>
      </c>
    </row>
    <row r="180" spans="1:11" ht="14.4" customHeight="1" x14ac:dyDescent="0.3">
      <c r="A180" s="676" t="s">
        <v>482</v>
      </c>
      <c r="B180" s="677" t="s">
        <v>483</v>
      </c>
      <c r="C180" s="678" t="s">
        <v>495</v>
      </c>
      <c r="D180" s="679" t="s">
        <v>496</v>
      </c>
      <c r="E180" s="678" t="s">
        <v>1571</v>
      </c>
      <c r="F180" s="679" t="s">
        <v>1572</v>
      </c>
      <c r="G180" s="678" t="s">
        <v>1759</v>
      </c>
      <c r="H180" s="678" t="s">
        <v>1760</v>
      </c>
      <c r="I180" s="681">
        <v>1.6799999475479126</v>
      </c>
      <c r="J180" s="681">
        <v>10600</v>
      </c>
      <c r="K180" s="682">
        <v>17808</v>
      </c>
    </row>
    <row r="181" spans="1:11" ht="14.4" customHeight="1" x14ac:dyDescent="0.3">
      <c r="A181" s="676" t="s">
        <v>482</v>
      </c>
      <c r="B181" s="677" t="s">
        <v>483</v>
      </c>
      <c r="C181" s="678" t="s">
        <v>495</v>
      </c>
      <c r="D181" s="679" t="s">
        <v>496</v>
      </c>
      <c r="E181" s="678" t="s">
        <v>1571</v>
      </c>
      <c r="F181" s="679" t="s">
        <v>1572</v>
      </c>
      <c r="G181" s="678" t="s">
        <v>1761</v>
      </c>
      <c r="H181" s="678" t="s">
        <v>1762</v>
      </c>
      <c r="I181" s="681">
        <v>0.67000001668930054</v>
      </c>
      <c r="J181" s="681">
        <v>4000</v>
      </c>
      <c r="K181" s="682">
        <v>2680</v>
      </c>
    </row>
    <row r="182" spans="1:11" ht="14.4" customHeight="1" x14ac:dyDescent="0.3">
      <c r="A182" s="676" t="s">
        <v>482</v>
      </c>
      <c r="B182" s="677" t="s">
        <v>483</v>
      </c>
      <c r="C182" s="678" t="s">
        <v>495</v>
      </c>
      <c r="D182" s="679" t="s">
        <v>496</v>
      </c>
      <c r="E182" s="678" t="s">
        <v>1571</v>
      </c>
      <c r="F182" s="679" t="s">
        <v>1572</v>
      </c>
      <c r="G182" s="678" t="s">
        <v>1763</v>
      </c>
      <c r="H182" s="678" t="s">
        <v>1764</v>
      </c>
      <c r="I182" s="681">
        <v>1.9339999914169312</v>
      </c>
      <c r="J182" s="681">
        <v>1300</v>
      </c>
      <c r="K182" s="682">
        <v>2515</v>
      </c>
    </row>
    <row r="183" spans="1:11" ht="14.4" customHeight="1" x14ac:dyDescent="0.3">
      <c r="A183" s="676" t="s">
        <v>482</v>
      </c>
      <c r="B183" s="677" t="s">
        <v>483</v>
      </c>
      <c r="C183" s="678" t="s">
        <v>495</v>
      </c>
      <c r="D183" s="679" t="s">
        <v>496</v>
      </c>
      <c r="E183" s="678" t="s">
        <v>1571</v>
      </c>
      <c r="F183" s="679" t="s">
        <v>1572</v>
      </c>
      <c r="G183" s="678" t="s">
        <v>1765</v>
      </c>
      <c r="H183" s="678" t="s">
        <v>1766</v>
      </c>
      <c r="I183" s="681">
        <v>5.2069999694824221</v>
      </c>
      <c r="J183" s="681">
        <v>5446</v>
      </c>
      <c r="K183" s="682">
        <v>28354.119964599609</v>
      </c>
    </row>
    <row r="184" spans="1:11" ht="14.4" customHeight="1" x14ac:dyDescent="0.3">
      <c r="A184" s="676" t="s">
        <v>482</v>
      </c>
      <c r="B184" s="677" t="s">
        <v>483</v>
      </c>
      <c r="C184" s="678" t="s">
        <v>495</v>
      </c>
      <c r="D184" s="679" t="s">
        <v>496</v>
      </c>
      <c r="E184" s="678" t="s">
        <v>1571</v>
      </c>
      <c r="F184" s="679" t="s">
        <v>1572</v>
      </c>
      <c r="G184" s="678" t="s">
        <v>1767</v>
      </c>
      <c r="H184" s="678" t="s">
        <v>1768</v>
      </c>
      <c r="I184" s="681">
        <v>15.729999542236328</v>
      </c>
      <c r="J184" s="681">
        <v>180</v>
      </c>
      <c r="K184" s="682">
        <v>2831.3999633789062</v>
      </c>
    </row>
    <row r="185" spans="1:11" ht="14.4" customHeight="1" x14ac:dyDescent="0.3">
      <c r="A185" s="676" t="s">
        <v>482</v>
      </c>
      <c r="B185" s="677" t="s">
        <v>483</v>
      </c>
      <c r="C185" s="678" t="s">
        <v>495</v>
      </c>
      <c r="D185" s="679" t="s">
        <v>496</v>
      </c>
      <c r="E185" s="678" t="s">
        <v>1571</v>
      </c>
      <c r="F185" s="679" t="s">
        <v>1572</v>
      </c>
      <c r="G185" s="678" t="s">
        <v>1769</v>
      </c>
      <c r="H185" s="678" t="s">
        <v>1770</v>
      </c>
      <c r="I185" s="681">
        <v>8.8380001068115241</v>
      </c>
      <c r="J185" s="681">
        <v>2554</v>
      </c>
      <c r="K185" s="682">
        <v>22568.109741210938</v>
      </c>
    </row>
    <row r="186" spans="1:11" ht="14.4" customHeight="1" x14ac:dyDescent="0.3">
      <c r="A186" s="676" t="s">
        <v>482</v>
      </c>
      <c r="B186" s="677" t="s">
        <v>483</v>
      </c>
      <c r="C186" s="678" t="s">
        <v>495</v>
      </c>
      <c r="D186" s="679" t="s">
        <v>496</v>
      </c>
      <c r="E186" s="678" t="s">
        <v>1571</v>
      </c>
      <c r="F186" s="679" t="s">
        <v>1572</v>
      </c>
      <c r="G186" s="678" t="s">
        <v>1771</v>
      </c>
      <c r="H186" s="678" t="s">
        <v>1772</v>
      </c>
      <c r="I186" s="681">
        <v>2.1740000724792479</v>
      </c>
      <c r="J186" s="681">
        <v>2100</v>
      </c>
      <c r="K186" s="682">
        <v>4564</v>
      </c>
    </row>
    <row r="187" spans="1:11" ht="14.4" customHeight="1" x14ac:dyDescent="0.3">
      <c r="A187" s="676" t="s">
        <v>482</v>
      </c>
      <c r="B187" s="677" t="s">
        <v>483</v>
      </c>
      <c r="C187" s="678" t="s">
        <v>495</v>
      </c>
      <c r="D187" s="679" t="s">
        <v>496</v>
      </c>
      <c r="E187" s="678" t="s">
        <v>1571</v>
      </c>
      <c r="F187" s="679" t="s">
        <v>1572</v>
      </c>
      <c r="G187" s="678" t="s">
        <v>1773</v>
      </c>
      <c r="H187" s="678" t="s">
        <v>1774</v>
      </c>
      <c r="I187" s="681">
        <v>6.2328570910862515</v>
      </c>
      <c r="J187" s="681">
        <v>990</v>
      </c>
      <c r="K187" s="682">
        <v>6170.4999084472656</v>
      </c>
    </row>
    <row r="188" spans="1:11" ht="14.4" customHeight="1" x14ac:dyDescent="0.3">
      <c r="A188" s="676" t="s">
        <v>482</v>
      </c>
      <c r="B188" s="677" t="s">
        <v>483</v>
      </c>
      <c r="C188" s="678" t="s">
        <v>495</v>
      </c>
      <c r="D188" s="679" t="s">
        <v>496</v>
      </c>
      <c r="E188" s="678" t="s">
        <v>1571</v>
      </c>
      <c r="F188" s="679" t="s">
        <v>1572</v>
      </c>
      <c r="G188" s="678" t="s">
        <v>1775</v>
      </c>
      <c r="H188" s="678" t="s">
        <v>1776</v>
      </c>
      <c r="I188" s="681">
        <v>1647.2900390625</v>
      </c>
      <c r="J188" s="681">
        <v>5</v>
      </c>
      <c r="K188" s="682">
        <v>8236.4697265625</v>
      </c>
    </row>
    <row r="189" spans="1:11" ht="14.4" customHeight="1" x14ac:dyDescent="0.3">
      <c r="A189" s="676" t="s">
        <v>482</v>
      </c>
      <c r="B189" s="677" t="s">
        <v>483</v>
      </c>
      <c r="C189" s="678" t="s">
        <v>495</v>
      </c>
      <c r="D189" s="679" t="s">
        <v>496</v>
      </c>
      <c r="E189" s="678" t="s">
        <v>1571</v>
      </c>
      <c r="F189" s="679" t="s">
        <v>1572</v>
      </c>
      <c r="G189" s="678" t="s">
        <v>1777</v>
      </c>
      <c r="H189" s="678" t="s">
        <v>1778</v>
      </c>
      <c r="I189" s="681">
        <v>1406.6300048828125</v>
      </c>
      <c r="J189" s="681">
        <v>10</v>
      </c>
      <c r="K189" s="682">
        <v>14066.259765625</v>
      </c>
    </row>
    <row r="190" spans="1:11" ht="14.4" customHeight="1" x14ac:dyDescent="0.3">
      <c r="A190" s="676" t="s">
        <v>482</v>
      </c>
      <c r="B190" s="677" t="s">
        <v>483</v>
      </c>
      <c r="C190" s="678" t="s">
        <v>495</v>
      </c>
      <c r="D190" s="679" t="s">
        <v>496</v>
      </c>
      <c r="E190" s="678" t="s">
        <v>1571</v>
      </c>
      <c r="F190" s="679" t="s">
        <v>1572</v>
      </c>
      <c r="G190" s="678" t="s">
        <v>1779</v>
      </c>
      <c r="H190" s="678" t="s">
        <v>1780</v>
      </c>
      <c r="I190" s="681">
        <v>229.89999389648437</v>
      </c>
      <c r="J190" s="681">
        <v>220</v>
      </c>
      <c r="K190" s="682">
        <v>50578.0498046875</v>
      </c>
    </row>
    <row r="191" spans="1:11" ht="14.4" customHeight="1" x14ac:dyDescent="0.3">
      <c r="A191" s="676" t="s">
        <v>482</v>
      </c>
      <c r="B191" s="677" t="s">
        <v>483</v>
      </c>
      <c r="C191" s="678" t="s">
        <v>495</v>
      </c>
      <c r="D191" s="679" t="s">
        <v>496</v>
      </c>
      <c r="E191" s="678" t="s">
        <v>1571</v>
      </c>
      <c r="F191" s="679" t="s">
        <v>1572</v>
      </c>
      <c r="G191" s="678" t="s">
        <v>1781</v>
      </c>
      <c r="H191" s="678" t="s">
        <v>1782</v>
      </c>
      <c r="I191" s="681">
        <v>112.19999694824219</v>
      </c>
      <c r="J191" s="681">
        <v>2</v>
      </c>
      <c r="K191" s="682">
        <v>224.39999389648437</v>
      </c>
    </row>
    <row r="192" spans="1:11" ht="14.4" customHeight="1" x14ac:dyDescent="0.3">
      <c r="A192" s="676" t="s">
        <v>482</v>
      </c>
      <c r="B192" s="677" t="s">
        <v>483</v>
      </c>
      <c r="C192" s="678" t="s">
        <v>495</v>
      </c>
      <c r="D192" s="679" t="s">
        <v>496</v>
      </c>
      <c r="E192" s="678" t="s">
        <v>1571</v>
      </c>
      <c r="F192" s="679" t="s">
        <v>1572</v>
      </c>
      <c r="G192" s="678" t="s">
        <v>1783</v>
      </c>
      <c r="H192" s="678" t="s">
        <v>1784</v>
      </c>
      <c r="I192" s="681">
        <v>168.19000244140625</v>
      </c>
      <c r="J192" s="681">
        <v>10</v>
      </c>
      <c r="K192" s="682">
        <v>1681.9000244140625</v>
      </c>
    </row>
    <row r="193" spans="1:11" ht="14.4" customHeight="1" x14ac:dyDescent="0.3">
      <c r="A193" s="676" t="s">
        <v>482</v>
      </c>
      <c r="B193" s="677" t="s">
        <v>483</v>
      </c>
      <c r="C193" s="678" t="s">
        <v>495</v>
      </c>
      <c r="D193" s="679" t="s">
        <v>496</v>
      </c>
      <c r="E193" s="678" t="s">
        <v>1571</v>
      </c>
      <c r="F193" s="679" t="s">
        <v>1572</v>
      </c>
      <c r="G193" s="678" t="s">
        <v>1785</v>
      </c>
      <c r="H193" s="678" t="s">
        <v>1786</v>
      </c>
      <c r="I193" s="681">
        <v>82.162500381469727</v>
      </c>
      <c r="J193" s="681">
        <v>120</v>
      </c>
      <c r="K193" s="682">
        <v>9859.369873046875</v>
      </c>
    </row>
    <row r="194" spans="1:11" ht="14.4" customHeight="1" x14ac:dyDescent="0.3">
      <c r="A194" s="676" t="s">
        <v>482</v>
      </c>
      <c r="B194" s="677" t="s">
        <v>483</v>
      </c>
      <c r="C194" s="678" t="s">
        <v>495</v>
      </c>
      <c r="D194" s="679" t="s">
        <v>496</v>
      </c>
      <c r="E194" s="678" t="s">
        <v>1571</v>
      </c>
      <c r="F194" s="679" t="s">
        <v>1572</v>
      </c>
      <c r="G194" s="678" t="s">
        <v>1787</v>
      </c>
      <c r="H194" s="678" t="s">
        <v>1788</v>
      </c>
      <c r="I194" s="681">
        <v>1.2724999785423279</v>
      </c>
      <c r="J194" s="681">
        <v>750</v>
      </c>
      <c r="K194" s="682">
        <v>953.25</v>
      </c>
    </row>
    <row r="195" spans="1:11" ht="14.4" customHeight="1" x14ac:dyDescent="0.3">
      <c r="A195" s="676" t="s">
        <v>482</v>
      </c>
      <c r="B195" s="677" t="s">
        <v>483</v>
      </c>
      <c r="C195" s="678" t="s">
        <v>495</v>
      </c>
      <c r="D195" s="679" t="s">
        <v>496</v>
      </c>
      <c r="E195" s="678" t="s">
        <v>1571</v>
      </c>
      <c r="F195" s="679" t="s">
        <v>1572</v>
      </c>
      <c r="G195" s="678" t="s">
        <v>1789</v>
      </c>
      <c r="H195" s="678" t="s">
        <v>1790</v>
      </c>
      <c r="I195" s="681">
        <v>3.130000114440918</v>
      </c>
      <c r="J195" s="681">
        <v>700</v>
      </c>
      <c r="K195" s="682">
        <v>2191</v>
      </c>
    </row>
    <row r="196" spans="1:11" ht="14.4" customHeight="1" x14ac:dyDescent="0.3">
      <c r="A196" s="676" t="s">
        <v>482</v>
      </c>
      <c r="B196" s="677" t="s">
        <v>483</v>
      </c>
      <c r="C196" s="678" t="s">
        <v>495</v>
      </c>
      <c r="D196" s="679" t="s">
        <v>496</v>
      </c>
      <c r="E196" s="678" t="s">
        <v>1571</v>
      </c>
      <c r="F196" s="679" t="s">
        <v>1572</v>
      </c>
      <c r="G196" s="678" t="s">
        <v>1791</v>
      </c>
      <c r="H196" s="678" t="s">
        <v>1792</v>
      </c>
      <c r="I196" s="681">
        <v>0.4699999988079071</v>
      </c>
      <c r="J196" s="681">
        <v>2400</v>
      </c>
      <c r="K196" s="682">
        <v>1128</v>
      </c>
    </row>
    <row r="197" spans="1:11" ht="14.4" customHeight="1" x14ac:dyDescent="0.3">
      <c r="A197" s="676" t="s">
        <v>482</v>
      </c>
      <c r="B197" s="677" t="s">
        <v>483</v>
      </c>
      <c r="C197" s="678" t="s">
        <v>495</v>
      </c>
      <c r="D197" s="679" t="s">
        <v>496</v>
      </c>
      <c r="E197" s="678" t="s">
        <v>1571</v>
      </c>
      <c r="F197" s="679" t="s">
        <v>1572</v>
      </c>
      <c r="G197" s="678" t="s">
        <v>1793</v>
      </c>
      <c r="H197" s="678" t="s">
        <v>1794</v>
      </c>
      <c r="I197" s="681">
        <v>0.4699999988079071</v>
      </c>
      <c r="J197" s="681">
        <v>600</v>
      </c>
      <c r="K197" s="682">
        <v>282</v>
      </c>
    </row>
    <row r="198" spans="1:11" ht="14.4" customHeight="1" x14ac:dyDescent="0.3">
      <c r="A198" s="676" t="s">
        <v>482</v>
      </c>
      <c r="B198" s="677" t="s">
        <v>483</v>
      </c>
      <c r="C198" s="678" t="s">
        <v>495</v>
      </c>
      <c r="D198" s="679" t="s">
        <v>496</v>
      </c>
      <c r="E198" s="678" t="s">
        <v>1571</v>
      </c>
      <c r="F198" s="679" t="s">
        <v>1572</v>
      </c>
      <c r="G198" s="678" t="s">
        <v>1795</v>
      </c>
      <c r="H198" s="678" t="s">
        <v>1796</v>
      </c>
      <c r="I198" s="681">
        <v>21.229999542236328</v>
      </c>
      <c r="J198" s="681">
        <v>100</v>
      </c>
      <c r="K198" s="682">
        <v>2123</v>
      </c>
    </row>
    <row r="199" spans="1:11" ht="14.4" customHeight="1" x14ac:dyDescent="0.3">
      <c r="A199" s="676" t="s">
        <v>482</v>
      </c>
      <c r="B199" s="677" t="s">
        <v>483</v>
      </c>
      <c r="C199" s="678" t="s">
        <v>495</v>
      </c>
      <c r="D199" s="679" t="s">
        <v>496</v>
      </c>
      <c r="E199" s="678" t="s">
        <v>1571</v>
      </c>
      <c r="F199" s="679" t="s">
        <v>1572</v>
      </c>
      <c r="G199" s="678" t="s">
        <v>1797</v>
      </c>
      <c r="H199" s="678" t="s">
        <v>1798</v>
      </c>
      <c r="I199" s="681">
        <v>1.9049999713897705</v>
      </c>
      <c r="J199" s="681">
        <v>150</v>
      </c>
      <c r="K199" s="682">
        <v>294.5</v>
      </c>
    </row>
    <row r="200" spans="1:11" ht="14.4" customHeight="1" x14ac:dyDescent="0.3">
      <c r="A200" s="676" t="s">
        <v>482</v>
      </c>
      <c r="B200" s="677" t="s">
        <v>483</v>
      </c>
      <c r="C200" s="678" t="s">
        <v>495</v>
      </c>
      <c r="D200" s="679" t="s">
        <v>496</v>
      </c>
      <c r="E200" s="678" t="s">
        <v>1571</v>
      </c>
      <c r="F200" s="679" t="s">
        <v>1572</v>
      </c>
      <c r="G200" s="678" t="s">
        <v>1799</v>
      </c>
      <c r="H200" s="678" t="s">
        <v>1800</v>
      </c>
      <c r="I200" s="681">
        <v>3.75</v>
      </c>
      <c r="J200" s="681">
        <v>50</v>
      </c>
      <c r="K200" s="682">
        <v>187.5</v>
      </c>
    </row>
    <row r="201" spans="1:11" ht="14.4" customHeight="1" x14ac:dyDescent="0.3">
      <c r="A201" s="676" t="s">
        <v>482</v>
      </c>
      <c r="B201" s="677" t="s">
        <v>483</v>
      </c>
      <c r="C201" s="678" t="s">
        <v>495</v>
      </c>
      <c r="D201" s="679" t="s">
        <v>496</v>
      </c>
      <c r="E201" s="678" t="s">
        <v>1571</v>
      </c>
      <c r="F201" s="679" t="s">
        <v>1572</v>
      </c>
      <c r="G201" s="678" t="s">
        <v>1801</v>
      </c>
      <c r="H201" s="678" t="s">
        <v>1802</v>
      </c>
      <c r="I201" s="681">
        <v>1.9842857292720251</v>
      </c>
      <c r="J201" s="681">
        <v>2050</v>
      </c>
      <c r="K201" s="682">
        <v>4068.5</v>
      </c>
    </row>
    <row r="202" spans="1:11" ht="14.4" customHeight="1" x14ac:dyDescent="0.3">
      <c r="A202" s="676" t="s">
        <v>482</v>
      </c>
      <c r="B202" s="677" t="s">
        <v>483</v>
      </c>
      <c r="C202" s="678" t="s">
        <v>495</v>
      </c>
      <c r="D202" s="679" t="s">
        <v>496</v>
      </c>
      <c r="E202" s="678" t="s">
        <v>1571</v>
      </c>
      <c r="F202" s="679" t="s">
        <v>1572</v>
      </c>
      <c r="G202" s="678" t="s">
        <v>1803</v>
      </c>
      <c r="H202" s="678" t="s">
        <v>1804</v>
      </c>
      <c r="I202" s="681">
        <v>2.0399999618530273</v>
      </c>
      <c r="J202" s="681">
        <v>500</v>
      </c>
      <c r="K202" s="682">
        <v>1019</v>
      </c>
    </row>
    <row r="203" spans="1:11" ht="14.4" customHeight="1" x14ac:dyDescent="0.3">
      <c r="A203" s="676" t="s">
        <v>482</v>
      </c>
      <c r="B203" s="677" t="s">
        <v>483</v>
      </c>
      <c r="C203" s="678" t="s">
        <v>495</v>
      </c>
      <c r="D203" s="679" t="s">
        <v>496</v>
      </c>
      <c r="E203" s="678" t="s">
        <v>1571</v>
      </c>
      <c r="F203" s="679" t="s">
        <v>1572</v>
      </c>
      <c r="G203" s="678" t="s">
        <v>1805</v>
      </c>
      <c r="H203" s="678" t="s">
        <v>1806</v>
      </c>
      <c r="I203" s="681">
        <v>1.8999999761581421</v>
      </c>
      <c r="J203" s="681">
        <v>50</v>
      </c>
      <c r="K203" s="682">
        <v>95</v>
      </c>
    </row>
    <row r="204" spans="1:11" ht="14.4" customHeight="1" x14ac:dyDescent="0.3">
      <c r="A204" s="676" t="s">
        <v>482</v>
      </c>
      <c r="B204" s="677" t="s">
        <v>483</v>
      </c>
      <c r="C204" s="678" t="s">
        <v>495</v>
      </c>
      <c r="D204" s="679" t="s">
        <v>496</v>
      </c>
      <c r="E204" s="678" t="s">
        <v>1571</v>
      </c>
      <c r="F204" s="679" t="s">
        <v>1572</v>
      </c>
      <c r="G204" s="678" t="s">
        <v>1807</v>
      </c>
      <c r="H204" s="678" t="s">
        <v>1808</v>
      </c>
      <c r="I204" s="681">
        <v>2.6950000524520874</v>
      </c>
      <c r="J204" s="681">
        <v>1450</v>
      </c>
      <c r="K204" s="682">
        <v>3907</v>
      </c>
    </row>
    <row r="205" spans="1:11" ht="14.4" customHeight="1" x14ac:dyDescent="0.3">
      <c r="A205" s="676" t="s">
        <v>482</v>
      </c>
      <c r="B205" s="677" t="s">
        <v>483</v>
      </c>
      <c r="C205" s="678" t="s">
        <v>495</v>
      </c>
      <c r="D205" s="679" t="s">
        <v>496</v>
      </c>
      <c r="E205" s="678" t="s">
        <v>1571</v>
      </c>
      <c r="F205" s="679" t="s">
        <v>1572</v>
      </c>
      <c r="G205" s="678" t="s">
        <v>1809</v>
      </c>
      <c r="H205" s="678" t="s">
        <v>1810</v>
      </c>
      <c r="I205" s="681">
        <v>3.0699999332427979</v>
      </c>
      <c r="J205" s="681">
        <v>200</v>
      </c>
      <c r="K205" s="682">
        <v>614</v>
      </c>
    </row>
    <row r="206" spans="1:11" ht="14.4" customHeight="1" x14ac:dyDescent="0.3">
      <c r="A206" s="676" t="s">
        <v>482</v>
      </c>
      <c r="B206" s="677" t="s">
        <v>483</v>
      </c>
      <c r="C206" s="678" t="s">
        <v>495</v>
      </c>
      <c r="D206" s="679" t="s">
        <v>496</v>
      </c>
      <c r="E206" s="678" t="s">
        <v>1571</v>
      </c>
      <c r="F206" s="679" t="s">
        <v>1572</v>
      </c>
      <c r="G206" s="678" t="s">
        <v>1811</v>
      </c>
      <c r="H206" s="678" t="s">
        <v>1812</v>
      </c>
      <c r="I206" s="681">
        <v>1.92249995470047</v>
      </c>
      <c r="J206" s="681">
        <v>250</v>
      </c>
      <c r="K206" s="682">
        <v>480.5</v>
      </c>
    </row>
    <row r="207" spans="1:11" ht="14.4" customHeight="1" x14ac:dyDescent="0.3">
      <c r="A207" s="676" t="s">
        <v>482</v>
      </c>
      <c r="B207" s="677" t="s">
        <v>483</v>
      </c>
      <c r="C207" s="678" t="s">
        <v>495</v>
      </c>
      <c r="D207" s="679" t="s">
        <v>496</v>
      </c>
      <c r="E207" s="678" t="s">
        <v>1571</v>
      </c>
      <c r="F207" s="679" t="s">
        <v>1572</v>
      </c>
      <c r="G207" s="678" t="s">
        <v>1813</v>
      </c>
      <c r="H207" s="678" t="s">
        <v>1814</v>
      </c>
      <c r="I207" s="681">
        <v>3.0899999141693115</v>
      </c>
      <c r="J207" s="681">
        <v>500</v>
      </c>
      <c r="K207" s="682">
        <v>1545</v>
      </c>
    </row>
    <row r="208" spans="1:11" ht="14.4" customHeight="1" x14ac:dyDescent="0.3">
      <c r="A208" s="676" t="s">
        <v>482</v>
      </c>
      <c r="B208" s="677" t="s">
        <v>483</v>
      </c>
      <c r="C208" s="678" t="s">
        <v>495</v>
      </c>
      <c r="D208" s="679" t="s">
        <v>496</v>
      </c>
      <c r="E208" s="678" t="s">
        <v>1571</v>
      </c>
      <c r="F208" s="679" t="s">
        <v>1572</v>
      </c>
      <c r="G208" s="678" t="s">
        <v>1815</v>
      </c>
      <c r="H208" s="678" t="s">
        <v>1816</v>
      </c>
      <c r="I208" s="681">
        <v>2.168571506227766</v>
      </c>
      <c r="J208" s="681">
        <v>1300</v>
      </c>
      <c r="K208" s="682">
        <v>2818.5</v>
      </c>
    </row>
    <row r="209" spans="1:11" ht="14.4" customHeight="1" x14ac:dyDescent="0.3">
      <c r="A209" s="676" t="s">
        <v>482</v>
      </c>
      <c r="B209" s="677" t="s">
        <v>483</v>
      </c>
      <c r="C209" s="678" t="s">
        <v>495</v>
      </c>
      <c r="D209" s="679" t="s">
        <v>496</v>
      </c>
      <c r="E209" s="678" t="s">
        <v>1571</v>
      </c>
      <c r="F209" s="679" t="s">
        <v>1572</v>
      </c>
      <c r="G209" s="678" t="s">
        <v>1817</v>
      </c>
      <c r="H209" s="678" t="s">
        <v>1818</v>
      </c>
      <c r="I209" s="681">
        <v>5</v>
      </c>
      <c r="J209" s="681">
        <v>100</v>
      </c>
      <c r="K209" s="682">
        <v>500</v>
      </c>
    </row>
    <row r="210" spans="1:11" ht="14.4" customHeight="1" x14ac:dyDescent="0.3">
      <c r="A210" s="676" t="s">
        <v>482</v>
      </c>
      <c r="B210" s="677" t="s">
        <v>483</v>
      </c>
      <c r="C210" s="678" t="s">
        <v>495</v>
      </c>
      <c r="D210" s="679" t="s">
        <v>496</v>
      </c>
      <c r="E210" s="678" t="s">
        <v>1571</v>
      </c>
      <c r="F210" s="679" t="s">
        <v>1572</v>
      </c>
      <c r="G210" s="678" t="s">
        <v>1819</v>
      </c>
      <c r="H210" s="678" t="s">
        <v>1820</v>
      </c>
      <c r="I210" s="681">
        <v>2.5099999904632568</v>
      </c>
      <c r="J210" s="681">
        <v>100</v>
      </c>
      <c r="K210" s="682">
        <v>251</v>
      </c>
    </row>
    <row r="211" spans="1:11" ht="14.4" customHeight="1" x14ac:dyDescent="0.3">
      <c r="A211" s="676" t="s">
        <v>482</v>
      </c>
      <c r="B211" s="677" t="s">
        <v>483</v>
      </c>
      <c r="C211" s="678" t="s">
        <v>495</v>
      </c>
      <c r="D211" s="679" t="s">
        <v>496</v>
      </c>
      <c r="E211" s="678" t="s">
        <v>1571</v>
      </c>
      <c r="F211" s="679" t="s">
        <v>1572</v>
      </c>
      <c r="G211" s="678" t="s">
        <v>1821</v>
      </c>
      <c r="H211" s="678" t="s">
        <v>1822</v>
      </c>
      <c r="I211" s="681">
        <v>21.239999771118164</v>
      </c>
      <c r="J211" s="681">
        <v>90</v>
      </c>
      <c r="K211" s="682">
        <v>1911.5999755859375</v>
      </c>
    </row>
    <row r="212" spans="1:11" ht="14.4" customHeight="1" x14ac:dyDescent="0.3">
      <c r="A212" s="676" t="s">
        <v>482</v>
      </c>
      <c r="B212" s="677" t="s">
        <v>483</v>
      </c>
      <c r="C212" s="678" t="s">
        <v>495</v>
      </c>
      <c r="D212" s="679" t="s">
        <v>496</v>
      </c>
      <c r="E212" s="678" t="s">
        <v>1823</v>
      </c>
      <c r="F212" s="679" t="s">
        <v>1824</v>
      </c>
      <c r="G212" s="678" t="s">
        <v>1825</v>
      </c>
      <c r="H212" s="678" t="s">
        <v>1826</v>
      </c>
      <c r="I212" s="681">
        <v>9.5300002098083496</v>
      </c>
      <c r="J212" s="681">
        <v>4100</v>
      </c>
      <c r="K212" s="682">
        <v>36489</v>
      </c>
    </row>
    <row r="213" spans="1:11" ht="14.4" customHeight="1" x14ac:dyDescent="0.3">
      <c r="A213" s="676" t="s">
        <v>482</v>
      </c>
      <c r="B213" s="677" t="s">
        <v>483</v>
      </c>
      <c r="C213" s="678" t="s">
        <v>495</v>
      </c>
      <c r="D213" s="679" t="s">
        <v>496</v>
      </c>
      <c r="E213" s="678" t="s">
        <v>1823</v>
      </c>
      <c r="F213" s="679" t="s">
        <v>1824</v>
      </c>
      <c r="G213" s="678" t="s">
        <v>1827</v>
      </c>
      <c r="H213" s="678" t="s">
        <v>1828</v>
      </c>
      <c r="I213" s="681">
        <v>162.62750244140625</v>
      </c>
      <c r="J213" s="681">
        <v>210</v>
      </c>
      <c r="K213" s="682">
        <v>34151.30029296875</v>
      </c>
    </row>
    <row r="214" spans="1:11" ht="14.4" customHeight="1" x14ac:dyDescent="0.3">
      <c r="A214" s="676" t="s">
        <v>482</v>
      </c>
      <c r="B214" s="677" t="s">
        <v>483</v>
      </c>
      <c r="C214" s="678" t="s">
        <v>495</v>
      </c>
      <c r="D214" s="679" t="s">
        <v>496</v>
      </c>
      <c r="E214" s="678" t="s">
        <v>1823</v>
      </c>
      <c r="F214" s="679" t="s">
        <v>1824</v>
      </c>
      <c r="G214" s="678" t="s">
        <v>1829</v>
      </c>
      <c r="H214" s="678" t="s">
        <v>1830</v>
      </c>
      <c r="I214" s="681">
        <v>1374.199951171875</v>
      </c>
      <c r="J214" s="681">
        <v>2</v>
      </c>
      <c r="K214" s="682">
        <v>2748.39990234375</v>
      </c>
    </row>
    <row r="215" spans="1:11" ht="14.4" customHeight="1" x14ac:dyDescent="0.3">
      <c r="A215" s="676" t="s">
        <v>482</v>
      </c>
      <c r="B215" s="677" t="s">
        <v>483</v>
      </c>
      <c r="C215" s="678" t="s">
        <v>495</v>
      </c>
      <c r="D215" s="679" t="s">
        <v>496</v>
      </c>
      <c r="E215" s="678" t="s">
        <v>1823</v>
      </c>
      <c r="F215" s="679" t="s">
        <v>1824</v>
      </c>
      <c r="G215" s="678" t="s">
        <v>1831</v>
      </c>
      <c r="H215" s="678" t="s">
        <v>1832</v>
      </c>
      <c r="I215" s="681">
        <v>7</v>
      </c>
      <c r="J215" s="681">
        <v>850</v>
      </c>
      <c r="K215" s="682">
        <v>5950</v>
      </c>
    </row>
    <row r="216" spans="1:11" ht="14.4" customHeight="1" x14ac:dyDescent="0.3">
      <c r="A216" s="676" t="s">
        <v>482</v>
      </c>
      <c r="B216" s="677" t="s">
        <v>483</v>
      </c>
      <c r="C216" s="678" t="s">
        <v>495</v>
      </c>
      <c r="D216" s="679" t="s">
        <v>496</v>
      </c>
      <c r="E216" s="678" t="s">
        <v>1833</v>
      </c>
      <c r="F216" s="679" t="s">
        <v>1834</v>
      </c>
      <c r="G216" s="678" t="s">
        <v>1835</v>
      </c>
      <c r="H216" s="678" t="s">
        <v>1836</v>
      </c>
      <c r="I216" s="681">
        <v>35.310001373291016</v>
      </c>
      <c r="J216" s="681">
        <v>36</v>
      </c>
      <c r="K216" s="682">
        <v>1270.97998046875</v>
      </c>
    </row>
    <row r="217" spans="1:11" ht="14.4" customHeight="1" x14ac:dyDescent="0.3">
      <c r="A217" s="676" t="s">
        <v>482</v>
      </c>
      <c r="B217" s="677" t="s">
        <v>483</v>
      </c>
      <c r="C217" s="678" t="s">
        <v>495</v>
      </c>
      <c r="D217" s="679" t="s">
        <v>496</v>
      </c>
      <c r="E217" s="678" t="s">
        <v>1833</v>
      </c>
      <c r="F217" s="679" t="s">
        <v>1834</v>
      </c>
      <c r="G217" s="678" t="s">
        <v>1837</v>
      </c>
      <c r="H217" s="678" t="s">
        <v>1838</v>
      </c>
      <c r="I217" s="681">
        <v>24.219999313354492</v>
      </c>
      <c r="J217" s="681">
        <v>36</v>
      </c>
      <c r="K217" s="682">
        <v>871.92999267578125</v>
      </c>
    </row>
    <row r="218" spans="1:11" ht="14.4" customHeight="1" x14ac:dyDescent="0.3">
      <c r="A218" s="676" t="s">
        <v>482</v>
      </c>
      <c r="B218" s="677" t="s">
        <v>483</v>
      </c>
      <c r="C218" s="678" t="s">
        <v>495</v>
      </c>
      <c r="D218" s="679" t="s">
        <v>496</v>
      </c>
      <c r="E218" s="678" t="s">
        <v>1833</v>
      </c>
      <c r="F218" s="679" t="s">
        <v>1834</v>
      </c>
      <c r="G218" s="678" t="s">
        <v>1839</v>
      </c>
      <c r="H218" s="678" t="s">
        <v>1840</v>
      </c>
      <c r="I218" s="681">
        <v>33.599998474121094</v>
      </c>
      <c r="J218" s="681">
        <v>72</v>
      </c>
      <c r="K218" s="682">
        <v>2419.3798828125</v>
      </c>
    </row>
    <row r="219" spans="1:11" ht="14.4" customHeight="1" x14ac:dyDescent="0.3">
      <c r="A219" s="676" t="s">
        <v>482</v>
      </c>
      <c r="B219" s="677" t="s">
        <v>483</v>
      </c>
      <c r="C219" s="678" t="s">
        <v>495</v>
      </c>
      <c r="D219" s="679" t="s">
        <v>496</v>
      </c>
      <c r="E219" s="678" t="s">
        <v>1833</v>
      </c>
      <c r="F219" s="679" t="s">
        <v>1834</v>
      </c>
      <c r="G219" s="678" t="s">
        <v>1841</v>
      </c>
      <c r="H219" s="678" t="s">
        <v>1842</v>
      </c>
      <c r="I219" s="681">
        <v>45.029998779296875</v>
      </c>
      <c r="J219" s="681">
        <v>36</v>
      </c>
      <c r="K219" s="682">
        <v>1620.9300537109375</v>
      </c>
    </row>
    <row r="220" spans="1:11" ht="14.4" customHeight="1" x14ac:dyDescent="0.3">
      <c r="A220" s="676" t="s">
        <v>482</v>
      </c>
      <c r="B220" s="677" t="s">
        <v>483</v>
      </c>
      <c r="C220" s="678" t="s">
        <v>495</v>
      </c>
      <c r="D220" s="679" t="s">
        <v>496</v>
      </c>
      <c r="E220" s="678" t="s">
        <v>1833</v>
      </c>
      <c r="F220" s="679" t="s">
        <v>1834</v>
      </c>
      <c r="G220" s="678" t="s">
        <v>1843</v>
      </c>
      <c r="H220" s="678" t="s">
        <v>1844</v>
      </c>
      <c r="I220" s="681">
        <v>41.810001373291016</v>
      </c>
      <c r="J220" s="681">
        <v>36</v>
      </c>
      <c r="K220" s="682">
        <v>1505.1199951171875</v>
      </c>
    </row>
    <row r="221" spans="1:11" ht="14.4" customHeight="1" x14ac:dyDescent="0.3">
      <c r="A221" s="676" t="s">
        <v>482</v>
      </c>
      <c r="B221" s="677" t="s">
        <v>483</v>
      </c>
      <c r="C221" s="678" t="s">
        <v>495</v>
      </c>
      <c r="D221" s="679" t="s">
        <v>496</v>
      </c>
      <c r="E221" s="678" t="s">
        <v>1845</v>
      </c>
      <c r="F221" s="679" t="s">
        <v>1846</v>
      </c>
      <c r="G221" s="678" t="s">
        <v>1847</v>
      </c>
      <c r="H221" s="678" t="s">
        <v>1848</v>
      </c>
      <c r="I221" s="681">
        <v>11.539999961853027</v>
      </c>
      <c r="J221" s="681">
        <v>10</v>
      </c>
      <c r="K221" s="682">
        <v>115.43000030517578</v>
      </c>
    </row>
    <row r="222" spans="1:11" ht="14.4" customHeight="1" x14ac:dyDescent="0.3">
      <c r="A222" s="676" t="s">
        <v>482</v>
      </c>
      <c r="B222" s="677" t="s">
        <v>483</v>
      </c>
      <c r="C222" s="678" t="s">
        <v>495</v>
      </c>
      <c r="D222" s="679" t="s">
        <v>496</v>
      </c>
      <c r="E222" s="678" t="s">
        <v>1845</v>
      </c>
      <c r="F222" s="679" t="s">
        <v>1846</v>
      </c>
      <c r="G222" s="678" t="s">
        <v>1849</v>
      </c>
      <c r="H222" s="678" t="s">
        <v>1850</v>
      </c>
      <c r="I222" s="681">
        <v>0.30000001192092896</v>
      </c>
      <c r="J222" s="681">
        <v>100</v>
      </c>
      <c r="K222" s="682">
        <v>30</v>
      </c>
    </row>
    <row r="223" spans="1:11" ht="14.4" customHeight="1" x14ac:dyDescent="0.3">
      <c r="A223" s="676" t="s">
        <v>482</v>
      </c>
      <c r="B223" s="677" t="s">
        <v>483</v>
      </c>
      <c r="C223" s="678" t="s">
        <v>495</v>
      </c>
      <c r="D223" s="679" t="s">
        <v>496</v>
      </c>
      <c r="E223" s="678" t="s">
        <v>1845</v>
      </c>
      <c r="F223" s="679" t="s">
        <v>1846</v>
      </c>
      <c r="G223" s="678" t="s">
        <v>1851</v>
      </c>
      <c r="H223" s="678" t="s">
        <v>1852</v>
      </c>
      <c r="I223" s="681">
        <v>0.30750000476837158</v>
      </c>
      <c r="J223" s="681">
        <v>3800</v>
      </c>
      <c r="K223" s="682">
        <v>1168</v>
      </c>
    </row>
    <row r="224" spans="1:11" ht="14.4" customHeight="1" x14ac:dyDescent="0.3">
      <c r="A224" s="676" t="s">
        <v>482</v>
      </c>
      <c r="B224" s="677" t="s">
        <v>483</v>
      </c>
      <c r="C224" s="678" t="s">
        <v>495</v>
      </c>
      <c r="D224" s="679" t="s">
        <v>496</v>
      </c>
      <c r="E224" s="678" t="s">
        <v>1845</v>
      </c>
      <c r="F224" s="679" t="s">
        <v>1846</v>
      </c>
      <c r="G224" s="678" t="s">
        <v>1853</v>
      </c>
      <c r="H224" s="678" t="s">
        <v>1854</v>
      </c>
      <c r="I224" s="681">
        <v>0.30000001192092896</v>
      </c>
      <c r="J224" s="681">
        <v>300</v>
      </c>
      <c r="K224" s="682">
        <v>90</v>
      </c>
    </row>
    <row r="225" spans="1:11" ht="14.4" customHeight="1" x14ac:dyDescent="0.3">
      <c r="A225" s="676" t="s">
        <v>482</v>
      </c>
      <c r="B225" s="677" t="s">
        <v>483</v>
      </c>
      <c r="C225" s="678" t="s">
        <v>495</v>
      </c>
      <c r="D225" s="679" t="s">
        <v>496</v>
      </c>
      <c r="E225" s="678" t="s">
        <v>1845</v>
      </c>
      <c r="F225" s="679" t="s">
        <v>1846</v>
      </c>
      <c r="G225" s="678" t="s">
        <v>1855</v>
      </c>
      <c r="H225" s="678" t="s">
        <v>1856</v>
      </c>
      <c r="I225" s="681">
        <v>0.30000001192092896</v>
      </c>
      <c r="J225" s="681">
        <v>100</v>
      </c>
      <c r="K225" s="682">
        <v>30</v>
      </c>
    </row>
    <row r="226" spans="1:11" ht="14.4" customHeight="1" x14ac:dyDescent="0.3">
      <c r="A226" s="676" t="s">
        <v>482</v>
      </c>
      <c r="B226" s="677" t="s">
        <v>483</v>
      </c>
      <c r="C226" s="678" t="s">
        <v>495</v>
      </c>
      <c r="D226" s="679" t="s">
        <v>496</v>
      </c>
      <c r="E226" s="678" t="s">
        <v>1845</v>
      </c>
      <c r="F226" s="679" t="s">
        <v>1846</v>
      </c>
      <c r="G226" s="678" t="s">
        <v>1857</v>
      </c>
      <c r="H226" s="678" t="s">
        <v>1858</v>
      </c>
      <c r="I226" s="681">
        <v>0.68000000715255737</v>
      </c>
      <c r="J226" s="681">
        <v>100</v>
      </c>
      <c r="K226" s="682">
        <v>68</v>
      </c>
    </row>
    <row r="227" spans="1:11" ht="14.4" customHeight="1" x14ac:dyDescent="0.3">
      <c r="A227" s="676" t="s">
        <v>482</v>
      </c>
      <c r="B227" s="677" t="s">
        <v>483</v>
      </c>
      <c r="C227" s="678" t="s">
        <v>495</v>
      </c>
      <c r="D227" s="679" t="s">
        <v>496</v>
      </c>
      <c r="E227" s="678" t="s">
        <v>1845</v>
      </c>
      <c r="F227" s="679" t="s">
        <v>1846</v>
      </c>
      <c r="G227" s="678" t="s">
        <v>1859</v>
      </c>
      <c r="H227" s="678" t="s">
        <v>1860</v>
      </c>
      <c r="I227" s="681">
        <v>0.51300000846385951</v>
      </c>
      <c r="J227" s="681">
        <v>14900</v>
      </c>
      <c r="K227" s="682">
        <v>7616</v>
      </c>
    </row>
    <row r="228" spans="1:11" ht="14.4" customHeight="1" x14ac:dyDescent="0.3">
      <c r="A228" s="676" t="s">
        <v>482</v>
      </c>
      <c r="B228" s="677" t="s">
        <v>483</v>
      </c>
      <c r="C228" s="678" t="s">
        <v>495</v>
      </c>
      <c r="D228" s="679" t="s">
        <v>496</v>
      </c>
      <c r="E228" s="678" t="s">
        <v>1861</v>
      </c>
      <c r="F228" s="679" t="s">
        <v>1862</v>
      </c>
      <c r="G228" s="678" t="s">
        <v>1863</v>
      </c>
      <c r="H228" s="678" t="s">
        <v>1864</v>
      </c>
      <c r="I228" s="681">
        <v>0.68799999952316282</v>
      </c>
      <c r="J228" s="681">
        <v>5800</v>
      </c>
      <c r="K228" s="682">
        <v>3982</v>
      </c>
    </row>
    <row r="229" spans="1:11" ht="14.4" customHeight="1" x14ac:dyDescent="0.3">
      <c r="A229" s="676" t="s">
        <v>482</v>
      </c>
      <c r="B229" s="677" t="s">
        <v>483</v>
      </c>
      <c r="C229" s="678" t="s">
        <v>495</v>
      </c>
      <c r="D229" s="679" t="s">
        <v>496</v>
      </c>
      <c r="E229" s="678" t="s">
        <v>1861</v>
      </c>
      <c r="F229" s="679" t="s">
        <v>1862</v>
      </c>
      <c r="G229" s="678" t="s">
        <v>1865</v>
      </c>
      <c r="H229" s="678" t="s">
        <v>1866</v>
      </c>
      <c r="I229" s="681">
        <v>0.68888888756434119</v>
      </c>
      <c r="J229" s="681">
        <v>89000</v>
      </c>
      <c r="K229" s="682">
        <v>61370</v>
      </c>
    </row>
    <row r="230" spans="1:11" ht="14.4" customHeight="1" x14ac:dyDescent="0.3">
      <c r="A230" s="676" t="s">
        <v>482</v>
      </c>
      <c r="B230" s="677" t="s">
        <v>483</v>
      </c>
      <c r="C230" s="678" t="s">
        <v>495</v>
      </c>
      <c r="D230" s="679" t="s">
        <v>496</v>
      </c>
      <c r="E230" s="678" t="s">
        <v>1861</v>
      </c>
      <c r="F230" s="679" t="s">
        <v>1862</v>
      </c>
      <c r="G230" s="678" t="s">
        <v>1867</v>
      </c>
      <c r="H230" s="678" t="s">
        <v>1868</v>
      </c>
      <c r="I230" s="681">
        <v>0.68999999761581421</v>
      </c>
      <c r="J230" s="681">
        <v>360</v>
      </c>
      <c r="K230" s="682">
        <v>248.39999389648437</v>
      </c>
    </row>
    <row r="231" spans="1:11" ht="14.4" customHeight="1" x14ac:dyDescent="0.3">
      <c r="A231" s="676" t="s">
        <v>482</v>
      </c>
      <c r="B231" s="677" t="s">
        <v>483</v>
      </c>
      <c r="C231" s="678" t="s">
        <v>495</v>
      </c>
      <c r="D231" s="679" t="s">
        <v>496</v>
      </c>
      <c r="E231" s="678" t="s">
        <v>1861</v>
      </c>
      <c r="F231" s="679" t="s">
        <v>1862</v>
      </c>
      <c r="G231" s="678" t="s">
        <v>1869</v>
      </c>
      <c r="H231" s="678" t="s">
        <v>1870</v>
      </c>
      <c r="I231" s="681">
        <v>11.966666539510092</v>
      </c>
      <c r="J231" s="681">
        <v>150</v>
      </c>
      <c r="K231" s="682">
        <v>1795</v>
      </c>
    </row>
    <row r="232" spans="1:11" ht="14.4" customHeight="1" x14ac:dyDescent="0.3">
      <c r="A232" s="676" t="s">
        <v>482</v>
      </c>
      <c r="B232" s="677" t="s">
        <v>483</v>
      </c>
      <c r="C232" s="678" t="s">
        <v>495</v>
      </c>
      <c r="D232" s="679" t="s">
        <v>496</v>
      </c>
      <c r="E232" s="678" t="s">
        <v>1861</v>
      </c>
      <c r="F232" s="679" t="s">
        <v>1862</v>
      </c>
      <c r="G232" s="678" t="s">
        <v>1871</v>
      </c>
      <c r="H232" s="678" t="s">
        <v>1872</v>
      </c>
      <c r="I232" s="681">
        <v>9.4399995803833008</v>
      </c>
      <c r="J232" s="681">
        <v>50</v>
      </c>
      <c r="K232" s="682">
        <v>472</v>
      </c>
    </row>
    <row r="233" spans="1:11" ht="14.4" customHeight="1" x14ac:dyDescent="0.3">
      <c r="A233" s="676" t="s">
        <v>482</v>
      </c>
      <c r="B233" s="677" t="s">
        <v>483</v>
      </c>
      <c r="C233" s="678" t="s">
        <v>495</v>
      </c>
      <c r="D233" s="679" t="s">
        <v>496</v>
      </c>
      <c r="E233" s="678" t="s">
        <v>1861</v>
      </c>
      <c r="F233" s="679" t="s">
        <v>1862</v>
      </c>
      <c r="G233" s="678" t="s">
        <v>1873</v>
      </c>
      <c r="H233" s="678" t="s">
        <v>1874</v>
      </c>
      <c r="I233" s="681">
        <v>9.4399995803833008</v>
      </c>
      <c r="J233" s="681">
        <v>50</v>
      </c>
      <c r="K233" s="682">
        <v>472</v>
      </c>
    </row>
    <row r="234" spans="1:11" ht="14.4" customHeight="1" x14ac:dyDescent="0.3">
      <c r="A234" s="676" t="s">
        <v>482</v>
      </c>
      <c r="B234" s="677" t="s">
        <v>483</v>
      </c>
      <c r="C234" s="678" t="s">
        <v>495</v>
      </c>
      <c r="D234" s="679" t="s">
        <v>496</v>
      </c>
      <c r="E234" s="678" t="s">
        <v>1861</v>
      </c>
      <c r="F234" s="679" t="s">
        <v>1862</v>
      </c>
      <c r="G234" s="678" t="s">
        <v>1875</v>
      </c>
      <c r="H234" s="678" t="s">
        <v>1876</v>
      </c>
      <c r="I234" s="681">
        <v>12.560000419616699</v>
      </c>
      <c r="J234" s="681">
        <v>100</v>
      </c>
      <c r="K234" s="682">
        <v>1256</v>
      </c>
    </row>
    <row r="235" spans="1:11" ht="14.4" customHeight="1" x14ac:dyDescent="0.3">
      <c r="A235" s="676" t="s">
        <v>482</v>
      </c>
      <c r="B235" s="677" t="s">
        <v>483</v>
      </c>
      <c r="C235" s="678" t="s">
        <v>495</v>
      </c>
      <c r="D235" s="679" t="s">
        <v>496</v>
      </c>
      <c r="E235" s="678" t="s">
        <v>1861</v>
      </c>
      <c r="F235" s="679" t="s">
        <v>1862</v>
      </c>
      <c r="G235" s="678" t="s">
        <v>1877</v>
      </c>
      <c r="H235" s="678" t="s">
        <v>1878</v>
      </c>
      <c r="I235" s="681">
        <v>20.159999847412109</v>
      </c>
      <c r="J235" s="681">
        <v>100</v>
      </c>
      <c r="K235" s="682">
        <v>2015.8599853515625</v>
      </c>
    </row>
    <row r="236" spans="1:11" ht="14.4" customHeight="1" x14ac:dyDescent="0.3">
      <c r="A236" s="676" t="s">
        <v>482</v>
      </c>
      <c r="B236" s="677" t="s">
        <v>483</v>
      </c>
      <c r="C236" s="678" t="s">
        <v>495</v>
      </c>
      <c r="D236" s="679" t="s">
        <v>496</v>
      </c>
      <c r="E236" s="678" t="s">
        <v>1879</v>
      </c>
      <c r="F236" s="679" t="s">
        <v>1880</v>
      </c>
      <c r="G236" s="678" t="s">
        <v>1881</v>
      </c>
      <c r="H236" s="678" t="s">
        <v>1882</v>
      </c>
      <c r="I236" s="681">
        <v>319.91000366210937</v>
      </c>
      <c r="J236" s="681">
        <v>100</v>
      </c>
      <c r="K236" s="682">
        <v>31991.2705078125</v>
      </c>
    </row>
    <row r="237" spans="1:11" ht="14.4" customHeight="1" x14ac:dyDescent="0.3">
      <c r="A237" s="676" t="s">
        <v>482</v>
      </c>
      <c r="B237" s="677" t="s">
        <v>483</v>
      </c>
      <c r="C237" s="678" t="s">
        <v>495</v>
      </c>
      <c r="D237" s="679" t="s">
        <v>496</v>
      </c>
      <c r="E237" s="678" t="s">
        <v>1879</v>
      </c>
      <c r="F237" s="679" t="s">
        <v>1880</v>
      </c>
      <c r="G237" s="678" t="s">
        <v>1883</v>
      </c>
      <c r="H237" s="678" t="s">
        <v>1884</v>
      </c>
      <c r="I237" s="681">
        <v>442.3900146484375</v>
      </c>
      <c r="J237" s="681">
        <v>20</v>
      </c>
      <c r="K237" s="682">
        <v>8847.759765625</v>
      </c>
    </row>
    <row r="238" spans="1:11" ht="14.4" customHeight="1" x14ac:dyDescent="0.3">
      <c r="A238" s="676" t="s">
        <v>482</v>
      </c>
      <c r="B238" s="677" t="s">
        <v>483</v>
      </c>
      <c r="C238" s="678" t="s">
        <v>495</v>
      </c>
      <c r="D238" s="679" t="s">
        <v>496</v>
      </c>
      <c r="E238" s="678" t="s">
        <v>1879</v>
      </c>
      <c r="F238" s="679" t="s">
        <v>1880</v>
      </c>
      <c r="G238" s="678" t="s">
        <v>1885</v>
      </c>
      <c r="H238" s="678" t="s">
        <v>1886</v>
      </c>
      <c r="I238" s="681">
        <v>568.78997802734375</v>
      </c>
      <c r="J238" s="681">
        <v>30</v>
      </c>
      <c r="K238" s="682">
        <v>17063.55029296875</v>
      </c>
    </row>
    <row r="239" spans="1:11" ht="14.4" customHeight="1" x14ac:dyDescent="0.3">
      <c r="A239" s="676" t="s">
        <v>482</v>
      </c>
      <c r="B239" s="677" t="s">
        <v>483</v>
      </c>
      <c r="C239" s="678" t="s">
        <v>495</v>
      </c>
      <c r="D239" s="679" t="s">
        <v>496</v>
      </c>
      <c r="E239" s="678" t="s">
        <v>1887</v>
      </c>
      <c r="F239" s="679" t="s">
        <v>1888</v>
      </c>
      <c r="G239" s="678" t="s">
        <v>1889</v>
      </c>
      <c r="H239" s="678" t="s">
        <v>1890</v>
      </c>
      <c r="I239" s="681">
        <v>23.477999496459962</v>
      </c>
      <c r="J239" s="681">
        <v>150</v>
      </c>
      <c r="K239" s="682">
        <v>3521.7000732421875</v>
      </c>
    </row>
    <row r="240" spans="1:11" ht="14.4" customHeight="1" x14ac:dyDescent="0.3">
      <c r="A240" s="676" t="s">
        <v>482</v>
      </c>
      <c r="B240" s="677" t="s">
        <v>483</v>
      </c>
      <c r="C240" s="678" t="s">
        <v>495</v>
      </c>
      <c r="D240" s="679" t="s">
        <v>496</v>
      </c>
      <c r="E240" s="678" t="s">
        <v>1887</v>
      </c>
      <c r="F240" s="679" t="s">
        <v>1888</v>
      </c>
      <c r="G240" s="678" t="s">
        <v>1891</v>
      </c>
      <c r="H240" s="678" t="s">
        <v>1892</v>
      </c>
      <c r="I240" s="681">
        <v>15.210000038146973</v>
      </c>
      <c r="J240" s="681">
        <v>150</v>
      </c>
      <c r="K240" s="682">
        <v>2281.3199462890625</v>
      </c>
    </row>
    <row r="241" spans="1:11" ht="14.4" customHeight="1" x14ac:dyDescent="0.3">
      <c r="A241" s="676" t="s">
        <v>482</v>
      </c>
      <c r="B241" s="677" t="s">
        <v>483</v>
      </c>
      <c r="C241" s="678" t="s">
        <v>495</v>
      </c>
      <c r="D241" s="679" t="s">
        <v>496</v>
      </c>
      <c r="E241" s="678" t="s">
        <v>1887</v>
      </c>
      <c r="F241" s="679" t="s">
        <v>1888</v>
      </c>
      <c r="G241" s="678" t="s">
        <v>1893</v>
      </c>
      <c r="H241" s="678" t="s">
        <v>1894</v>
      </c>
      <c r="I241" s="681">
        <v>19.964999198913574</v>
      </c>
      <c r="J241" s="681">
        <v>288</v>
      </c>
      <c r="K241" s="682">
        <v>5749.9600219726562</v>
      </c>
    </row>
    <row r="242" spans="1:11" ht="14.4" customHeight="1" x14ac:dyDescent="0.3">
      <c r="A242" s="676" t="s">
        <v>482</v>
      </c>
      <c r="B242" s="677" t="s">
        <v>483</v>
      </c>
      <c r="C242" s="678" t="s">
        <v>495</v>
      </c>
      <c r="D242" s="679" t="s">
        <v>496</v>
      </c>
      <c r="E242" s="678" t="s">
        <v>1887</v>
      </c>
      <c r="F242" s="679" t="s">
        <v>1888</v>
      </c>
      <c r="G242" s="678" t="s">
        <v>1895</v>
      </c>
      <c r="H242" s="678" t="s">
        <v>1896</v>
      </c>
      <c r="I242" s="681">
        <v>154.8800048828125</v>
      </c>
      <c r="J242" s="681">
        <v>50</v>
      </c>
      <c r="K242" s="682">
        <v>7744</v>
      </c>
    </row>
    <row r="243" spans="1:11" ht="14.4" customHeight="1" x14ac:dyDescent="0.3">
      <c r="A243" s="676" t="s">
        <v>482</v>
      </c>
      <c r="B243" s="677" t="s">
        <v>483</v>
      </c>
      <c r="C243" s="678" t="s">
        <v>495</v>
      </c>
      <c r="D243" s="679" t="s">
        <v>496</v>
      </c>
      <c r="E243" s="678" t="s">
        <v>1887</v>
      </c>
      <c r="F243" s="679" t="s">
        <v>1888</v>
      </c>
      <c r="G243" s="678" t="s">
        <v>1897</v>
      </c>
      <c r="H243" s="678" t="s">
        <v>1898</v>
      </c>
      <c r="I243" s="681">
        <v>50.599998474121094</v>
      </c>
      <c r="J243" s="681">
        <v>300</v>
      </c>
      <c r="K243" s="682">
        <v>15180.660278320313</v>
      </c>
    </row>
    <row r="244" spans="1:11" ht="14.4" customHeight="1" x14ac:dyDescent="0.3">
      <c r="A244" s="676" t="s">
        <v>482</v>
      </c>
      <c r="B244" s="677" t="s">
        <v>483</v>
      </c>
      <c r="C244" s="678" t="s">
        <v>495</v>
      </c>
      <c r="D244" s="679" t="s">
        <v>496</v>
      </c>
      <c r="E244" s="678" t="s">
        <v>1887</v>
      </c>
      <c r="F244" s="679" t="s">
        <v>1888</v>
      </c>
      <c r="G244" s="678" t="s">
        <v>1899</v>
      </c>
      <c r="H244" s="678" t="s">
        <v>1900</v>
      </c>
      <c r="I244" s="681">
        <v>440.44000244140625</v>
      </c>
      <c r="J244" s="681">
        <v>50</v>
      </c>
      <c r="K244" s="682">
        <v>22021.99951171875</v>
      </c>
    </row>
    <row r="245" spans="1:11" ht="14.4" customHeight="1" x14ac:dyDescent="0.3">
      <c r="A245" s="676" t="s">
        <v>482</v>
      </c>
      <c r="B245" s="677" t="s">
        <v>483</v>
      </c>
      <c r="C245" s="678" t="s">
        <v>495</v>
      </c>
      <c r="D245" s="679" t="s">
        <v>496</v>
      </c>
      <c r="E245" s="678" t="s">
        <v>1887</v>
      </c>
      <c r="F245" s="679" t="s">
        <v>1888</v>
      </c>
      <c r="G245" s="678" t="s">
        <v>1901</v>
      </c>
      <c r="H245" s="678" t="s">
        <v>1902</v>
      </c>
      <c r="I245" s="681">
        <v>237.96666463216147</v>
      </c>
      <c r="J245" s="681">
        <v>80</v>
      </c>
      <c r="K245" s="682">
        <v>18682.39990234375</v>
      </c>
    </row>
    <row r="246" spans="1:11" ht="14.4" customHeight="1" thickBot="1" x14ac:dyDescent="0.35">
      <c r="A246" s="683" t="s">
        <v>482</v>
      </c>
      <c r="B246" s="684" t="s">
        <v>483</v>
      </c>
      <c r="C246" s="685" t="s">
        <v>495</v>
      </c>
      <c r="D246" s="686" t="s">
        <v>496</v>
      </c>
      <c r="E246" s="685" t="s">
        <v>1903</v>
      </c>
      <c r="F246" s="686" t="s">
        <v>1904</v>
      </c>
      <c r="G246" s="685" t="s">
        <v>1905</v>
      </c>
      <c r="H246" s="685" t="s">
        <v>1906</v>
      </c>
      <c r="I246" s="688">
        <v>186.19999694824219</v>
      </c>
      <c r="J246" s="688">
        <v>2</v>
      </c>
      <c r="K246" s="689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553" t="s">
        <v>117</v>
      </c>
      <c r="B1" s="553"/>
      <c r="C1" s="487"/>
      <c r="D1" s="487"/>
      <c r="E1" s="487"/>
      <c r="F1" s="487"/>
      <c r="G1" s="487"/>
      <c r="H1" s="487"/>
      <c r="I1" s="487"/>
      <c r="J1" s="487"/>
      <c r="K1" s="450"/>
    </row>
    <row r="2" spans="1:11" ht="15" thickBot="1" x14ac:dyDescent="0.35">
      <c r="A2" s="351" t="s">
        <v>288</v>
      </c>
      <c r="B2" s="352"/>
      <c r="C2" s="352"/>
      <c r="D2" s="352"/>
      <c r="E2" s="352"/>
      <c r="F2" s="352"/>
      <c r="G2" s="352"/>
      <c r="H2" s="352"/>
      <c r="I2" s="352"/>
      <c r="K2" s="450"/>
    </row>
    <row r="3" spans="1:11" x14ac:dyDescent="0.3">
      <c r="A3" s="368" t="s">
        <v>215</v>
      </c>
      <c r="B3" s="551" t="s">
        <v>199</v>
      </c>
      <c r="C3" s="353">
        <v>30</v>
      </c>
      <c r="D3" s="371">
        <v>100</v>
      </c>
      <c r="E3" s="371">
        <v>101</v>
      </c>
      <c r="F3" s="371">
        <v>303</v>
      </c>
      <c r="G3" s="371">
        <v>304</v>
      </c>
      <c r="H3" s="371">
        <v>305</v>
      </c>
      <c r="I3" s="353">
        <v>636</v>
      </c>
      <c r="J3" s="353">
        <v>642</v>
      </c>
      <c r="K3" s="450"/>
    </row>
    <row r="4" spans="1:11" ht="24.6" outlineLevel="1" thickBot="1" x14ac:dyDescent="0.35">
      <c r="A4" s="369">
        <v>2017</v>
      </c>
      <c r="B4" s="552"/>
      <c r="C4" s="354" t="s">
        <v>217</v>
      </c>
      <c r="D4" s="372" t="s">
        <v>238</v>
      </c>
      <c r="E4" s="372" t="s">
        <v>239</v>
      </c>
      <c r="F4" s="372" t="s">
        <v>240</v>
      </c>
      <c r="G4" s="372" t="s">
        <v>241</v>
      </c>
      <c r="H4" s="372" t="s">
        <v>242</v>
      </c>
      <c r="I4" s="354" t="s">
        <v>222</v>
      </c>
      <c r="J4" s="354" t="s">
        <v>223</v>
      </c>
      <c r="K4" s="450"/>
    </row>
    <row r="5" spans="1:11" x14ac:dyDescent="0.3">
      <c r="A5" s="355" t="s">
        <v>200</v>
      </c>
      <c r="B5" s="383"/>
      <c r="C5" s="384"/>
      <c r="D5" s="384"/>
      <c r="E5" s="384"/>
      <c r="F5" s="384"/>
      <c r="G5" s="384"/>
      <c r="H5" s="384"/>
      <c r="I5" s="384"/>
      <c r="J5" s="384"/>
      <c r="K5" s="450"/>
    </row>
    <row r="6" spans="1:11" ht="15" collapsed="1" thickBot="1" x14ac:dyDescent="0.35">
      <c r="A6" s="356" t="s">
        <v>81</v>
      </c>
      <c r="B6" s="385">
        <f xml:space="preserve">
TRUNC(IF($A$4&lt;=12,SUMIFS('ON Data'!F:F,'ON Data'!$D:$D,$A$4,'ON Data'!$E:$E,1),SUMIFS('ON Data'!F:F,'ON Data'!$E:$E,1)/'ON Data'!$D$3),1)</f>
        <v>59.9</v>
      </c>
      <c r="C6" s="386">
        <f xml:space="preserve">
TRUNC(IF($A$4&lt;=12,SUMIFS('ON Data'!I:I,'ON Data'!$D:$D,$A$4,'ON Data'!$E:$E,1),SUMIFS('ON Data'!I:I,'ON Data'!$E:$E,1)/'ON Data'!$D$3),1)</f>
        <v>1</v>
      </c>
      <c r="D6" s="386">
        <f xml:space="preserve">
TRUNC(IF($A$4&lt;=12,SUMIFS('ON Data'!K:K,'ON Data'!$D:$D,$A$4,'ON Data'!$E:$E,1),SUMIFS('ON Data'!K:K,'ON Data'!$E:$E,1)/'ON Data'!$D$3),1)</f>
        <v>1</v>
      </c>
      <c r="E6" s="386">
        <f xml:space="preserve">
TRUNC(IF($A$4&lt;=12,SUMIFS('ON Data'!L:L,'ON Data'!$D:$D,$A$4,'ON Data'!$E:$E,1),SUMIFS('ON Data'!L:L,'ON Data'!$E:$E,1)/'ON Data'!$D$3),1)</f>
        <v>7.3</v>
      </c>
      <c r="F6" s="386">
        <f xml:space="preserve">
TRUNC(IF($A$4&lt;=12,SUMIFS('ON Data'!Q:Q,'ON Data'!$D:$D,$A$4,'ON Data'!$E:$E,1),SUMIFS('ON Data'!Q:Q,'ON Data'!$E:$E,1)/'ON Data'!$D$3),1)</f>
        <v>18.2</v>
      </c>
      <c r="G6" s="386">
        <f xml:space="preserve">
TRUNC(IF($A$4&lt;=12,SUMIFS('ON Data'!R:R,'ON Data'!$D:$D,$A$4,'ON Data'!$E:$E,1),SUMIFS('ON Data'!R:R,'ON Data'!$E:$E,1)/'ON Data'!$D$3),1)</f>
        <v>18.3</v>
      </c>
      <c r="H6" s="386">
        <f xml:space="preserve">
TRUNC(IF($A$4&lt;=12,SUMIFS('ON Data'!S:S,'ON Data'!$D:$D,$A$4,'ON Data'!$E:$E,1),SUMIFS('ON Data'!S:S,'ON Data'!$E:$E,1)/'ON Data'!$D$3),1)</f>
        <v>8</v>
      </c>
      <c r="I6" s="386">
        <f xml:space="preserve">
TRUNC(IF($A$4&lt;=12,SUMIFS('ON Data'!AQ:AQ,'ON Data'!$D:$D,$A$4,'ON Data'!$E:$E,1),SUMIFS('ON Data'!AQ:AQ,'ON Data'!$E:$E,1)/'ON Data'!$D$3),1)</f>
        <v>3</v>
      </c>
      <c r="J6" s="386">
        <f xml:space="preserve">
TRUNC(IF($A$4&lt;=12,SUMIFS('ON Data'!AT:AT,'ON Data'!$D:$D,$A$4,'ON Data'!$E:$E,1),SUMIFS('ON Data'!AT:AT,'ON Data'!$E:$E,1)/'ON Data'!$D$3),1)</f>
        <v>3</v>
      </c>
      <c r="K6" s="450"/>
    </row>
    <row r="7" spans="1:11" ht="15" hidden="1" outlineLevel="1" thickBot="1" x14ac:dyDescent="0.35">
      <c r="A7" s="356" t="s">
        <v>118</v>
      </c>
      <c r="B7" s="385"/>
      <c r="C7" s="386"/>
      <c r="D7" s="386"/>
      <c r="E7" s="386"/>
      <c r="F7" s="386"/>
      <c r="G7" s="386"/>
      <c r="H7" s="386"/>
      <c r="I7" s="386"/>
      <c r="J7" s="386"/>
      <c r="K7" s="450"/>
    </row>
    <row r="8" spans="1:11" ht="15" hidden="1" outlineLevel="1" thickBot="1" x14ac:dyDescent="0.35">
      <c r="A8" s="356" t="s">
        <v>83</v>
      </c>
      <c r="B8" s="385"/>
      <c r="C8" s="386"/>
      <c r="D8" s="386"/>
      <c r="E8" s="386"/>
      <c r="F8" s="386"/>
      <c r="G8" s="386"/>
      <c r="H8" s="386"/>
      <c r="I8" s="386"/>
      <c r="J8" s="386"/>
      <c r="K8" s="450"/>
    </row>
    <row r="9" spans="1:11" ht="15" hidden="1" outlineLevel="1" thickBot="1" x14ac:dyDescent="0.35">
      <c r="A9" s="357" t="s">
        <v>56</v>
      </c>
      <c r="B9" s="387"/>
      <c r="C9" s="388"/>
      <c r="D9" s="388"/>
      <c r="E9" s="388"/>
      <c r="F9" s="388"/>
      <c r="G9" s="388"/>
      <c r="H9" s="388"/>
      <c r="I9" s="388"/>
      <c r="J9" s="388"/>
      <c r="K9" s="450"/>
    </row>
    <row r="10" spans="1:11" x14ac:dyDescent="0.3">
      <c r="A10" s="358" t="s">
        <v>201</v>
      </c>
      <c r="B10" s="373"/>
      <c r="C10" s="374"/>
      <c r="D10" s="374"/>
      <c r="E10" s="374"/>
      <c r="F10" s="374"/>
      <c r="G10" s="374"/>
      <c r="H10" s="374"/>
      <c r="I10" s="374"/>
      <c r="J10" s="374"/>
      <c r="K10" s="450"/>
    </row>
    <row r="11" spans="1:11" x14ac:dyDescent="0.3">
      <c r="A11" s="359" t="s">
        <v>202</v>
      </c>
      <c r="B11" s="375">
        <f xml:space="preserve">
IF($A$4&lt;=12,SUMIFS('ON Data'!F:F,'ON Data'!$D:$D,$A$4,'ON Data'!$E:$E,2),SUMIFS('ON Data'!F:F,'ON Data'!$E:$E,2))</f>
        <v>34703.020000000004</v>
      </c>
      <c r="C11" s="376">
        <f xml:space="preserve">
IF($A$4&lt;=12,SUMIFS('ON Data'!I:I,'ON Data'!$D:$D,$A$4,'ON Data'!$E:$E,2),SUMIFS('ON Data'!I:I,'ON Data'!$E:$E,2))</f>
        <v>640</v>
      </c>
      <c r="D11" s="376">
        <f xml:space="preserve">
IF($A$4&lt;=12,SUMIFS('ON Data'!K:K,'ON Data'!$D:$D,$A$4,'ON Data'!$E:$E,2),SUMIFS('ON Data'!K:K,'ON Data'!$E:$E,2))</f>
        <v>583.5</v>
      </c>
      <c r="E11" s="376">
        <f xml:space="preserve">
IF($A$4&lt;=12,SUMIFS('ON Data'!L:L,'ON Data'!$D:$D,$A$4,'ON Data'!$E:$E,2),SUMIFS('ON Data'!L:L,'ON Data'!$E:$E,2))</f>
        <v>4409.04</v>
      </c>
      <c r="F11" s="376">
        <f xml:space="preserve">
IF($A$4&lt;=12,SUMIFS('ON Data'!Q:Q,'ON Data'!$D:$D,$A$4,'ON Data'!$E:$E,2),SUMIFS('ON Data'!Q:Q,'ON Data'!$E:$E,2))</f>
        <v>10745.25</v>
      </c>
      <c r="G11" s="376">
        <f xml:space="preserve">
IF($A$4&lt;=12,SUMIFS('ON Data'!R:R,'ON Data'!$D:$D,$A$4,'ON Data'!$E:$E,2),SUMIFS('ON Data'!R:R,'ON Data'!$E:$E,2))</f>
        <v>10007.769999999999</v>
      </c>
      <c r="H11" s="376">
        <f xml:space="preserve">
IF($A$4&lt;=12,SUMIFS('ON Data'!S:S,'ON Data'!$D:$D,$A$4,'ON Data'!$E:$E,2),SUMIFS('ON Data'!S:S,'ON Data'!$E:$E,2))</f>
        <v>4777.46</v>
      </c>
      <c r="I11" s="376">
        <f xml:space="preserve">
IF($A$4&lt;=12,SUMIFS('ON Data'!AQ:AQ,'ON Data'!$D:$D,$A$4,'ON Data'!$E:$E,2),SUMIFS('ON Data'!AQ:AQ,'ON Data'!$E:$E,2))</f>
        <v>1758</v>
      </c>
      <c r="J11" s="376">
        <f xml:space="preserve">
IF($A$4&lt;=12,SUMIFS('ON Data'!AT:AT,'ON Data'!$D:$D,$A$4,'ON Data'!$E:$E,2),SUMIFS('ON Data'!AT:AT,'ON Data'!$E:$E,2))</f>
        <v>1782</v>
      </c>
      <c r="K11" s="450"/>
    </row>
    <row r="12" spans="1:11" x14ac:dyDescent="0.3">
      <c r="A12" s="359" t="s">
        <v>203</v>
      </c>
      <c r="B12" s="375">
        <f xml:space="preserve">
IF($A$4&lt;=12,SUMIFS('ON Data'!F:F,'ON Data'!$D:$D,$A$4,'ON Data'!$E:$E,3),SUMIFS('ON Data'!F:F,'ON Data'!$E:$E,3))</f>
        <v>962.78</v>
      </c>
      <c r="C12" s="376">
        <f xml:space="preserve">
IF($A$4&lt;=12,SUMIFS('ON Data'!I:I,'ON Data'!$D:$D,$A$4,'ON Data'!$E:$E,3),SUMIFS('ON Data'!I:I,'ON Data'!$E:$E,3))</f>
        <v>0</v>
      </c>
      <c r="D12" s="376">
        <f xml:space="preserve">
IF($A$4&lt;=12,SUMIFS('ON Data'!K:K,'ON Data'!$D:$D,$A$4,'ON Data'!$E:$E,3),SUMIFS('ON Data'!K:K,'ON Data'!$E:$E,3))</f>
        <v>0</v>
      </c>
      <c r="E12" s="376">
        <f xml:space="preserve">
IF($A$4&lt;=12,SUMIFS('ON Data'!L:L,'ON Data'!$D:$D,$A$4,'ON Data'!$E:$E,3),SUMIFS('ON Data'!L:L,'ON Data'!$E:$E,3))</f>
        <v>111.21000000000001</v>
      </c>
      <c r="F12" s="376">
        <f xml:space="preserve">
IF($A$4&lt;=12,SUMIFS('ON Data'!Q:Q,'ON Data'!$D:$D,$A$4,'ON Data'!$E:$E,3),SUMIFS('ON Data'!Q:Q,'ON Data'!$E:$E,3))</f>
        <v>215.25</v>
      </c>
      <c r="G12" s="376">
        <f xml:space="preserve">
IF($A$4&lt;=12,SUMIFS('ON Data'!R:R,'ON Data'!$D:$D,$A$4,'ON Data'!$E:$E,3),SUMIFS('ON Data'!R:R,'ON Data'!$E:$E,3))</f>
        <v>476.9</v>
      </c>
      <c r="H12" s="376">
        <f xml:space="preserve">
IF($A$4&lt;=12,SUMIFS('ON Data'!S:S,'ON Data'!$D:$D,$A$4,'ON Data'!$E:$E,3),SUMIFS('ON Data'!S:S,'ON Data'!$E:$E,3))</f>
        <v>159.42000000000002</v>
      </c>
      <c r="I12" s="376">
        <f xml:space="preserve">
IF($A$4&lt;=12,SUMIFS('ON Data'!AQ:AQ,'ON Data'!$D:$D,$A$4,'ON Data'!$E:$E,3),SUMIFS('ON Data'!AQ:AQ,'ON Data'!$E:$E,3))</f>
        <v>0</v>
      </c>
      <c r="J12" s="376">
        <f xml:space="preserve">
IF($A$4&lt;=12,SUMIFS('ON Data'!AT:AT,'ON Data'!$D:$D,$A$4,'ON Data'!$E:$E,3),SUMIFS('ON Data'!AT:AT,'ON Data'!$E:$E,3))</f>
        <v>0</v>
      </c>
      <c r="K12" s="450"/>
    </row>
    <row r="13" spans="1:11" x14ac:dyDescent="0.3">
      <c r="A13" s="359" t="s">
        <v>210</v>
      </c>
      <c r="B13" s="375">
        <f xml:space="preserve">
IF($A$4&lt;=12,SUMIFS('ON Data'!F:F,'ON Data'!$D:$D,$A$4,'ON Data'!$E:$E,4),SUMIFS('ON Data'!F:F,'ON Data'!$E:$E,4))</f>
        <v>2844.5</v>
      </c>
      <c r="C13" s="376">
        <f xml:space="preserve">
IF($A$4&lt;=12,SUMIFS('ON Data'!I:I,'ON Data'!$D:$D,$A$4,'ON Data'!$E:$E,4),SUMIFS('ON Data'!I:I,'ON Data'!$E:$E,4))</f>
        <v>0</v>
      </c>
      <c r="D13" s="376">
        <f xml:space="preserve">
IF($A$4&lt;=12,SUMIFS('ON Data'!K:K,'ON Data'!$D:$D,$A$4,'ON Data'!$E:$E,4),SUMIFS('ON Data'!K:K,'ON Data'!$E:$E,4))</f>
        <v>80</v>
      </c>
      <c r="E13" s="376">
        <f xml:space="preserve">
IF($A$4&lt;=12,SUMIFS('ON Data'!L:L,'ON Data'!$D:$D,$A$4,'ON Data'!$E:$E,4),SUMIFS('ON Data'!L:L,'ON Data'!$E:$E,4))</f>
        <v>552</v>
      </c>
      <c r="F13" s="376">
        <f xml:space="preserve">
IF($A$4&lt;=12,SUMIFS('ON Data'!Q:Q,'ON Data'!$D:$D,$A$4,'ON Data'!$E:$E,4),SUMIFS('ON Data'!Q:Q,'ON Data'!$E:$E,4))</f>
        <v>773.5</v>
      </c>
      <c r="G13" s="376">
        <f xml:space="preserve">
IF($A$4&lt;=12,SUMIFS('ON Data'!R:R,'ON Data'!$D:$D,$A$4,'ON Data'!$E:$E,4),SUMIFS('ON Data'!R:R,'ON Data'!$E:$E,4))</f>
        <v>694.5</v>
      </c>
      <c r="H13" s="376">
        <f xml:space="preserve">
IF($A$4&lt;=12,SUMIFS('ON Data'!S:S,'ON Data'!$D:$D,$A$4,'ON Data'!$E:$E,4),SUMIFS('ON Data'!S:S,'ON Data'!$E:$E,4))</f>
        <v>298</v>
      </c>
      <c r="I13" s="376">
        <f xml:space="preserve">
IF($A$4&lt;=12,SUMIFS('ON Data'!AQ:AQ,'ON Data'!$D:$D,$A$4,'ON Data'!$E:$E,4),SUMIFS('ON Data'!AQ:AQ,'ON Data'!$E:$E,4))</f>
        <v>224</v>
      </c>
      <c r="J13" s="376">
        <f xml:space="preserve">
IF($A$4&lt;=12,SUMIFS('ON Data'!AT:AT,'ON Data'!$D:$D,$A$4,'ON Data'!$E:$E,4),SUMIFS('ON Data'!AT:AT,'ON Data'!$E:$E,4))</f>
        <v>222.5</v>
      </c>
      <c r="K13" s="450"/>
    </row>
    <row r="14" spans="1:11" ht="15" thickBot="1" x14ac:dyDescent="0.35">
      <c r="A14" s="360" t="s">
        <v>204</v>
      </c>
      <c r="B14" s="377">
        <f xml:space="preserve">
IF($A$4&lt;=12,SUMIFS('ON Data'!F:F,'ON Data'!$D:$D,$A$4,'ON Data'!$E:$E,5),SUMIFS('ON Data'!F:F,'ON Data'!$E:$E,5))</f>
        <v>96</v>
      </c>
      <c r="C14" s="378">
        <f xml:space="preserve">
IF($A$4&lt;=12,SUMIFS('ON Data'!I:I,'ON Data'!$D:$D,$A$4,'ON Data'!$E:$E,5),SUMIFS('ON Data'!I:I,'ON Data'!$E:$E,5))</f>
        <v>0</v>
      </c>
      <c r="D14" s="378">
        <f xml:space="preserve">
IF($A$4&lt;=12,SUMIFS('ON Data'!K:K,'ON Data'!$D:$D,$A$4,'ON Data'!$E:$E,5),SUMIFS('ON Data'!K:K,'ON Data'!$E:$E,5))</f>
        <v>0</v>
      </c>
      <c r="E14" s="378">
        <f xml:space="preserve">
IF($A$4&lt;=12,SUMIFS('ON Data'!L:L,'ON Data'!$D:$D,$A$4,'ON Data'!$E:$E,5),SUMIFS('ON Data'!L:L,'ON Data'!$E:$E,5))</f>
        <v>0</v>
      </c>
      <c r="F14" s="378">
        <f xml:space="preserve">
IF($A$4&lt;=12,SUMIFS('ON Data'!Q:Q,'ON Data'!$D:$D,$A$4,'ON Data'!$E:$E,5),SUMIFS('ON Data'!Q:Q,'ON Data'!$E:$E,5))</f>
        <v>0</v>
      </c>
      <c r="G14" s="378">
        <f xml:space="preserve">
IF($A$4&lt;=12,SUMIFS('ON Data'!R:R,'ON Data'!$D:$D,$A$4,'ON Data'!$E:$E,5),SUMIFS('ON Data'!R:R,'ON Data'!$E:$E,5))</f>
        <v>96</v>
      </c>
      <c r="H14" s="378">
        <f xml:space="preserve">
IF($A$4&lt;=12,SUMIFS('ON Data'!S:S,'ON Data'!$D:$D,$A$4,'ON Data'!$E:$E,5),SUMIFS('ON Data'!S:S,'ON Data'!$E:$E,5))</f>
        <v>0</v>
      </c>
      <c r="I14" s="378">
        <f xml:space="preserve">
IF($A$4&lt;=12,SUMIFS('ON Data'!AQ:AQ,'ON Data'!$D:$D,$A$4,'ON Data'!$E:$E,5),SUMIFS('ON Data'!AQ:AQ,'ON Data'!$E:$E,5))</f>
        <v>0</v>
      </c>
      <c r="J14" s="378">
        <f xml:space="preserve">
IF($A$4&lt;=12,SUMIFS('ON Data'!AT:AT,'ON Data'!$D:$D,$A$4,'ON Data'!$E:$E,5),SUMIFS('ON Data'!AT:AT,'ON Data'!$E:$E,5))</f>
        <v>0</v>
      </c>
      <c r="K14" s="450"/>
    </row>
    <row r="15" spans="1:11" x14ac:dyDescent="0.3">
      <c r="A15" s="264" t="s">
        <v>214</v>
      </c>
      <c r="B15" s="379"/>
      <c r="C15" s="380"/>
      <c r="D15" s="380"/>
      <c r="E15" s="380"/>
      <c r="F15" s="380"/>
      <c r="G15" s="380"/>
      <c r="H15" s="380"/>
      <c r="I15" s="380"/>
      <c r="J15" s="380"/>
      <c r="K15" s="450"/>
    </row>
    <row r="16" spans="1:11" x14ac:dyDescent="0.3">
      <c r="A16" s="361" t="s">
        <v>205</v>
      </c>
      <c r="B16" s="375">
        <f xml:space="preserve">
IF($A$4&lt;=12,SUMIFS('ON Data'!F:F,'ON Data'!$D:$D,$A$4,'ON Data'!$E:$E,7),SUMIFS('ON Data'!F:F,'ON Data'!$E:$E,7))</f>
        <v>0</v>
      </c>
      <c r="C16" s="376">
        <f xml:space="preserve">
IF($A$4&lt;=12,SUMIFS('ON Data'!I:I,'ON Data'!$D:$D,$A$4,'ON Data'!$E:$E,7),SUMIFS('ON Data'!I:I,'ON Data'!$E:$E,7))</f>
        <v>0</v>
      </c>
      <c r="D16" s="376">
        <f xml:space="preserve">
IF($A$4&lt;=12,SUMIFS('ON Data'!K:K,'ON Data'!$D:$D,$A$4,'ON Data'!$E:$E,7),SUMIFS('ON Data'!K:K,'ON Data'!$E:$E,7))</f>
        <v>0</v>
      </c>
      <c r="E16" s="376">
        <f xml:space="preserve">
IF($A$4&lt;=12,SUMIFS('ON Data'!L:L,'ON Data'!$D:$D,$A$4,'ON Data'!$E:$E,7),SUMIFS('ON Data'!L:L,'ON Data'!$E:$E,7))</f>
        <v>0</v>
      </c>
      <c r="F16" s="376">
        <f xml:space="preserve">
IF($A$4&lt;=12,SUMIFS('ON Data'!Q:Q,'ON Data'!$D:$D,$A$4,'ON Data'!$E:$E,7),SUMIFS('ON Data'!Q:Q,'ON Data'!$E:$E,7))</f>
        <v>0</v>
      </c>
      <c r="G16" s="376">
        <f xml:space="preserve">
IF($A$4&lt;=12,SUMIFS('ON Data'!R:R,'ON Data'!$D:$D,$A$4,'ON Data'!$E:$E,7),SUMIFS('ON Data'!R:R,'ON Data'!$E:$E,7))</f>
        <v>0</v>
      </c>
      <c r="H16" s="376">
        <f xml:space="preserve">
IF($A$4&lt;=12,SUMIFS('ON Data'!S:S,'ON Data'!$D:$D,$A$4,'ON Data'!$E:$E,7),SUMIFS('ON Data'!S:S,'ON Data'!$E:$E,7))</f>
        <v>0</v>
      </c>
      <c r="I16" s="376">
        <f xml:space="preserve">
IF($A$4&lt;=12,SUMIFS('ON Data'!AQ:AQ,'ON Data'!$D:$D,$A$4,'ON Data'!$E:$E,7),SUMIFS('ON Data'!AQ:AQ,'ON Data'!$E:$E,7))</f>
        <v>0</v>
      </c>
      <c r="J16" s="376">
        <f xml:space="preserve">
IF($A$4&lt;=12,SUMIFS('ON Data'!AT:AT,'ON Data'!$D:$D,$A$4,'ON Data'!$E:$E,7),SUMIFS('ON Data'!AT:AT,'ON Data'!$E:$E,7))</f>
        <v>0</v>
      </c>
      <c r="K16" s="450"/>
    </row>
    <row r="17" spans="1:46" x14ac:dyDescent="0.3">
      <c r="A17" s="361" t="s">
        <v>206</v>
      </c>
      <c r="B17" s="375">
        <f xml:space="preserve">
IF($A$4&lt;=12,SUMIFS('ON Data'!F:F,'ON Data'!$D:$D,$A$4,'ON Data'!$E:$E,8),SUMIFS('ON Data'!F:F,'ON Data'!$E:$E,8))</f>
        <v>0</v>
      </c>
      <c r="C17" s="376">
        <f xml:space="preserve">
IF($A$4&lt;=12,SUMIFS('ON Data'!I:I,'ON Data'!$D:$D,$A$4,'ON Data'!$E:$E,8),SUMIFS('ON Data'!I:I,'ON Data'!$E:$E,8))</f>
        <v>0</v>
      </c>
      <c r="D17" s="376">
        <f xml:space="preserve">
IF($A$4&lt;=12,SUMIFS('ON Data'!K:K,'ON Data'!$D:$D,$A$4,'ON Data'!$E:$E,8),SUMIFS('ON Data'!K:K,'ON Data'!$E:$E,8))</f>
        <v>0</v>
      </c>
      <c r="E17" s="376">
        <f xml:space="preserve">
IF($A$4&lt;=12,SUMIFS('ON Data'!L:L,'ON Data'!$D:$D,$A$4,'ON Data'!$E:$E,8),SUMIFS('ON Data'!L:L,'ON Data'!$E:$E,8))</f>
        <v>0</v>
      </c>
      <c r="F17" s="376">
        <f xml:space="preserve">
IF($A$4&lt;=12,SUMIFS('ON Data'!Q:Q,'ON Data'!$D:$D,$A$4,'ON Data'!$E:$E,8),SUMIFS('ON Data'!Q:Q,'ON Data'!$E:$E,8))</f>
        <v>0</v>
      </c>
      <c r="G17" s="376">
        <f xml:space="preserve">
IF($A$4&lt;=12,SUMIFS('ON Data'!R:R,'ON Data'!$D:$D,$A$4,'ON Data'!$E:$E,8),SUMIFS('ON Data'!R:R,'ON Data'!$E:$E,8))</f>
        <v>0</v>
      </c>
      <c r="H17" s="376">
        <f xml:space="preserve">
IF($A$4&lt;=12,SUMIFS('ON Data'!S:S,'ON Data'!$D:$D,$A$4,'ON Data'!$E:$E,8),SUMIFS('ON Data'!S:S,'ON Data'!$E:$E,8))</f>
        <v>0</v>
      </c>
      <c r="I17" s="376">
        <f xml:space="preserve">
IF($A$4&lt;=12,SUMIFS('ON Data'!AQ:AQ,'ON Data'!$D:$D,$A$4,'ON Data'!$E:$E,8),SUMIFS('ON Data'!AQ:AQ,'ON Data'!$E:$E,8))</f>
        <v>0</v>
      </c>
      <c r="J17" s="376">
        <f xml:space="preserve">
IF($A$4&lt;=12,SUMIFS('ON Data'!AT:AT,'ON Data'!$D:$D,$A$4,'ON Data'!$E:$E,8),SUMIFS('ON Data'!AT:AT,'ON Data'!$E:$E,8))</f>
        <v>0</v>
      </c>
      <c r="K17" s="450"/>
    </row>
    <row r="18" spans="1:46" x14ac:dyDescent="0.3">
      <c r="A18" s="361" t="s">
        <v>207</v>
      </c>
      <c r="B18" s="375">
        <f xml:space="preserve">
B19-B16-B17</f>
        <v>85422</v>
      </c>
      <c r="C18" s="376">
        <f t="shared" ref="C18:J18" si="0" xml:space="preserve">
C19-C16-C17</f>
        <v>0</v>
      </c>
      <c r="D18" s="376">
        <f t="shared" si="0"/>
        <v>0</v>
      </c>
      <c r="E18" s="376">
        <f t="shared" si="0"/>
        <v>0</v>
      </c>
      <c r="F18" s="376">
        <f t="shared" si="0"/>
        <v>30914</v>
      </c>
      <c r="G18" s="376">
        <f t="shared" si="0"/>
        <v>35794</v>
      </c>
      <c r="H18" s="376">
        <f t="shared" si="0"/>
        <v>18714</v>
      </c>
      <c r="I18" s="376">
        <f t="shared" si="0"/>
        <v>0</v>
      </c>
      <c r="J18" s="376">
        <f t="shared" si="0"/>
        <v>0</v>
      </c>
      <c r="K18" s="450"/>
    </row>
    <row r="19" spans="1:46" ht="15" thickBot="1" x14ac:dyDescent="0.35">
      <c r="A19" s="362" t="s">
        <v>208</v>
      </c>
      <c r="B19" s="381">
        <f xml:space="preserve">
IF($A$4&lt;=12,SUMIFS('ON Data'!F:F,'ON Data'!$D:$D,$A$4,'ON Data'!$E:$E,9),SUMIFS('ON Data'!F:F,'ON Data'!$E:$E,9))</f>
        <v>85422</v>
      </c>
      <c r="C19" s="382">
        <f xml:space="preserve">
IF($A$4&lt;=12,SUMIFS('ON Data'!I:I,'ON Data'!$D:$D,$A$4,'ON Data'!$E:$E,9),SUMIFS('ON Data'!I:I,'ON Data'!$E:$E,9))</f>
        <v>0</v>
      </c>
      <c r="D19" s="382">
        <f xml:space="preserve">
IF($A$4&lt;=12,SUMIFS('ON Data'!K:K,'ON Data'!$D:$D,$A$4,'ON Data'!$E:$E,9),SUMIFS('ON Data'!K:K,'ON Data'!$E:$E,9))</f>
        <v>0</v>
      </c>
      <c r="E19" s="382">
        <f xml:space="preserve">
IF($A$4&lt;=12,SUMIFS('ON Data'!L:L,'ON Data'!$D:$D,$A$4,'ON Data'!$E:$E,9),SUMIFS('ON Data'!L:L,'ON Data'!$E:$E,9))</f>
        <v>0</v>
      </c>
      <c r="F19" s="382">
        <f xml:space="preserve">
IF($A$4&lt;=12,SUMIFS('ON Data'!Q:Q,'ON Data'!$D:$D,$A$4,'ON Data'!$E:$E,9),SUMIFS('ON Data'!Q:Q,'ON Data'!$E:$E,9))</f>
        <v>30914</v>
      </c>
      <c r="G19" s="382">
        <f xml:space="preserve">
IF($A$4&lt;=12,SUMIFS('ON Data'!R:R,'ON Data'!$D:$D,$A$4,'ON Data'!$E:$E,9),SUMIFS('ON Data'!R:R,'ON Data'!$E:$E,9))</f>
        <v>35794</v>
      </c>
      <c r="H19" s="382">
        <f xml:space="preserve">
IF($A$4&lt;=12,SUMIFS('ON Data'!S:S,'ON Data'!$D:$D,$A$4,'ON Data'!$E:$E,9),SUMIFS('ON Data'!S:S,'ON Data'!$E:$E,9))</f>
        <v>18714</v>
      </c>
      <c r="I19" s="382">
        <f xml:space="preserve">
IF($A$4&lt;=12,SUMIFS('ON Data'!AQ:AQ,'ON Data'!$D:$D,$A$4,'ON Data'!$E:$E,9),SUMIFS('ON Data'!AQ:AQ,'ON Data'!$E:$E,9))</f>
        <v>0</v>
      </c>
      <c r="J19" s="382">
        <f xml:space="preserve">
IF($A$4&lt;=12,SUMIFS('ON Data'!AT:AT,'ON Data'!$D:$D,$A$4,'ON Data'!$E:$E,9),SUMIFS('ON Data'!AT:AT,'ON Data'!$E:$E,9))</f>
        <v>0</v>
      </c>
      <c r="K19" s="450"/>
    </row>
    <row r="20" spans="1:46" ht="15" collapsed="1" thickBot="1" x14ac:dyDescent="0.35">
      <c r="A20" s="363" t="s">
        <v>81</v>
      </c>
      <c r="B20" s="490">
        <f xml:space="preserve">
IF($A$4&lt;=12,SUMIFS('ON Data'!F:F,'ON Data'!$D:$D,$A$4,'ON Data'!$E:$E,6),SUMIFS('ON Data'!F:F,'ON Data'!$E:$E,6))</f>
        <v>10870111</v>
      </c>
      <c r="C20" s="491">
        <f xml:space="preserve">
IF($A$4&lt;=12,SUMIFS('ON Data'!I:I,'ON Data'!$D:$D,$A$4,'ON Data'!$E:$E,6),SUMIFS('ON Data'!I:I,'ON Data'!$E:$E,6))</f>
        <v>112281</v>
      </c>
      <c r="D20" s="491">
        <f xml:space="preserve">
IF($A$4&lt;=12,SUMIFS('ON Data'!K:K,'ON Data'!$D:$D,$A$4,'ON Data'!$E:$E,6),SUMIFS('ON Data'!K:K,'ON Data'!$E:$E,6))</f>
        <v>210600</v>
      </c>
      <c r="E20" s="491">
        <f xml:space="preserve">
IF($A$4&lt;=12,SUMIFS('ON Data'!L:L,'ON Data'!$D:$D,$A$4,'ON Data'!$E:$E,6),SUMIFS('ON Data'!L:L,'ON Data'!$E:$E,6))</f>
        <v>2690090</v>
      </c>
      <c r="F20" s="491">
        <f xml:space="preserve">
IF($A$4&lt;=12,SUMIFS('ON Data'!Q:Q,'ON Data'!$D:$D,$A$4,'ON Data'!$E:$E,6),SUMIFS('ON Data'!Q:Q,'ON Data'!$E:$E,6))</f>
        <v>2414618</v>
      </c>
      <c r="G20" s="491">
        <f xml:space="preserve">
IF($A$4&lt;=12,SUMIFS('ON Data'!R:R,'ON Data'!$D:$D,$A$4,'ON Data'!$E:$E,6),SUMIFS('ON Data'!R:R,'ON Data'!$E:$E,6))</f>
        <v>3176007</v>
      </c>
      <c r="H20" s="491">
        <f xml:space="preserve">
IF($A$4&lt;=12,SUMIFS('ON Data'!S:S,'ON Data'!$D:$D,$A$4,'ON Data'!$E:$E,6),SUMIFS('ON Data'!S:S,'ON Data'!$E:$E,6))</f>
        <v>1546343</v>
      </c>
      <c r="I20" s="491">
        <f xml:space="preserve">
IF($A$4&lt;=12,SUMIFS('ON Data'!AQ:AQ,'ON Data'!$D:$D,$A$4,'ON Data'!$E:$E,6),SUMIFS('ON Data'!AQ:AQ,'ON Data'!$E:$E,6))</f>
        <v>372719</v>
      </c>
      <c r="J20" s="491">
        <f xml:space="preserve">
IF($A$4&lt;=12,SUMIFS('ON Data'!AT:AT,'ON Data'!$D:$D,$A$4,'ON Data'!$E:$E,6),SUMIFS('ON Data'!AT:AT,'ON Data'!$E:$E,6))</f>
        <v>347453</v>
      </c>
      <c r="K20" s="450"/>
    </row>
    <row r="21" spans="1:46" ht="15" hidden="1" outlineLevel="1" thickBot="1" x14ac:dyDescent="0.35">
      <c r="A21" s="356" t="s">
        <v>118</v>
      </c>
      <c r="B21" s="484">
        <f xml:space="preserve">
IF($A$4&lt;=12,SUMIFS('ON Data'!F:F,'ON Data'!$D:$D,$A$4,'ON Data'!$E:$E,12),SUMIFS('ON Data'!F:F,'ON Data'!$E:$E,12))</f>
        <v>0</v>
      </c>
      <c r="C21" s="470"/>
      <c r="D21" s="470">
        <f xml:space="preserve">
IF($A$4&lt;=12,SUMIFS('ON Data'!K:K,'ON Data'!$D:$D,$A$4,'ON Data'!$E:$E,12),SUMIFS('ON Data'!K:K,'ON Data'!$E:$E,12))</f>
        <v>0</v>
      </c>
      <c r="E21" s="470">
        <f xml:space="preserve">
IF($A$4&lt;=12,SUMIFS('ON Data'!L:L,'ON Data'!$D:$D,$A$4,'ON Data'!$E:$E,12),SUMIFS('ON Data'!L:L,'ON Data'!$E:$E,12))</f>
        <v>0</v>
      </c>
      <c r="F21" s="470">
        <f xml:space="preserve">
IF($A$4&lt;=12,SUMIFS('ON Data'!Q:Q,'ON Data'!$D:$D,$A$4,'ON Data'!$E:$E,12),SUMIFS('ON Data'!Q:Q,'ON Data'!$E:$E,12))</f>
        <v>0</v>
      </c>
      <c r="G21" s="470">
        <f xml:space="preserve">
IF($A$4&lt;=12,SUMIFS('ON Data'!R:R,'ON Data'!$D:$D,$A$4,'ON Data'!$E:$E,12),SUMIFS('ON Data'!R:R,'ON Data'!$E:$E,12))</f>
        <v>0</v>
      </c>
      <c r="H21" s="470">
        <f xml:space="preserve">
IF($A$4&lt;=12,SUMIFS('ON Data'!S:S,'ON Data'!$D:$D,$A$4,'ON Data'!$E:$E,12),SUMIFS('ON Data'!S:S,'ON Data'!$E:$E,12))</f>
        <v>0</v>
      </c>
      <c r="I21" s="470">
        <f xml:space="preserve">
IF($A$4&lt;=12,SUMIFS('ON Data'!AQ:AQ,'ON Data'!$D:$D,$A$4,'ON Data'!$E:$E,12),SUMIFS('ON Data'!AQ:AQ,'ON Data'!$E:$E,12))</f>
        <v>0</v>
      </c>
      <c r="J21" s="470"/>
      <c r="K21" s="450"/>
    </row>
    <row r="22" spans="1:46" ht="15" hidden="1" outlineLevel="1" thickBot="1" x14ac:dyDescent="0.35">
      <c r="A22" s="356" t="s">
        <v>83</v>
      </c>
      <c r="B22" s="485" t="str">
        <f xml:space="preserve">
IF(OR(B21="",B21=0),"",B20/B21)</f>
        <v/>
      </c>
      <c r="C22" s="421"/>
      <c r="D22" s="421" t="str">
        <f t="shared" ref="D22:E22" si="1" xml:space="preserve">
IF(OR(D21="",D21=0),"",D20/D21)</f>
        <v/>
      </c>
      <c r="E22" s="421" t="str">
        <f t="shared" si="1"/>
        <v/>
      </c>
      <c r="F22" s="421" t="str">
        <f t="shared" ref="F22:I22" si="2" xml:space="preserve">
IF(OR(F21="",F21=0),"",F20/F21)</f>
        <v/>
      </c>
      <c r="G22" s="421" t="str">
        <f t="shared" si="2"/>
        <v/>
      </c>
      <c r="H22" s="421" t="str">
        <f t="shared" si="2"/>
        <v/>
      </c>
      <c r="I22" s="421" t="str">
        <f t="shared" si="2"/>
        <v/>
      </c>
      <c r="J22" s="421"/>
      <c r="K22" s="450"/>
    </row>
    <row r="23" spans="1:46" ht="15" hidden="1" outlineLevel="1" thickBot="1" x14ac:dyDescent="0.35">
      <c r="A23" s="364" t="s">
        <v>56</v>
      </c>
      <c r="B23" s="486">
        <f xml:space="preserve">
IF(B21="","",B20-B21)</f>
        <v>10870111</v>
      </c>
      <c r="C23" s="378"/>
      <c r="D23" s="378">
        <f t="shared" ref="D23:E23" si="3" xml:space="preserve">
IF(D21="","",D20-D21)</f>
        <v>210600</v>
      </c>
      <c r="E23" s="378">
        <f t="shared" si="3"/>
        <v>2690090</v>
      </c>
      <c r="F23" s="378">
        <f t="shared" ref="F23:I23" si="4" xml:space="preserve">
IF(F21="","",F20-F21)</f>
        <v>2414618</v>
      </c>
      <c r="G23" s="378">
        <f t="shared" si="4"/>
        <v>3176007</v>
      </c>
      <c r="H23" s="378">
        <f t="shared" si="4"/>
        <v>1546343</v>
      </c>
      <c r="I23" s="378">
        <f t="shared" si="4"/>
        <v>372719</v>
      </c>
      <c r="J23" s="378"/>
      <c r="K23" s="450"/>
    </row>
    <row r="24" spans="1:46" x14ac:dyDescent="0.3">
      <c r="A24" s="358" t="s">
        <v>209</v>
      </c>
      <c r="B24" s="393" t="s">
        <v>3</v>
      </c>
      <c r="C24" s="481" t="s">
        <v>283</v>
      </c>
      <c r="D24" s="482" t="s">
        <v>284</v>
      </c>
      <c r="E24" s="482" t="s">
        <v>287</v>
      </c>
      <c r="F24" s="483" t="s">
        <v>220</v>
      </c>
      <c r="AT24" s="450"/>
    </row>
    <row r="25" spans="1:46" x14ac:dyDescent="0.3">
      <c r="A25" s="359" t="s">
        <v>81</v>
      </c>
      <c r="B25" s="375">
        <f xml:space="preserve">
SUM(C25:F25)</f>
        <v>20676</v>
      </c>
      <c r="C25" s="472">
        <f xml:space="preserve">
IF($A$4&lt;=12,SUMIFS('ON Data'!$G:$G,'ON Data'!$D:$D,$A$4,'ON Data'!$E:$E,10),SUMIFS('ON Data'!$G:$G,'ON Data'!$E:$E,10))</f>
        <v>0</v>
      </c>
      <c r="D25" s="473">
        <f xml:space="preserve">
IF($A$4&lt;=12,SUMIFS('ON Data'!$J:$J,'ON Data'!$D:$D,$A$4,'ON Data'!$E:$E,10),SUMIFS('ON Data'!$J:$J,'ON Data'!$E:$E,10))</f>
        <v>0</v>
      </c>
      <c r="E25" s="473">
        <f xml:space="preserve">
IF($A$4&lt;=12,SUMIFS('ON Data'!$H:$H,'ON Data'!$D:$D,$A$4,'ON Data'!$E:$E,10),SUMIFS('ON Data'!$H:$H,'ON Data'!$E:$E,10))</f>
        <v>20676</v>
      </c>
      <c r="F25" s="474">
        <f xml:space="preserve">
IF($A$4&lt;=12,SUMIFS('ON Data'!$I:$I,'ON Data'!$D:$D,$A$4,'ON Data'!$E:$E,10),SUMIFS('ON Data'!$I:$I,'ON Data'!$E:$E,10))</f>
        <v>0</v>
      </c>
    </row>
    <row r="26" spans="1:46" x14ac:dyDescent="0.3">
      <c r="A26" s="365" t="s">
        <v>219</v>
      </c>
      <c r="B26" s="381">
        <f xml:space="preserve">
SUM(C26:F26)</f>
        <v>41933.966748220082</v>
      </c>
      <c r="C26" s="472">
        <f xml:space="preserve">
IF($A$4&lt;=12,SUMIFS('ON Data'!$G:$G,'ON Data'!$D:$D,$A$4,'ON Data'!$E:$E,11),SUMIFS('ON Data'!$G:$G,'ON Data'!$E:$E,11))</f>
        <v>8600.6334148867481</v>
      </c>
      <c r="D26" s="473">
        <f xml:space="preserve">
IF($A$4&lt;=12,SUMIFS('ON Data'!$J:$J,'ON Data'!$D:$D,$A$4,'ON Data'!$E:$E,11),SUMIFS('ON Data'!$J:$J,'ON Data'!$E:$E,11))</f>
        <v>0</v>
      </c>
      <c r="E26" s="473">
        <f xml:space="preserve">
IF($A$4&lt;=12,SUMIFS('ON Data'!$H:$H,'ON Data'!$D:$D,$A$4,'ON Data'!$E:$E,11),SUMIFS('ON Data'!$H:$H,'ON Data'!$E:$E,11))</f>
        <v>33333.333333333336</v>
      </c>
      <c r="F26" s="474">
        <f xml:space="preserve">
IF($A$4&lt;=12,SUMIFS('ON Data'!$I:$I,'ON Data'!$D:$D,$A$4,'ON Data'!$E:$E,11),SUMIFS('ON Data'!$I:$I,'ON Data'!$E:$E,11))</f>
        <v>0</v>
      </c>
    </row>
    <row r="27" spans="1:46" x14ac:dyDescent="0.3">
      <c r="A27" s="365" t="s">
        <v>83</v>
      </c>
      <c r="B27" s="394">
        <f xml:space="preserve">
IF(B26=0,0,B25/B26)</f>
        <v>0.49306091465524443</v>
      </c>
      <c r="C27" s="475">
        <f xml:space="preserve">
IF(C26=0,0,C25/C26)</f>
        <v>0</v>
      </c>
      <c r="D27" s="476">
        <f t="shared" ref="D27:E27" si="5" xml:space="preserve">
IF(D26=0,0,D25/D26)</f>
        <v>0</v>
      </c>
      <c r="E27" s="476">
        <f t="shared" si="5"/>
        <v>0.62027999999999994</v>
      </c>
      <c r="F27" s="477">
        <f xml:space="preserve">
IF(F26=0,0,F25/F26)</f>
        <v>0</v>
      </c>
    </row>
    <row r="28" spans="1:46" ht="15" thickBot="1" x14ac:dyDescent="0.35">
      <c r="A28" s="365" t="s">
        <v>218</v>
      </c>
      <c r="B28" s="381">
        <f xml:space="preserve">
SUM(C28:F28)</f>
        <v>21257.966748220082</v>
      </c>
      <c r="C28" s="478">
        <f xml:space="preserve">
C26-C25</f>
        <v>8600.6334148867481</v>
      </c>
      <c r="D28" s="479">
        <f t="shared" ref="D28:E28" si="6" xml:space="preserve">
D26-D25</f>
        <v>0</v>
      </c>
      <c r="E28" s="479">
        <f t="shared" si="6"/>
        <v>12657.333333333336</v>
      </c>
      <c r="F28" s="480">
        <f xml:space="preserve">
F26-F25</f>
        <v>0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</row>
    <row r="29" spans="1:46" x14ac:dyDescent="0.3">
      <c r="A29" s="366"/>
      <c r="B29" s="366"/>
      <c r="C29" s="367"/>
      <c r="D29" s="366"/>
      <c r="E29" s="366"/>
      <c r="F29" s="366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256"/>
      <c r="AJ29" s="256"/>
      <c r="AK29" s="256"/>
      <c r="AL29" s="256"/>
      <c r="AM29" s="256"/>
    </row>
    <row r="30" spans="1:46" x14ac:dyDescent="0.3">
      <c r="A30" s="206" t="s">
        <v>177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52"/>
      <c r="AL30" s="252"/>
      <c r="AM30" s="252"/>
    </row>
    <row r="31" spans="1:46" x14ac:dyDescent="0.3">
      <c r="A31" s="207" t="s">
        <v>216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52"/>
      <c r="AL31" s="252"/>
      <c r="AM31" s="252"/>
    </row>
    <row r="32" spans="1:46" ht="14.4" customHeight="1" x14ac:dyDescent="0.3">
      <c r="A32" s="390" t="s">
        <v>213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</row>
    <row r="33" spans="1:1" x14ac:dyDescent="0.3">
      <c r="A33" s="392" t="s">
        <v>279</v>
      </c>
    </row>
    <row r="34" spans="1:1" x14ac:dyDescent="0.3">
      <c r="A34" s="392" t="s">
        <v>280</v>
      </c>
    </row>
    <row r="35" spans="1:1" x14ac:dyDescent="0.3">
      <c r="A35" s="392" t="s">
        <v>281</v>
      </c>
    </row>
    <row r="36" spans="1:1" x14ac:dyDescent="0.3">
      <c r="A36" s="392" t="s">
        <v>282</v>
      </c>
    </row>
    <row r="37" spans="1:1" x14ac:dyDescent="0.3">
      <c r="A37" s="392" t="s">
        <v>221</v>
      </c>
    </row>
  </sheetData>
  <mergeCells count="2">
    <mergeCell ref="B3:B4"/>
    <mergeCell ref="A1:B1"/>
  </mergeCells>
  <conditionalFormatting sqref="C27">
    <cfRule type="cellIs" dxfId="29" priority="17" operator="greaterThan">
      <formula>1</formula>
    </cfRule>
  </conditionalFormatting>
  <conditionalFormatting sqref="C28">
    <cfRule type="cellIs" dxfId="28" priority="16" operator="lessThan">
      <formula>0</formula>
    </cfRule>
  </conditionalFormatting>
  <conditionalFormatting sqref="B22:J22">
    <cfRule type="cellIs" dxfId="27" priority="15" operator="greaterThan">
      <formula>1</formula>
    </cfRule>
  </conditionalFormatting>
  <conditionalFormatting sqref="B23:J23">
    <cfRule type="cellIs" dxfId="26" priority="14" operator="greaterThan">
      <formula>0</formula>
    </cfRule>
  </conditionalFormatting>
  <conditionalFormatting sqref="F27">
    <cfRule type="cellIs" dxfId="25" priority="9" operator="greaterThan">
      <formula>1</formula>
    </cfRule>
  </conditionalFormatting>
  <conditionalFormatting sqref="F28">
    <cfRule type="cellIs" dxfId="24" priority="8" operator="lessThan">
      <formula>0</formula>
    </cfRule>
  </conditionalFormatting>
  <conditionalFormatting sqref="E28">
    <cfRule type="cellIs" dxfId="23" priority="1" operator="lessThan">
      <formula>0</formula>
    </cfRule>
  </conditionalFormatting>
  <conditionalFormatting sqref="D28">
    <cfRule type="cellIs" dxfId="22" priority="3" operator="lessThan">
      <formula>0</formula>
    </cfRule>
  </conditionalFormatting>
  <conditionalFormatting sqref="D27">
    <cfRule type="cellIs" dxfId="21" priority="4" operator="greaterThan">
      <formula>1</formula>
    </cfRule>
  </conditionalFormatting>
  <conditionalFormatting sqref="E27">
    <cfRule type="cellIs" dxfId="2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workbookViewId="0"/>
  </sheetViews>
  <sheetFormatPr defaultRowHeight="14.4" x14ac:dyDescent="0.3"/>
  <cols>
    <col min="1" max="16384" width="8.88671875" style="347"/>
  </cols>
  <sheetData>
    <row r="1" spans="1:49" x14ac:dyDescent="0.3">
      <c r="A1" s="347" t="s">
        <v>1908</v>
      </c>
    </row>
    <row r="2" spans="1:49" x14ac:dyDescent="0.3">
      <c r="A2" s="351" t="s">
        <v>288</v>
      </c>
    </row>
    <row r="3" spans="1:49" x14ac:dyDescent="0.3">
      <c r="A3" s="347" t="s">
        <v>186</v>
      </c>
      <c r="B3" s="370">
        <v>2017</v>
      </c>
      <c r="D3" s="348">
        <f>MAX(D5:D1048576)</f>
        <v>4</v>
      </c>
      <c r="F3" s="348">
        <f>SUMIF($E5:$E1048576,"&lt;10",F5:F1048576)</f>
        <v>10994379</v>
      </c>
      <c r="G3" s="348">
        <f t="shared" ref="G3:AW3" si="0">SUMIF($E5:$E1048576,"&lt;10",G5:G1048576)</f>
        <v>0</v>
      </c>
      <c r="H3" s="348">
        <f t="shared" si="0"/>
        <v>0</v>
      </c>
      <c r="I3" s="348">
        <f t="shared" si="0"/>
        <v>112925</v>
      </c>
      <c r="J3" s="348">
        <f t="shared" si="0"/>
        <v>0</v>
      </c>
      <c r="K3" s="348">
        <f t="shared" si="0"/>
        <v>211267.5</v>
      </c>
      <c r="L3" s="348">
        <f t="shared" si="0"/>
        <v>2695191.7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2457339</v>
      </c>
      <c r="R3" s="348">
        <f t="shared" si="0"/>
        <v>3223149.42</v>
      </c>
      <c r="S3" s="348">
        <f t="shared" si="0"/>
        <v>1570323.88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0</v>
      </c>
      <c r="AD3" s="348">
        <f t="shared" si="0"/>
        <v>0</v>
      </c>
      <c r="AE3" s="348">
        <f t="shared" si="0"/>
        <v>0</v>
      </c>
      <c r="AF3" s="348">
        <f t="shared" si="0"/>
        <v>0</v>
      </c>
      <c r="AG3" s="348">
        <f t="shared" si="0"/>
        <v>0</v>
      </c>
      <c r="AH3" s="348">
        <f t="shared" si="0"/>
        <v>0</v>
      </c>
      <c r="AI3" s="348">
        <f t="shared" si="0"/>
        <v>0</v>
      </c>
      <c r="AJ3" s="348">
        <f t="shared" si="0"/>
        <v>0</v>
      </c>
      <c r="AK3" s="348">
        <f t="shared" si="0"/>
        <v>0</v>
      </c>
      <c r="AL3" s="348">
        <f t="shared" si="0"/>
        <v>0</v>
      </c>
      <c r="AM3" s="348">
        <f t="shared" si="0"/>
        <v>0</v>
      </c>
      <c r="AN3" s="348">
        <f t="shared" si="0"/>
        <v>0</v>
      </c>
      <c r="AO3" s="348">
        <f t="shared" si="0"/>
        <v>0</v>
      </c>
      <c r="AP3" s="348">
        <f t="shared" si="0"/>
        <v>0</v>
      </c>
      <c r="AQ3" s="348">
        <f t="shared" si="0"/>
        <v>374713</v>
      </c>
      <c r="AR3" s="348">
        <f t="shared" si="0"/>
        <v>0</v>
      </c>
      <c r="AS3" s="348">
        <f t="shared" si="0"/>
        <v>0</v>
      </c>
      <c r="AT3" s="348">
        <f t="shared" si="0"/>
        <v>349469.5</v>
      </c>
      <c r="AU3" s="348">
        <f t="shared" si="0"/>
        <v>0</v>
      </c>
      <c r="AV3" s="348">
        <f t="shared" si="0"/>
        <v>0</v>
      </c>
      <c r="AW3" s="348">
        <f t="shared" si="0"/>
        <v>0</v>
      </c>
    </row>
    <row r="4" spans="1:49" x14ac:dyDescent="0.3">
      <c r="A4" s="347" t="s">
        <v>187</v>
      </c>
      <c r="B4" s="370">
        <v>1</v>
      </c>
      <c r="C4" s="349" t="s">
        <v>5</v>
      </c>
      <c r="D4" s="350" t="s">
        <v>55</v>
      </c>
      <c r="E4" s="350" t="s">
        <v>185</v>
      </c>
      <c r="F4" s="350" t="s">
        <v>3</v>
      </c>
      <c r="G4" s="350">
        <v>0</v>
      </c>
      <c r="H4" s="350">
        <v>25</v>
      </c>
      <c r="I4" s="350">
        <v>30</v>
      </c>
      <c r="J4" s="350">
        <v>99</v>
      </c>
      <c r="K4" s="350">
        <v>100</v>
      </c>
      <c r="L4" s="350">
        <v>101</v>
      </c>
      <c r="M4" s="350">
        <v>102</v>
      </c>
      <c r="N4" s="350">
        <v>103</v>
      </c>
      <c r="O4" s="350">
        <v>203</v>
      </c>
      <c r="P4" s="350">
        <v>302</v>
      </c>
      <c r="Q4" s="350">
        <v>303</v>
      </c>
      <c r="R4" s="350">
        <v>304</v>
      </c>
      <c r="S4" s="350">
        <v>305</v>
      </c>
      <c r="T4" s="350">
        <v>306</v>
      </c>
      <c r="U4" s="350">
        <v>407</v>
      </c>
      <c r="V4" s="350">
        <v>408</v>
      </c>
      <c r="W4" s="350">
        <v>409</v>
      </c>
      <c r="X4" s="350">
        <v>410</v>
      </c>
      <c r="Y4" s="350">
        <v>415</v>
      </c>
      <c r="Z4" s="350">
        <v>416</v>
      </c>
      <c r="AA4" s="350">
        <v>418</v>
      </c>
      <c r="AB4" s="350">
        <v>419</v>
      </c>
      <c r="AC4" s="350">
        <v>420</v>
      </c>
      <c r="AD4" s="350">
        <v>421</v>
      </c>
      <c r="AE4" s="350">
        <v>422</v>
      </c>
      <c r="AF4" s="350">
        <v>520</v>
      </c>
      <c r="AG4" s="350">
        <v>521</v>
      </c>
      <c r="AH4" s="350">
        <v>522</v>
      </c>
      <c r="AI4" s="350">
        <v>523</v>
      </c>
      <c r="AJ4" s="350">
        <v>524</v>
      </c>
      <c r="AK4" s="350">
        <v>525</v>
      </c>
      <c r="AL4" s="350">
        <v>526</v>
      </c>
      <c r="AM4" s="350">
        <v>527</v>
      </c>
      <c r="AN4" s="350">
        <v>528</v>
      </c>
      <c r="AO4" s="350">
        <v>629</v>
      </c>
      <c r="AP4" s="350">
        <v>630</v>
      </c>
      <c r="AQ4" s="350">
        <v>636</v>
      </c>
      <c r="AR4" s="350">
        <v>637</v>
      </c>
      <c r="AS4" s="350">
        <v>640</v>
      </c>
      <c r="AT4" s="350">
        <v>642</v>
      </c>
      <c r="AU4" s="350">
        <v>743</v>
      </c>
      <c r="AV4" s="350">
        <v>745</v>
      </c>
      <c r="AW4" s="350">
        <v>746</v>
      </c>
    </row>
    <row r="5" spans="1:49" x14ac:dyDescent="0.3">
      <c r="A5" s="347" t="s">
        <v>188</v>
      </c>
      <c r="B5" s="370">
        <v>2</v>
      </c>
      <c r="C5" s="347">
        <v>59</v>
      </c>
      <c r="D5" s="347">
        <v>1</v>
      </c>
      <c r="E5" s="347">
        <v>1</v>
      </c>
      <c r="F5" s="347">
        <v>61.3</v>
      </c>
      <c r="G5" s="347">
        <v>0</v>
      </c>
      <c r="H5" s="347">
        <v>0</v>
      </c>
      <c r="I5" s="347">
        <v>1</v>
      </c>
      <c r="J5" s="347">
        <v>0</v>
      </c>
      <c r="K5" s="347">
        <v>1</v>
      </c>
      <c r="L5" s="347">
        <v>7.55</v>
      </c>
      <c r="M5" s="347">
        <v>0</v>
      </c>
      <c r="N5" s="347">
        <v>0</v>
      </c>
      <c r="O5" s="347">
        <v>0</v>
      </c>
      <c r="P5" s="347">
        <v>0</v>
      </c>
      <c r="Q5" s="347">
        <v>18.5</v>
      </c>
      <c r="R5" s="347">
        <v>19</v>
      </c>
      <c r="S5" s="347">
        <v>8.25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0</v>
      </c>
      <c r="AD5" s="347">
        <v>0</v>
      </c>
      <c r="AE5" s="347">
        <v>0</v>
      </c>
      <c r="AF5" s="347">
        <v>0</v>
      </c>
      <c r="AG5" s="347">
        <v>0</v>
      </c>
      <c r="AH5" s="347">
        <v>0</v>
      </c>
      <c r="AI5" s="347">
        <v>0</v>
      </c>
      <c r="AJ5" s="347">
        <v>0</v>
      </c>
      <c r="AK5" s="347">
        <v>0</v>
      </c>
      <c r="AL5" s="347">
        <v>0</v>
      </c>
      <c r="AM5" s="347">
        <v>0</v>
      </c>
      <c r="AN5" s="347">
        <v>0</v>
      </c>
      <c r="AO5" s="347">
        <v>0</v>
      </c>
      <c r="AP5" s="347">
        <v>0</v>
      </c>
      <c r="AQ5" s="347">
        <v>3</v>
      </c>
      <c r="AR5" s="347">
        <v>0</v>
      </c>
      <c r="AS5" s="347">
        <v>0</v>
      </c>
      <c r="AT5" s="347">
        <v>3</v>
      </c>
      <c r="AU5" s="347">
        <v>0</v>
      </c>
      <c r="AV5" s="347">
        <v>0</v>
      </c>
      <c r="AW5" s="347">
        <v>0</v>
      </c>
    </row>
    <row r="6" spans="1:49" x14ac:dyDescent="0.3">
      <c r="A6" s="347" t="s">
        <v>189</v>
      </c>
      <c r="B6" s="370">
        <v>3</v>
      </c>
      <c r="C6" s="347">
        <v>59</v>
      </c>
      <c r="D6" s="347">
        <v>1</v>
      </c>
      <c r="E6" s="347">
        <v>2</v>
      </c>
      <c r="F6" s="347">
        <v>9236.6200000000008</v>
      </c>
      <c r="G6" s="347">
        <v>0</v>
      </c>
      <c r="H6" s="347">
        <v>0</v>
      </c>
      <c r="I6" s="347">
        <v>176</v>
      </c>
      <c r="J6" s="347">
        <v>0</v>
      </c>
      <c r="K6" s="347">
        <v>147</v>
      </c>
      <c r="L6" s="347">
        <v>1239.77</v>
      </c>
      <c r="M6" s="347">
        <v>0</v>
      </c>
      <c r="N6" s="347">
        <v>0</v>
      </c>
      <c r="O6" s="347">
        <v>0</v>
      </c>
      <c r="P6" s="347">
        <v>0</v>
      </c>
      <c r="Q6" s="347">
        <v>2886</v>
      </c>
      <c r="R6" s="347">
        <v>2713.08</v>
      </c>
      <c r="S6" s="347">
        <v>1167.27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0</v>
      </c>
      <c r="AD6" s="347">
        <v>0</v>
      </c>
      <c r="AE6" s="347">
        <v>0</v>
      </c>
      <c r="AF6" s="347">
        <v>0</v>
      </c>
      <c r="AG6" s="347">
        <v>0</v>
      </c>
      <c r="AH6" s="347">
        <v>0</v>
      </c>
      <c r="AI6" s="347">
        <v>0</v>
      </c>
      <c r="AJ6" s="347">
        <v>0</v>
      </c>
      <c r="AK6" s="347">
        <v>0</v>
      </c>
      <c r="AL6" s="347">
        <v>0</v>
      </c>
      <c r="AM6" s="347">
        <v>0</v>
      </c>
      <c r="AN6" s="347">
        <v>0</v>
      </c>
      <c r="AO6" s="347">
        <v>0</v>
      </c>
      <c r="AP6" s="347">
        <v>0</v>
      </c>
      <c r="AQ6" s="347">
        <v>412.5</v>
      </c>
      <c r="AR6" s="347">
        <v>0</v>
      </c>
      <c r="AS6" s="347">
        <v>0</v>
      </c>
      <c r="AT6" s="347">
        <v>495</v>
      </c>
      <c r="AU6" s="347">
        <v>0</v>
      </c>
      <c r="AV6" s="347">
        <v>0</v>
      </c>
      <c r="AW6" s="347">
        <v>0</v>
      </c>
    </row>
    <row r="7" spans="1:49" x14ac:dyDescent="0.3">
      <c r="A7" s="347" t="s">
        <v>190</v>
      </c>
      <c r="B7" s="370">
        <v>4</v>
      </c>
      <c r="C7" s="347">
        <v>59</v>
      </c>
      <c r="D7" s="347">
        <v>1</v>
      </c>
      <c r="E7" s="347">
        <v>3</v>
      </c>
      <c r="F7" s="347">
        <v>226.92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22</v>
      </c>
      <c r="M7" s="347">
        <v>0</v>
      </c>
      <c r="N7" s="347">
        <v>0</v>
      </c>
      <c r="O7" s="347">
        <v>0</v>
      </c>
      <c r="P7" s="347">
        <v>0</v>
      </c>
      <c r="Q7" s="347">
        <v>56.25</v>
      </c>
      <c r="R7" s="347">
        <v>126.94</v>
      </c>
      <c r="S7" s="347">
        <v>21.73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0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  <c r="AO7" s="347">
        <v>0</v>
      </c>
      <c r="AP7" s="347">
        <v>0</v>
      </c>
      <c r="AQ7" s="347">
        <v>0</v>
      </c>
      <c r="AR7" s="347">
        <v>0</v>
      </c>
      <c r="AS7" s="347">
        <v>0</v>
      </c>
      <c r="AT7" s="347">
        <v>0</v>
      </c>
      <c r="AU7" s="347">
        <v>0</v>
      </c>
      <c r="AV7" s="347">
        <v>0</v>
      </c>
      <c r="AW7" s="347">
        <v>0</v>
      </c>
    </row>
    <row r="8" spans="1:49" x14ac:dyDescent="0.3">
      <c r="A8" s="347" t="s">
        <v>191</v>
      </c>
      <c r="B8" s="370">
        <v>5</v>
      </c>
      <c r="C8" s="347">
        <v>59</v>
      </c>
      <c r="D8" s="347">
        <v>1</v>
      </c>
      <c r="E8" s="347">
        <v>4</v>
      </c>
      <c r="F8" s="347">
        <v>689</v>
      </c>
      <c r="G8" s="347">
        <v>0</v>
      </c>
      <c r="H8" s="347">
        <v>0</v>
      </c>
      <c r="I8" s="347">
        <v>0</v>
      </c>
      <c r="J8" s="347">
        <v>0</v>
      </c>
      <c r="K8" s="347">
        <v>11</v>
      </c>
      <c r="L8" s="347">
        <v>91</v>
      </c>
      <c r="M8" s="347">
        <v>0</v>
      </c>
      <c r="N8" s="347">
        <v>0</v>
      </c>
      <c r="O8" s="347">
        <v>0</v>
      </c>
      <c r="P8" s="347">
        <v>0</v>
      </c>
      <c r="Q8" s="347">
        <v>212.5</v>
      </c>
      <c r="R8" s="347">
        <v>157.5</v>
      </c>
      <c r="S8" s="347">
        <v>83.5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0</v>
      </c>
      <c r="AL8" s="347">
        <v>0</v>
      </c>
      <c r="AM8" s="347">
        <v>0</v>
      </c>
      <c r="AN8" s="347">
        <v>0</v>
      </c>
      <c r="AO8" s="347">
        <v>0</v>
      </c>
      <c r="AP8" s="347">
        <v>0</v>
      </c>
      <c r="AQ8" s="347">
        <v>48</v>
      </c>
      <c r="AR8" s="347">
        <v>0</v>
      </c>
      <c r="AS8" s="347">
        <v>0</v>
      </c>
      <c r="AT8" s="347">
        <v>85.5</v>
      </c>
      <c r="AU8" s="347">
        <v>0</v>
      </c>
      <c r="AV8" s="347">
        <v>0</v>
      </c>
      <c r="AW8" s="347">
        <v>0</v>
      </c>
    </row>
    <row r="9" spans="1:49" x14ac:dyDescent="0.3">
      <c r="A9" s="347" t="s">
        <v>192</v>
      </c>
      <c r="B9" s="370">
        <v>6</v>
      </c>
      <c r="C9" s="347">
        <v>59</v>
      </c>
      <c r="D9" s="347">
        <v>1</v>
      </c>
      <c r="E9" s="347">
        <v>6</v>
      </c>
      <c r="F9" s="347">
        <v>2699848</v>
      </c>
      <c r="G9" s="347">
        <v>0</v>
      </c>
      <c r="H9" s="347">
        <v>0</v>
      </c>
      <c r="I9" s="347">
        <v>28110</v>
      </c>
      <c r="J9" s="347">
        <v>0</v>
      </c>
      <c r="K9" s="347">
        <v>47169</v>
      </c>
      <c r="L9" s="347">
        <v>635591</v>
      </c>
      <c r="M9" s="347">
        <v>0</v>
      </c>
      <c r="N9" s="347">
        <v>0</v>
      </c>
      <c r="O9" s="347">
        <v>0</v>
      </c>
      <c r="P9" s="347">
        <v>0</v>
      </c>
      <c r="Q9" s="347">
        <v>613565</v>
      </c>
      <c r="R9" s="347">
        <v>811922</v>
      </c>
      <c r="S9" s="347">
        <v>383666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347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86665</v>
      </c>
      <c r="AR9" s="347">
        <v>0</v>
      </c>
      <c r="AS9" s="347">
        <v>0</v>
      </c>
      <c r="AT9" s="347">
        <v>93160</v>
      </c>
      <c r="AU9" s="347">
        <v>0</v>
      </c>
      <c r="AV9" s="347">
        <v>0</v>
      </c>
      <c r="AW9" s="347">
        <v>0</v>
      </c>
    </row>
    <row r="10" spans="1:49" x14ac:dyDescent="0.3">
      <c r="A10" s="347" t="s">
        <v>193</v>
      </c>
      <c r="B10" s="370">
        <v>7</v>
      </c>
      <c r="C10" s="347">
        <v>59</v>
      </c>
      <c r="D10" s="347">
        <v>1</v>
      </c>
      <c r="E10" s="347">
        <v>9</v>
      </c>
      <c r="F10" s="347">
        <v>10576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3525</v>
      </c>
      <c r="R10" s="347">
        <v>3525</v>
      </c>
      <c r="S10" s="347">
        <v>3526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</row>
    <row r="11" spans="1:49" x14ac:dyDescent="0.3">
      <c r="A11" s="347" t="s">
        <v>194</v>
      </c>
      <c r="B11" s="370">
        <v>8</v>
      </c>
      <c r="C11" s="347">
        <v>59</v>
      </c>
      <c r="D11" s="347">
        <v>1</v>
      </c>
      <c r="E11" s="347">
        <v>10</v>
      </c>
      <c r="F11" s="347">
        <v>7528</v>
      </c>
      <c r="G11" s="347">
        <v>0</v>
      </c>
      <c r="H11" s="347">
        <v>7528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  <c r="AO11" s="347">
        <v>0</v>
      </c>
      <c r="AP11" s="347">
        <v>0</v>
      </c>
      <c r="AQ11" s="347">
        <v>0</v>
      </c>
      <c r="AR11" s="347">
        <v>0</v>
      </c>
      <c r="AS11" s="347">
        <v>0</v>
      </c>
      <c r="AT11" s="347">
        <v>0</v>
      </c>
      <c r="AU11" s="347">
        <v>0</v>
      </c>
      <c r="AV11" s="347">
        <v>0</v>
      </c>
      <c r="AW11" s="347">
        <v>0</v>
      </c>
    </row>
    <row r="12" spans="1:49" x14ac:dyDescent="0.3">
      <c r="A12" s="347" t="s">
        <v>195</v>
      </c>
      <c r="B12" s="370">
        <v>9</v>
      </c>
      <c r="C12" s="347">
        <v>59</v>
      </c>
      <c r="D12" s="347">
        <v>1</v>
      </c>
      <c r="E12" s="347">
        <v>11</v>
      </c>
      <c r="F12" s="347">
        <v>10483.491687055021</v>
      </c>
      <c r="G12" s="347">
        <v>2150.158353721687</v>
      </c>
      <c r="H12" s="347">
        <v>8333.3333333333339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  <c r="AO12" s="347">
        <v>0</v>
      </c>
      <c r="AP12" s="347">
        <v>0</v>
      </c>
      <c r="AQ12" s="347">
        <v>0</v>
      </c>
      <c r="AR12" s="347">
        <v>0</v>
      </c>
      <c r="AS12" s="347">
        <v>0</v>
      </c>
      <c r="AT12" s="347">
        <v>0</v>
      </c>
      <c r="AU12" s="347">
        <v>0</v>
      </c>
      <c r="AV12" s="347">
        <v>0</v>
      </c>
      <c r="AW12" s="347">
        <v>0</v>
      </c>
    </row>
    <row r="13" spans="1:49" x14ac:dyDescent="0.3">
      <c r="A13" s="347" t="s">
        <v>196</v>
      </c>
      <c r="B13" s="370">
        <v>10</v>
      </c>
      <c r="C13" s="347">
        <v>59</v>
      </c>
      <c r="D13" s="347">
        <v>2</v>
      </c>
      <c r="E13" s="347">
        <v>1</v>
      </c>
      <c r="F13" s="347">
        <v>59.05</v>
      </c>
      <c r="G13" s="347">
        <v>0</v>
      </c>
      <c r="H13" s="347">
        <v>0</v>
      </c>
      <c r="I13" s="347">
        <v>1</v>
      </c>
      <c r="J13" s="347">
        <v>0</v>
      </c>
      <c r="K13" s="347">
        <v>1</v>
      </c>
      <c r="L13" s="347">
        <v>7.3</v>
      </c>
      <c r="M13" s="347">
        <v>0</v>
      </c>
      <c r="N13" s="347">
        <v>0</v>
      </c>
      <c r="O13" s="347">
        <v>0</v>
      </c>
      <c r="P13" s="347">
        <v>0</v>
      </c>
      <c r="Q13" s="347">
        <v>18.5</v>
      </c>
      <c r="R13" s="347">
        <v>18</v>
      </c>
      <c r="S13" s="347">
        <v>7.25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0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347">
        <v>0</v>
      </c>
      <c r="AP13" s="347">
        <v>0</v>
      </c>
      <c r="AQ13" s="347">
        <v>3</v>
      </c>
      <c r="AR13" s="347">
        <v>0</v>
      </c>
      <c r="AS13" s="347">
        <v>0</v>
      </c>
      <c r="AT13" s="347">
        <v>3</v>
      </c>
      <c r="AU13" s="347">
        <v>0</v>
      </c>
      <c r="AV13" s="347">
        <v>0</v>
      </c>
      <c r="AW13" s="347">
        <v>0</v>
      </c>
    </row>
    <row r="14" spans="1:49" x14ac:dyDescent="0.3">
      <c r="A14" s="347" t="s">
        <v>197</v>
      </c>
      <c r="B14" s="370">
        <v>11</v>
      </c>
      <c r="C14" s="347">
        <v>59</v>
      </c>
      <c r="D14" s="347">
        <v>2</v>
      </c>
      <c r="E14" s="347">
        <v>2</v>
      </c>
      <c r="F14" s="347">
        <v>8065.6</v>
      </c>
      <c r="G14" s="347">
        <v>0</v>
      </c>
      <c r="H14" s="347">
        <v>0</v>
      </c>
      <c r="I14" s="347">
        <v>160</v>
      </c>
      <c r="J14" s="347">
        <v>0</v>
      </c>
      <c r="K14" s="347">
        <v>150</v>
      </c>
      <c r="L14" s="347">
        <v>986.52</v>
      </c>
      <c r="M14" s="347">
        <v>0</v>
      </c>
      <c r="N14" s="347">
        <v>0</v>
      </c>
      <c r="O14" s="347">
        <v>0</v>
      </c>
      <c r="P14" s="347">
        <v>0</v>
      </c>
      <c r="Q14" s="347">
        <v>2499</v>
      </c>
      <c r="R14" s="347">
        <v>2356.56</v>
      </c>
      <c r="S14" s="347">
        <v>1073.52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347">
        <v>0</v>
      </c>
      <c r="AP14" s="347">
        <v>0</v>
      </c>
      <c r="AQ14" s="347">
        <v>390</v>
      </c>
      <c r="AR14" s="347">
        <v>0</v>
      </c>
      <c r="AS14" s="347">
        <v>0</v>
      </c>
      <c r="AT14" s="347">
        <v>450</v>
      </c>
      <c r="AU14" s="347">
        <v>0</v>
      </c>
      <c r="AV14" s="347">
        <v>0</v>
      </c>
      <c r="AW14" s="347">
        <v>0</v>
      </c>
    </row>
    <row r="15" spans="1:49" x14ac:dyDescent="0.3">
      <c r="A15" s="347" t="s">
        <v>198</v>
      </c>
      <c r="B15" s="370">
        <v>12</v>
      </c>
      <c r="C15" s="347">
        <v>59</v>
      </c>
      <c r="D15" s="347">
        <v>2</v>
      </c>
      <c r="E15" s="347">
        <v>3</v>
      </c>
      <c r="F15" s="347">
        <v>205.27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38.21</v>
      </c>
      <c r="M15" s="347">
        <v>0</v>
      </c>
      <c r="N15" s="347">
        <v>0</v>
      </c>
      <c r="O15" s="347">
        <v>0</v>
      </c>
      <c r="P15" s="347">
        <v>0</v>
      </c>
      <c r="Q15" s="347">
        <v>49.5</v>
      </c>
      <c r="R15" s="347">
        <v>80.81</v>
      </c>
      <c r="S15" s="347">
        <v>36.75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7">
        <v>0</v>
      </c>
      <c r="AR15" s="347">
        <v>0</v>
      </c>
      <c r="AS15" s="347">
        <v>0</v>
      </c>
      <c r="AT15" s="347">
        <v>0</v>
      </c>
      <c r="AU15" s="347">
        <v>0</v>
      </c>
      <c r="AV15" s="347">
        <v>0</v>
      </c>
      <c r="AW15" s="347">
        <v>0</v>
      </c>
    </row>
    <row r="16" spans="1:49" x14ac:dyDescent="0.3">
      <c r="A16" s="347" t="s">
        <v>186</v>
      </c>
      <c r="B16" s="370">
        <v>2017</v>
      </c>
      <c r="C16" s="347">
        <v>59</v>
      </c>
      <c r="D16" s="347">
        <v>2</v>
      </c>
      <c r="E16" s="347">
        <v>4</v>
      </c>
      <c r="F16" s="347">
        <v>426</v>
      </c>
      <c r="G16" s="347">
        <v>0</v>
      </c>
      <c r="H16" s="347">
        <v>0</v>
      </c>
      <c r="I16" s="347">
        <v>0</v>
      </c>
      <c r="J16" s="347">
        <v>0</v>
      </c>
      <c r="K16" s="347">
        <v>22</v>
      </c>
      <c r="L16" s="347">
        <v>131</v>
      </c>
      <c r="M16" s="347">
        <v>0</v>
      </c>
      <c r="N16" s="347">
        <v>0</v>
      </c>
      <c r="O16" s="347">
        <v>0</v>
      </c>
      <c r="P16" s="347">
        <v>0</v>
      </c>
      <c r="Q16" s="347">
        <v>70</v>
      </c>
      <c r="R16" s="347">
        <v>94</v>
      </c>
      <c r="S16" s="347">
        <v>15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347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49</v>
      </c>
      <c r="AR16" s="347">
        <v>0</v>
      </c>
      <c r="AS16" s="347">
        <v>0</v>
      </c>
      <c r="AT16" s="347">
        <v>45</v>
      </c>
      <c r="AU16" s="347">
        <v>0</v>
      </c>
      <c r="AV16" s="347">
        <v>0</v>
      </c>
      <c r="AW16" s="347">
        <v>0</v>
      </c>
    </row>
    <row r="17" spans="3:49" x14ac:dyDescent="0.3">
      <c r="C17" s="347">
        <v>59</v>
      </c>
      <c r="D17" s="347">
        <v>2</v>
      </c>
      <c r="E17" s="347">
        <v>5</v>
      </c>
      <c r="F17" s="347">
        <v>48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48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7">
        <v>0</v>
      </c>
      <c r="AS17" s="347">
        <v>0</v>
      </c>
      <c r="AT17" s="347">
        <v>0</v>
      </c>
      <c r="AU17" s="347">
        <v>0</v>
      </c>
      <c r="AV17" s="347">
        <v>0</v>
      </c>
      <c r="AW17" s="347">
        <v>0</v>
      </c>
    </row>
    <row r="18" spans="3:49" x14ac:dyDescent="0.3">
      <c r="C18" s="347">
        <v>59</v>
      </c>
      <c r="D18" s="347">
        <v>2</v>
      </c>
      <c r="E18" s="347">
        <v>6</v>
      </c>
      <c r="F18" s="347">
        <v>2582123</v>
      </c>
      <c r="G18" s="347">
        <v>0</v>
      </c>
      <c r="H18" s="347">
        <v>0</v>
      </c>
      <c r="I18" s="347">
        <v>28110</v>
      </c>
      <c r="J18" s="347">
        <v>0</v>
      </c>
      <c r="K18" s="347">
        <v>52503</v>
      </c>
      <c r="L18" s="347">
        <v>677722</v>
      </c>
      <c r="M18" s="347">
        <v>0</v>
      </c>
      <c r="N18" s="347">
        <v>0</v>
      </c>
      <c r="O18" s="347">
        <v>0</v>
      </c>
      <c r="P18" s="347">
        <v>0</v>
      </c>
      <c r="Q18" s="347">
        <v>563550</v>
      </c>
      <c r="R18" s="347">
        <v>750619</v>
      </c>
      <c r="S18" s="347">
        <v>342093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0</v>
      </c>
      <c r="AD18" s="347">
        <v>0</v>
      </c>
      <c r="AE18" s="347">
        <v>0</v>
      </c>
      <c r="AF18" s="347">
        <v>0</v>
      </c>
      <c r="AG18" s="347">
        <v>0</v>
      </c>
      <c r="AH18" s="347">
        <v>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  <c r="AO18" s="347">
        <v>0</v>
      </c>
      <c r="AP18" s="347">
        <v>0</v>
      </c>
      <c r="AQ18" s="347">
        <v>85119</v>
      </c>
      <c r="AR18" s="347">
        <v>0</v>
      </c>
      <c r="AS18" s="347">
        <v>0</v>
      </c>
      <c r="AT18" s="347">
        <v>82407</v>
      </c>
      <c r="AU18" s="347">
        <v>0</v>
      </c>
      <c r="AV18" s="347">
        <v>0</v>
      </c>
      <c r="AW18" s="347">
        <v>0</v>
      </c>
    </row>
    <row r="19" spans="3:49" x14ac:dyDescent="0.3">
      <c r="C19" s="347">
        <v>59</v>
      </c>
      <c r="D19" s="347">
        <v>2</v>
      </c>
      <c r="E19" s="347">
        <v>9</v>
      </c>
      <c r="F19" s="347">
        <v>10576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6576</v>
      </c>
      <c r="R19" s="347">
        <v>0</v>
      </c>
      <c r="S19" s="347">
        <v>4000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7">
        <v>0</v>
      </c>
      <c r="AR19" s="347">
        <v>0</v>
      </c>
      <c r="AS19" s="347">
        <v>0</v>
      </c>
      <c r="AT19" s="347">
        <v>0</v>
      </c>
      <c r="AU19" s="347">
        <v>0</v>
      </c>
      <c r="AV19" s="347">
        <v>0</v>
      </c>
      <c r="AW19" s="347">
        <v>0</v>
      </c>
    </row>
    <row r="20" spans="3:49" x14ac:dyDescent="0.3">
      <c r="C20" s="347">
        <v>59</v>
      </c>
      <c r="D20" s="347">
        <v>2</v>
      </c>
      <c r="E20" s="347">
        <v>10</v>
      </c>
      <c r="F20" s="347">
        <v>11648</v>
      </c>
      <c r="G20" s="347">
        <v>0</v>
      </c>
      <c r="H20" s="347">
        <v>11648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</row>
    <row r="21" spans="3:49" x14ac:dyDescent="0.3">
      <c r="C21" s="347">
        <v>59</v>
      </c>
      <c r="D21" s="347">
        <v>2</v>
      </c>
      <c r="E21" s="347">
        <v>11</v>
      </c>
      <c r="F21" s="347">
        <v>10483.491687055021</v>
      </c>
      <c r="G21" s="347">
        <v>2150.158353721687</v>
      </c>
      <c r="H21" s="347">
        <v>8333.3333333333339</v>
      </c>
      <c r="I21" s="347">
        <v>0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47"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7">
        <v>0</v>
      </c>
      <c r="AR21" s="347">
        <v>0</v>
      </c>
      <c r="AS21" s="347">
        <v>0</v>
      </c>
      <c r="AT21" s="347">
        <v>0</v>
      </c>
      <c r="AU21" s="347">
        <v>0</v>
      </c>
      <c r="AV21" s="347">
        <v>0</v>
      </c>
      <c r="AW21" s="347">
        <v>0</v>
      </c>
    </row>
    <row r="22" spans="3:49" x14ac:dyDescent="0.3">
      <c r="C22" s="347">
        <v>59</v>
      </c>
      <c r="D22" s="347">
        <v>3</v>
      </c>
      <c r="E22" s="347">
        <v>1</v>
      </c>
      <c r="F22" s="347">
        <v>59.05</v>
      </c>
      <c r="G22" s="347">
        <v>0</v>
      </c>
      <c r="H22" s="347">
        <v>0</v>
      </c>
      <c r="I22" s="347">
        <v>1</v>
      </c>
      <c r="J22" s="347">
        <v>0</v>
      </c>
      <c r="K22" s="347">
        <v>1</v>
      </c>
      <c r="L22" s="347">
        <v>7.3</v>
      </c>
      <c r="M22" s="347">
        <v>0</v>
      </c>
      <c r="N22" s="347">
        <v>0</v>
      </c>
      <c r="O22" s="347">
        <v>0</v>
      </c>
      <c r="P22" s="347">
        <v>0</v>
      </c>
      <c r="Q22" s="347">
        <v>18.5</v>
      </c>
      <c r="R22" s="347">
        <v>18</v>
      </c>
      <c r="S22" s="347">
        <v>7.25</v>
      </c>
      <c r="T22" s="347">
        <v>0</v>
      </c>
      <c r="U22" s="347">
        <v>0</v>
      </c>
      <c r="V22" s="347">
        <v>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v>0</v>
      </c>
      <c r="AG22" s="347">
        <v>0</v>
      </c>
      <c r="AH22" s="347">
        <v>0</v>
      </c>
      <c r="AI22" s="347">
        <v>0</v>
      </c>
      <c r="AJ22" s="347">
        <v>0</v>
      </c>
      <c r="AK22" s="347">
        <v>0</v>
      </c>
      <c r="AL22" s="347">
        <v>0</v>
      </c>
      <c r="AM22" s="347">
        <v>0</v>
      </c>
      <c r="AN22" s="347">
        <v>0</v>
      </c>
      <c r="AO22" s="347">
        <v>0</v>
      </c>
      <c r="AP22" s="347">
        <v>0</v>
      </c>
      <c r="AQ22" s="347">
        <v>3</v>
      </c>
      <c r="AR22" s="347">
        <v>0</v>
      </c>
      <c r="AS22" s="347">
        <v>0</v>
      </c>
      <c r="AT22" s="347">
        <v>3</v>
      </c>
      <c r="AU22" s="347">
        <v>0</v>
      </c>
      <c r="AV22" s="347">
        <v>0</v>
      </c>
      <c r="AW22" s="347">
        <v>0</v>
      </c>
    </row>
    <row r="23" spans="3:49" x14ac:dyDescent="0.3">
      <c r="C23" s="347">
        <v>59</v>
      </c>
      <c r="D23" s="347">
        <v>3</v>
      </c>
      <c r="E23" s="347">
        <v>2</v>
      </c>
      <c r="F23" s="347">
        <v>9028.2199999999993</v>
      </c>
      <c r="G23" s="347">
        <v>0</v>
      </c>
      <c r="H23" s="347">
        <v>0</v>
      </c>
      <c r="I23" s="347">
        <v>184</v>
      </c>
      <c r="J23" s="347">
        <v>0</v>
      </c>
      <c r="K23" s="347">
        <v>136.5</v>
      </c>
      <c r="L23" s="347">
        <v>1087.75</v>
      </c>
      <c r="M23" s="347">
        <v>0</v>
      </c>
      <c r="N23" s="347">
        <v>0</v>
      </c>
      <c r="O23" s="347">
        <v>0</v>
      </c>
      <c r="P23" s="347">
        <v>0</v>
      </c>
      <c r="Q23" s="347">
        <v>2921.25</v>
      </c>
      <c r="R23" s="347">
        <v>2607.0700000000002</v>
      </c>
      <c r="S23" s="347">
        <v>1139.1500000000001</v>
      </c>
      <c r="T23" s="347">
        <v>0</v>
      </c>
      <c r="U23" s="347">
        <v>0</v>
      </c>
      <c r="V23" s="347">
        <v>0</v>
      </c>
      <c r="W23" s="347">
        <v>0</v>
      </c>
      <c r="X23" s="347">
        <v>0</v>
      </c>
      <c r="Y23" s="347">
        <v>0</v>
      </c>
      <c r="Z23" s="347">
        <v>0</v>
      </c>
      <c r="AA23" s="347">
        <v>0</v>
      </c>
      <c r="AB23" s="347">
        <v>0</v>
      </c>
      <c r="AC23" s="347">
        <v>0</v>
      </c>
      <c r="AD23" s="347">
        <v>0</v>
      </c>
      <c r="AE23" s="347">
        <v>0</v>
      </c>
      <c r="AF23" s="347">
        <v>0</v>
      </c>
      <c r="AG23" s="347">
        <v>0</v>
      </c>
      <c r="AH23" s="347">
        <v>0</v>
      </c>
      <c r="AI23" s="347">
        <v>0</v>
      </c>
      <c r="AJ23" s="347">
        <v>0</v>
      </c>
      <c r="AK23" s="347">
        <v>0</v>
      </c>
      <c r="AL23" s="347">
        <v>0</v>
      </c>
      <c r="AM23" s="347">
        <v>0</v>
      </c>
      <c r="AN23" s="347">
        <v>0</v>
      </c>
      <c r="AO23" s="347">
        <v>0</v>
      </c>
      <c r="AP23" s="347">
        <v>0</v>
      </c>
      <c r="AQ23" s="347">
        <v>505.5</v>
      </c>
      <c r="AR23" s="347">
        <v>0</v>
      </c>
      <c r="AS23" s="347">
        <v>0</v>
      </c>
      <c r="AT23" s="347">
        <v>447</v>
      </c>
      <c r="AU23" s="347">
        <v>0</v>
      </c>
      <c r="AV23" s="347">
        <v>0</v>
      </c>
      <c r="AW23" s="347">
        <v>0</v>
      </c>
    </row>
    <row r="24" spans="3:49" x14ac:dyDescent="0.3">
      <c r="C24" s="347">
        <v>59</v>
      </c>
      <c r="D24" s="347">
        <v>3</v>
      </c>
      <c r="E24" s="347">
        <v>3</v>
      </c>
      <c r="F24" s="347">
        <v>237.34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22</v>
      </c>
      <c r="M24" s="347">
        <v>0</v>
      </c>
      <c r="N24" s="347">
        <v>0</v>
      </c>
      <c r="O24" s="347">
        <v>0</v>
      </c>
      <c r="P24" s="347">
        <v>0</v>
      </c>
      <c r="Q24" s="347">
        <v>66.5</v>
      </c>
      <c r="R24" s="347">
        <v>136.38</v>
      </c>
      <c r="S24" s="347">
        <v>12.46</v>
      </c>
      <c r="T24" s="347">
        <v>0</v>
      </c>
      <c r="U24" s="347">
        <v>0</v>
      </c>
      <c r="V24" s="347">
        <v>0</v>
      </c>
      <c r="W24" s="347">
        <v>0</v>
      </c>
      <c r="X24" s="347">
        <v>0</v>
      </c>
      <c r="Y24" s="347">
        <v>0</v>
      </c>
      <c r="Z24" s="347">
        <v>0</v>
      </c>
      <c r="AA24" s="347">
        <v>0</v>
      </c>
      <c r="AB24" s="347">
        <v>0</v>
      </c>
      <c r="AC24" s="347">
        <v>0</v>
      </c>
      <c r="AD24" s="347">
        <v>0</v>
      </c>
      <c r="AE24" s="347">
        <v>0</v>
      </c>
      <c r="AF24" s="347">
        <v>0</v>
      </c>
      <c r="AG24" s="347">
        <v>0</v>
      </c>
      <c r="AH24" s="347">
        <v>0</v>
      </c>
      <c r="AI24" s="347">
        <v>0</v>
      </c>
      <c r="AJ24" s="347">
        <v>0</v>
      </c>
      <c r="AK24" s="347">
        <v>0</v>
      </c>
      <c r="AL24" s="347">
        <v>0</v>
      </c>
      <c r="AM24" s="347">
        <v>0</v>
      </c>
      <c r="AN24" s="347">
        <v>0</v>
      </c>
      <c r="AO24" s="347">
        <v>0</v>
      </c>
      <c r="AP24" s="347">
        <v>0</v>
      </c>
      <c r="AQ24" s="347">
        <v>0</v>
      </c>
      <c r="AR24" s="347">
        <v>0</v>
      </c>
      <c r="AS24" s="347">
        <v>0</v>
      </c>
      <c r="AT24" s="347">
        <v>0</v>
      </c>
      <c r="AU24" s="347">
        <v>0</v>
      </c>
      <c r="AV24" s="347">
        <v>0</v>
      </c>
      <c r="AW24" s="347">
        <v>0</v>
      </c>
    </row>
    <row r="25" spans="3:49" x14ac:dyDescent="0.3">
      <c r="C25" s="347">
        <v>59</v>
      </c>
      <c r="D25" s="347">
        <v>3</v>
      </c>
      <c r="E25" s="347">
        <v>4</v>
      </c>
      <c r="F25" s="347">
        <v>433</v>
      </c>
      <c r="G25" s="347">
        <v>0</v>
      </c>
      <c r="H25" s="347">
        <v>0</v>
      </c>
      <c r="I25" s="347">
        <v>0</v>
      </c>
      <c r="J25" s="347">
        <v>0</v>
      </c>
      <c r="K25" s="347">
        <v>16</v>
      </c>
      <c r="L25" s="347">
        <v>151</v>
      </c>
      <c r="M25" s="347">
        <v>0</v>
      </c>
      <c r="N25" s="347">
        <v>0</v>
      </c>
      <c r="O25" s="347">
        <v>0</v>
      </c>
      <c r="P25" s="347">
        <v>0</v>
      </c>
      <c r="Q25" s="347">
        <v>110</v>
      </c>
      <c r="R25" s="347">
        <v>106</v>
      </c>
      <c r="S25" s="347">
        <v>10</v>
      </c>
      <c r="T25" s="347">
        <v>0</v>
      </c>
      <c r="U25" s="347">
        <v>0</v>
      </c>
      <c r="V25" s="347">
        <v>0</v>
      </c>
      <c r="W25" s="347">
        <v>0</v>
      </c>
      <c r="X25" s="347">
        <v>0</v>
      </c>
      <c r="Y25" s="347">
        <v>0</v>
      </c>
      <c r="Z25" s="347">
        <v>0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0</v>
      </c>
      <c r="AG25" s="347">
        <v>0</v>
      </c>
      <c r="AH25" s="347">
        <v>0</v>
      </c>
      <c r="AI25" s="347">
        <v>0</v>
      </c>
      <c r="AJ25" s="347">
        <v>0</v>
      </c>
      <c r="AK25" s="347">
        <v>0</v>
      </c>
      <c r="AL25" s="347">
        <v>0</v>
      </c>
      <c r="AM25" s="347">
        <v>0</v>
      </c>
      <c r="AN25" s="347">
        <v>0</v>
      </c>
      <c r="AO25" s="347">
        <v>0</v>
      </c>
      <c r="AP25" s="347">
        <v>0</v>
      </c>
      <c r="AQ25" s="347">
        <v>30</v>
      </c>
      <c r="AR25" s="347">
        <v>0</v>
      </c>
      <c r="AS25" s="347">
        <v>0</v>
      </c>
      <c r="AT25" s="347">
        <v>10</v>
      </c>
      <c r="AU25" s="347">
        <v>0</v>
      </c>
      <c r="AV25" s="347">
        <v>0</v>
      </c>
      <c r="AW25" s="347">
        <v>0</v>
      </c>
    </row>
    <row r="26" spans="3:49" x14ac:dyDescent="0.3">
      <c r="C26" s="347">
        <v>59</v>
      </c>
      <c r="D26" s="347">
        <v>3</v>
      </c>
      <c r="E26" s="347">
        <v>5</v>
      </c>
      <c r="F26" s="347">
        <v>24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24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  <c r="AJ26" s="347">
        <v>0</v>
      </c>
      <c r="AK26" s="347">
        <v>0</v>
      </c>
      <c r="AL26" s="347">
        <v>0</v>
      </c>
      <c r="AM26" s="347">
        <v>0</v>
      </c>
      <c r="AN26" s="347">
        <v>0</v>
      </c>
      <c r="AO26" s="347">
        <v>0</v>
      </c>
      <c r="AP26" s="347">
        <v>0</v>
      </c>
      <c r="AQ26" s="347">
        <v>0</v>
      </c>
      <c r="AR26" s="347">
        <v>0</v>
      </c>
      <c r="AS26" s="347">
        <v>0</v>
      </c>
      <c r="AT26" s="347">
        <v>0</v>
      </c>
      <c r="AU26" s="347">
        <v>0</v>
      </c>
      <c r="AV26" s="347">
        <v>0</v>
      </c>
      <c r="AW26" s="347">
        <v>0</v>
      </c>
    </row>
    <row r="27" spans="3:49" x14ac:dyDescent="0.3">
      <c r="C27" s="347">
        <v>59</v>
      </c>
      <c r="D27" s="347">
        <v>3</v>
      </c>
      <c r="E27" s="347">
        <v>6</v>
      </c>
      <c r="F27" s="347">
        <v>2560720</v>
      </c>
      <c r="G27" s="347">
        <v>0</v>
      </c>
      <c r="H27" s="347">
        <v>0</v>
      </c>
      <c r="I27" s="347">
        <v>28110</v>
      </c>
      <c r="J27" s="347">
        <v>0</v>
      </c>
      <c r="K27" s="347">
        <v>50617</v>
      </c>
      <c r="L27" s="347">
        <v>667179</v>
      </c>
      <c r="M27" s="347">
        <v>0</v>
      </c>
      <c r="N27" s="347">
        <v>0</v>
      </c>
      <c r="O27" s="347">
        <v>0</v>
      </c>
      <c r="P27" s="347">
        <v>0</v>
      </c>
      <c r="Q27" s="347">
        <v>583966</v>
      </c>
      <c r="R27" s="347">
        <v>749683</v>
      </c>
      <c r="S27" s="347">
        <v>317707</v>
      </c>
      <c r="T27" s="347">
        <v>0</v>
      </c>
      <c r="U27" s="347">
        <v>0</v>
      </c>
      <c r="V27" s="347"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  <c r="AO27" s="347">
        <v>0</v>
      </c>
      <c r="AP27" s="347">
        <v>0</v>
      </c>
      <c r="AQ27" s="347">
        <v>88067</v>
      </c>
      <c r="AR27" s="347">
        <v>0</v>
      </c>
      <c r="AS27" s="347">
        <v>0</v>
      </c>
      <c r="AT27" s="347">
        <v>75391</v>
      </c>
      <c r="AU27" s="347">
        <v>0</v>
      </c>
      <c r="AV27" s="347">
        <v>0</v>
      </c>
      <c r="AW27" s="347">
        <v>0</v>
      </c>
    </row>
    <row r="28" spans="3:49" x14ac:dyDescent="0.3">
      <c r="C28" s="347">
        <v>59</v>
      </c>
      <c r="D28" s="347">
        <v>3</v>
      </c>
      <c r="E28" s="347">
        <v>9</v>
      </c>
      <c r="F28" s="347">
        <v>10575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3525</v>
      </c>
      <c r="R28" s="347">
        <v>7050</v>
      </c>
      <c r="S28" s="347">
        <v>0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347">
        <v>0</v>
      </c>
      <c r="AJ28" s="347">
        <v>0</v>
      </c>
      <c r="AK28" s="347">
        <v>0</v>
      </c>
      <c r="AL28" s="347">
        <v>0</v>
      </c>
      <c r="AM28" s="347">
        <v>0</v>
      </c>
      <c r="AN28" s="347">
        <v>0</v>
      </c>
      <c r="AO28" s="347">
        <v>0</v>
      </c>
      <c r="AP28" s="347">
        <v>0</v>
      </c>
      <c r="AQ28" s="347">
        <v>0</v>
      </c>
      <c r="AR28" s="347">
        <v>0</v>
      </c>
      <c r="AS28" s="347">
        <v>0</v>
      </c>
      <c r="AT28" s="347">
        <v>0</v>
      </c>
      <c r="AU28" s="347">
        <v>0</v>
      </c>
      <c r="AV28" s="347">
        <v>0</v>
      </c>
      <c r="AW28" s="347">
        <v>0</v>
      </c>
    </row>
    <row r="29" spans="3:49" x14ac:dyDescent="0.3">
      <c r="C29" s="347">
        <v>59</v>
      </c>
      <c r="D29" s="347">
        <v>3</v>
      </c>
      <c r="E29" s="347">
        <v>10</v>
      </c>
      <c r="F29" s="347">
        <v>1500</v>
      </c>
      <c r="G29" s="347">
        <v>0</v>
      </c>
      <c r="H29" s="347">
        <v>1500</v>
      </c>
      <c r="I29" s="347">
        <v>0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0</v>
      </c>
      <c r="S29" s="347">
        <v>0</v>
      </c>
      <c r="T29" s="347">
        <v>0</v>
      </c>
      <c r="U29" s="347">
        <v>0</v>
      </c>
      <c r="V29" s="347"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v>0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0</v>
      </c>
      <c r="AO29" s="347">
        <v>0</v>
      </c>
      <c r="AP29" s="347">
        <v>0</v>
      </c>
      <c r="AQ29" s="347">
        <v>0</v>
      </c>
      <c r="AR29" s="347">
        <v>0</v>
      </c>
      <c r="AS29" s="347">
        <v>0</v>
      </c>
      <c r="AT29" s="347">
        <v>0</v>
      </c>
      <c r="AU29" s="347">
        <v>0</v>
      </c>
      <c r="AV29" s="347">
        <v>0</v>
      </c>
      <c r="AW29" s="347">
        <v>0</v>
      </c>
    </row>
    <row r="30" spans="3:49" x14ac:dyDescent="0.3">
      <c r="C30" s="347">
        <v>59</v>
      </c>
      <c r="D30" s="347">
        <v>3</v>
      </c>
      <c r="E30" s="347">
        <v>11</v>
      </c>
      <c r="F30" s="347">
        <v>10483.491687055021</v>
      </c>
      <c r="G30" s="347">
        <v>2150.158353721687</v>
      </c>
      <c r="H30" s="347">
        <v>8333.3333333333339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  <c r="S30" s="347">
        <v>0</v>
      </c>
      <c r="T30" s="347">
        <v>0</v>
      </c>
      <c r="U30" s="347">
        <v>0</v>
      </c>
      <c r="V30" s="347">
        <v>0</v>
      </c>
      <c r="W30" s="347">
        <v>0</v>
      </c>
      <c r="X30" s="347">
        <v>0</v>
      </c>
      <c r="Y30" s="347">
        <v>0</v>
      </c>
      <c r="Z30" s="347">
        <v>0</v>
      </c>
      <c r="AA30" s="347">
        <v>0</v>
      </c>
      <c r="AB30" s="347">
        <v>0</v>
      </c>
      <c r="AC30" s="347">
        <v>0</v>
      </c>
      <c r="AD30" s="347">
        <v>0</v>
      </c>
      <c r="AE30" s="347">
        <v>0</v>
      </c>
      <c r="AF30" s="347">
        <v>0</v>
      </c>
      <c r="AG30" s="347">
        <v>0</v>
      </c>
      <c r="AH30" s="347">
        <v>0</v>
      </c>
      <c r="AI30" s="347">
        <v>0</v>
      </c>
      <c r="AJ30" s="347">
        <v>0</v>
      </c>
      <c r="AK30" s="347">
        <v>0</v>
      </c>
      <c r="AL30" s="347">
        <v>0</v>
      </c>
      <c r="AM30" s="347">
        <v>0</v>
      </c>
      <c r="AN30" s="347">
        <v>0</v>
      </c>
      <c r="AO30" s="347">
        <v>0</v>
      </c>
      <c r="AP30" s="347">
        <v>0</v>
      </c>
      <c r="AQ30" s="347">
        <v>0</v>
      </c>
      <c r="AR30" s="347">
        <v>0</v>
      </c>
      <c r="AS30" s="347">
        <v>0</v>
      </c>
      <c r="AT30" s="347">
        <v>0</v>
      </c>
      <c r="AU30" s="347">
        <v>0</v>
      </c>
      <c r="AV30" s="347">
        <v>0</v>
      </c>
      <c r="AW30" s="347">
        <v>0</v>
      </c>
    </row>
    <row r="31" spans="3:49" x14ac:dyDescent="0.3">
      <c r="C31" s="347">
        <v>59</v>
      </c>
      <c r="D31" s="347">
        <v>4</v>
      </c>
      <c r="E31" s="347">
        <v>1</v>
      </c>
      <c r="F31" s="347">
        <v>60.3</v>
      </c>
      <c r="G31" s="347">
        <v>0</v>
      </c>
      <c r="H31" s="347">
        <v>0</v>
      </c>
      <c r="I31" s="347">
        <v>1</v>
      </c>
      <c r="J31" s="347">
        <v>0</v>
      </c>
      <c r="K31" s="347">
        <v>1</v>
      </c>
      <c r="L31" s="347">
        <v>7.3</v>
      </c>
      <c r="M31" s="347">
        <v>0</v>
      </c>
      <c r="N31" s="347">
        <v>0</v>
      </c>
      <c r="O31" s="347">
        <v>0</v>
      </c>
      <c r="P31" s="347">
        <v>0</v>
      </c>
      <c r="Q31" s="347">
        <v>17.5</v>
      </c>
      <c r="R31" s="347">
        <v>18.25</v>
      </c>
      <c r="S31" s="347">
        <v>9.25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347">
        <v>0</v>
      </c>
      <c r="AC31" s="347">
        <v>0</v>
      </c>
      <c r="AD31" s="347">
        <v>0</v>
      </c>
      <c r="AE31" s="347">
        <v>0</v>
      </c>
      <c r="AF31" s="347">
        <v>0</v>
      </c>
      <c r="AG31" s="347">
        <v>0</v>
      </c>
      <c r="AH31" s="347">
        <v>0</v>
      </c>
      <c r="AI31" s="347">
        <v>0</v>
      </c>
      <c r="AJ31" s="347">
        <v>0</v>
      </c>
      <c r="AK31" s="347">
        <v>0</v>
      </c>
      <c r="AL31" s="347">
        <v>0</v>
      </c>
      <c r="AM31" s="347">
        <v>0</v>
      </c>
      <c r="AN31" s="347">
        <v>0</v>
      </c>
      <c r="AO31" s="347">
        <v>0</v>
      </c>
      <c r="AP31" s="347">
        <v>0</v>
      </c>
      <c r="AQ31" s="347">
        <v>3</v>
      </c>
      <c r="AR31" s="347">
        <v>0</v>
      </c>
      <c r="AS31" s="347">
        <v>0</v>
      </c>
      <c r="AT31" s="347">
        <v>3</v>
      </c>
      <c r="AU31" s="347">
        <v>0</v>
      </c>
      <c r="AV31" s="347">
        <v>0</v>
      </c>
      <c r="AW31" s="347">
        <v>0</v>
      </c>
    </row>
    <row r="32" spans="3:49" x14ac:dyDescent="0.3">
      <c r="C32" s="347">
        <v>59</v>
      </c>
      <c r="D32" s="347">
        <v>4</v>
      </c>
      <c r="E32" s="347">
        <v>2</v>
      </c>
      <c r="F32" s="347">
        <v>8372.58</v>
      </c>
      <c r="G32" s="347">
        <v>0</v>
      </c>
      <c r="H32" s="347">
        <v>0</v>
      </c>
      <c r="I32" s="347">
        <v>120</v>
      </c>
      <c r="J32" s="347">
        <v>0</v>
      </c>
      <c r="K32" s="347">
        <v>150</v>
      </c>
      <c r="L32" s="347">
        <v>1095</v>
      </c>
      <c r="M32" s="347">
        <v>0</v>
      </c>
      <c r="N32" s="347">
        <v>0</v>
      </c>
      <c r="O32" s="347">
        <v>0</v>
      </c>
      <c r="P32" s="347">
        <v>0</v>
      </c>
      <c r="Q32" s="347">
        <v>2439</v>
      </c>
      <c r="R32" s="347">
        <v>2331.06</v>
      </c>
      <c r="S32" s="347">
        <v>1397.52</v>
      </c>
      <c r="T32" s="347">
        <v>0</v>
      </c>
      <c r="U32" s="347">
        <v>0</v>
      </c>
      <c r="V32" s="347">
        <v>0</v>
      </c>
      <c r="W32" s="347">
        <v>0</v>
      </c>
      <c r="X32" s="347">
        <v>0</v>
      </c>
      <c r="Y32" s="347">
        <v>0</v>
      </c>
      <c r="Z32" s="347">
        <v>0</v>
      </c>
      <c r="AA32" s="347">
        <v>0</v>
      </c>
      <c r="AB32" s="347">
        <v>0</v>
      </c>
      <c r="AC32" s="347">
        <v>0</v>
      </c>
      <c r="AD32" s="347">
        <v>0</v>
      </c>
      <c r="AE32" s="347">
        <v>0</v>
      </c>
      <c r="AF32" s="347">
        <v>0</v>
      </c>
      <c r="AG32" s="347">
        <v>0</v>
      </c>
      <c r="AH32" s="347">
        <v>0</v>
      </c>
      <c r="AI32" s="347">
        <v>0</v>
      </c>
      <c r="AJ32" s="347">
        <v>0</v>
      </c>
      <c r="AK32" s="347">
        <v>0</v>
      </c>
      <c r="AL32" s="347">
        <v>0</v>
      </c>
      <c r="AM32" s="347">
        <v>0</v>
      </c>
      <c r="AN32" s="347">
        <v>0</v>
      </c>
      <c r="AO32" s="347">
        <v>0</v>
      </c>
      <c r="AP32" s="347">
        <v>0</v>
      </c>
      <c r="AQ32" s="347">
        <v>450</v>
      </c>
      <c r="AR32" s="347">
        <v>0</v>
      </c>
      <c r="AS32" s="347">
        <v>0</v>
      </c>
      <c r="AT32" s="347">
        <v>390</v>
      </c>
      <c r="AU32" s="347">
        <v>0</v>
      </c>
      <c r="AV32" s="347">
        <v>0</v>
      </c>
      <c r="AW32" s="347">
        <v>0</v>
      </c>
    </row>
    <row r="33" spans="3:49" x14ac:dyDescent="0.3">
      <c r="C33" s="347">
        <v>59</v>
      </c>
      <c r="D33" s="347">
        <v>4</v>
      </c>
      <c r="E33" s="347">
        <v>3</v>
      </c>
      <c r="F33" s="347">
        <v>293.25</v>
      </c>
      <c r="G33" s="347">
        <v>0</v>
      </c>
      <c r="H33" s="347">
        <v>0</v>
      </c>
      <c r="I33" s="347">
        <v>0</v>
      </c>
      <c r="J33" s="347">
        <v>0</v>
      </c>
      <c r="K33" s="347">
        <v>0</v>
      </c>
      <c r="L33" s="347">
        <v>29</v>
      </c>
      <c r="M33" s="347">
        <v>0</v>
      </c>
      <c r="N33" s="347">
        <v>0</v>
      </c>
      <c r="O33" s="347">
        <v>0</v>
      </c>
      <c r="P33" s="347">
        <v>0</v>
      </c>
      <c r="Q33" s="347">
        <v>43</v>
      </c>
      <c r="R33" s="347">
        <v>132.77000000000001</v>
      </c>
      <c r="S33" s="347">
        <v>88.48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347">
        <v>0</v>
      </c>
      <c r="AC33" s="347">
        <v>0</v>
      </c>
      <c r="AD33" s="347">
        <v>0</v>
      </c>
      <c r="AE33" s="347">
        <v>0</v>
      </c>
      <c r="AF33" s="347">
        <v>0</v>
      </c>
      <c r="AG33" s="347">
        <v>0</v>
      </c>
      <c r="AH33" s="347">
        <v>0</v>
      </c>
      <c r="AI33" s="347">
        <v>0</v>
      </c>
      <c r="AJ33" s="347">
        <v>0</v>
      </c>
      <c r="AK33" s="347">
        <v>0</v>
      </c>
      <c r="AL33" s="347">
        <v>0</v>
      </c>
      <c r="AM33" s="347">
        <v>0</v>
      </c>
      <c r="AN33" s="347">
        <v>0</v>
      </c>
      <c r="AO33" s="347">
        <v>0</v>
      </c>
      <c r="AP33" s="347">
        <v>0</v>
      </c>
      <c r="AQ33" s="347">
        <v>0</v>
      </c>
      <c r="AR33" s="347">
        <v>0</v>
      </c>
      <c r="AS33" s="347">
        <v>0</v>
      </c>
      <c r="AT33" s="347">
        <v>0</v>
      </c>
      <c r="AU33" s="347">
        <v>0</v>
      </c>
      <c r="AV33" s="347">
        <v>0</v>
      </c>
      <c r="AW33" s="347">
        <v>0</v>
      </c>
    </row>
    <row r="34" spans="3:49" x14ac:dyDescent="0.3">
      <c r="C34" s="347">
        <v>59</v>
      </c>
      <c r="D34" s="347">
        <v>4</v>
      </c>
      <c r="E34" s="347">
        <v>4</v>
      </c>
      <c r="F34" s="347">
        <v>1296.5</v>
      </c>
      <c r="G34" s="347">
        <v>0</v>
      </c>
      <c r="H34" s="347">
        <v>0</v>
      </c>
      <c r="I34" s="347">
        <v>0</v>
      </c>
      <c r="J34" s="347">
        <v>0</v>
      </c>
      <c r="K34" s="347">
        <v>31</v>
      </c>
      <c r="L34" s="347">
        <v>179</v>
      </c>
      <c r="M34" s="347">
        <v>0</v>
      </c>
      <c r="N34" s="347">
        <v>0</v>
      </c>
      <c r="O34" s="347">
        <v>0</v>
      </c>
      <c r="P34" s="347">
        <v>0</v>
      </c>
      <c r="Q34" s="347">
        <v>381</v>
      </c>
      <c r="R34" s="347">
        <v>337</v>
      </c>
      <c r="S34" s="347">
        <v>189.5</v>
      </c>
      <c r="T34" s="347">
        <v>0</v>
      </c>
      <c r="U34" s="347">
        <v>0</v>
      </c>
      <c r="V34" s="347">
        <v>0</v>
      </c>
      <c r="W34" s="347">
        <v>0</v>
      </c>
      <c r="X34" s="347">
        <v>0</v>
      </c>
      <c r="Y34" s="347">
        <v>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v>0</v>
      </c>
      <c r="AG34" s="347">
        <v>0</v>
      </c>
      <c r="AH34" s="347">
        <v>0</v>
      </c>
      <c r="AI34" s="347">
        <v>0</v>
      </c>
      <c r="AJ34" s="347">
        <v>0</v>
      </c>
      <c r="AK34" s="347">
        <v>0</v>
      </c>
      <c r="AL34" s="347">
        <v>0</v>
      </c>
      <c r="AM34" s="347">
        <v>0</v>
      </c>
      <c r="AN34" s="347">
        <v>0</v>
      </c>
      <c r="AO34" s="347">
        <v>0</v>
      </c>
      <c r="AP34" s="347">
        <v>0</v>
      </c>
      <c r="AQ34" s="347">
        <v>97</v>
      </c>
      <c r="AR34" s="347">
        <v>0</v>
      </c>
      <c r="AS34" s="347">
        <v>0</v>
      </c>
      <c r="AT34" s="347">
        <v>82</v>
      </c>
      <c r="AU34" s="347">
        <v>0</v>
      </c>
      <c r="AV34" s="347">
        <v>0</v>
      </c>
      <c r="AW34" s="347">
        <v>0</v>
      </c>
    </row>
    <row r="35" spans="3:49" x14ac:dyDescent="0.3">
      <c r="C35" s="347">
        <v>59</v>
      </c>
      <c r="D35" s="347">
        <v>4</v>
      </c>
      <c r="E35" s="347">
        <v>5</v>
      </c>
      <c r="F35" s="347">
        <v>24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0</v>
      </c>
      <c r="N35" s="347">
        <v>0</v>
      </c>
      <c r="O35" s="347">
        <v>0</v>
      </c>
      <c r="P35" s="347">
        <v>0</v>
      </c>
      <c r="Q35" s="347">
        <v>0</v>
      </c>
      <c r="R35" s="347">
        <v>24</v>
      </c>
      <c r="S35" s="347">
        <v>0</v>
      </c>
      <c r="T35" s="347">
        <v>0</v>
      </c>
      <c r="U35" s="347">
        <v>0</v>
      </c>
      <c r="V35" s="347">
        <v>0</v>
      </c>
      <c r="W35" s="347">
        <v>0</v>
      </c>
      <c r="X35" s="347">
        <v>0</v>
      </c>
      <c r="Y35" s="347">
        <v>0</v>
      </c>
      <c r="Z35" s="347">
        <v>0</v>
      </c>
      <c r="AA35" s="347">
        <v>0</v>
      </c>
      <c r="AB35" s="347">
        <v>0</v>
      </c>
      <c r="AC35" s="347">
        <v>0</v>
      </c>
      <c r="AD35" s="347">
        <v>0</v>
      </c>
      <c r="AE35" s="347">
        <v>0</v>
      </c>
      <c r="AF35" s="347">
        <v>0</v>
      </c>
      <c r="AG35" s="347">
        <v>0</v>
      </c>
      <c r="AH35" s="347">
        <v>0</v>
      </c>
      <c r="AI35" s="347">
        <v>0</v>
      </c>
      <c r="AJ35" s="347">
        <v>0</v>
      </c>
      <c r="AK35" s="347">
        <v>0</v>
      </c>
      <c r="AL35" s="347">
        <v>0</v>
      </c>
      <c r="AM35" s="347">
        <v>0</v>
      </c>
      <c r="AN35" s="347">
        <v>0</v>
      </c>
      <c r="AO35" s="347">
        <v>0</v>
      </c>
      <c r="AP35" s="347">
        <v>0</v>
      </c>
      <c r="AQ35" s="347">
        <v>0</v>
      </c>
      <c r="AR35" s="347">
        <v>0</v>
      </c>
      <c r="AS35" s="347">
        <v>0</v>
      </c>
      <c r="AT35" s="347">
        <v>0</v>
      </c>
      <c r="AU35" s="347">
        <v>0</v>
      </c>
      <c r="AV35" s="347">
        <v>0</v>
      </c>
      <c r="AW35" s="347">
        <v>0</v>
      </c>
    </row>
    <row r="36" spans="3:49" x14ac:dyDescent="0.3">
      <c r="C36" s="347">
        <v>59</v>
      </c>
      <c r="D36" s="347">
        <v>4</v>
      </c>
      <c r="E36" s="347">
        <v>6</v>
      </c>
      <c r="F36" s="347">
        <v>3027420</v>
      </c>
      <c r="G36" s="347">
        <v>0</v>
      </c>
      <c r="H36" s="347">
        <v>0</v>
      </c>
      <c r="I36" s="347">
        <v>27951</v>
      </c>
      <c r="J36" s="347">
        <v>0</v>
      </c>
      <c r="K36" s="347">
        <v>60311</v>
      </c>
      <c r="L36" s="347">
        <v>709598</v>
      </c>
      <c r="M36" s="347">
        <v>0</v>
      </c>
      <c r="N36" s="347">
        <v>0</v>
      </c>
      <c r="O36" s="347">
        <v>0</v>
      </c>
      <c r="P36" s="347">
        <v>0</v>
      </c>
      <c r="Q36" s="347">
        <v>653537</v>
      </c>
      <c r="R36" s="347">
        <v>863783</v>
      </c>
      <c r="S36" s="347">
        <v>502877</v>
      </c>
      <c r="T36" s="347">
        <v>0</v>
      </c>
      <c r="U36" s="347">
        <v>0</v>
      </c>
      <c r="V36" s="347">
        <v>0</v>
      </c>
      <c r="W36" s="347">
        <v>0</v>
      </c>
      <c r="X36" s="347">
        <v>0</v>
      </c>
      <c r="Y36" s="347">
        <v>0</v>
      </c>
      <c r="Z36" s="347">
        <v>0</v>
      </c>
      <c r="AA36" s="347">
        <v>0</v>
      </c>
      <c r="AB36" s="347">
        <v>0</v>
      </c>
      <c r="AC36" s="347">
        <v>0</v>
      </c>
      <c r="AD36" s="347">
        <v>0</v>
      </c>
      <c r="AE36" s="347">
        <v>0</v>
      </c>
      <c r="AF36" s="347">
        <v>0</v>
      </c>
      <c r="AG36" s="347">
        <v>0</v>
      </c>
      <c r="AH36" s="347">
        <v>0</v>
      </c>
      <c r="AI36" s="347">
        <v>0</v>
      </c>
      <c r="AJ36" s="347">
        <v>0</v>
      </c>
      <c r="AK36" s="347">
        <v>0</v>
      </c>
      <c r="AL36" s="347">
        <v>0</v>
      </c>
      <c r="AM36" s="347">
        <v>0</v>
      </c>
      <c r="AN36" s="347">
        <v>0</v>
      </c>
      <c r="AO36" s="347">
        <v>0</v>
      </c>
      <c r="AP36" s="347">
        <v>0</v>
      </c>
      <c r="AQ36" s="347">
        <v>112868</v>
      </c>
      <c r="AR36" s="347">
        <v>0</v>
      </c>
      <c r="AS36" s="347">
        <v>0</v>
      </c>
      <c r="AT36" s="347">
        <v>96495</v>
      </c>
      <c r="AU36" s="347">
        <v>0</v>
      </c>
      <c r="AV36" s="347">
        <v>0</v>
      </c>
      <c r="AW36" s="347">
        <v>0</v>
      </c>
    </row>
    <row r="37" spans="3:49" x14ac:dyDescent="0.3">
      <c r="C37" s="347">
        <v>59</v>
      </c>
      <c r="D37" s="347">
        <v>4</v>
      </c>
      <c r="E37" s="347">
        <v>9</v>
      </c>
      <c r="F37" s="347">
        <v>53695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0</v>
      </c>
      <c r="N37" s="347">
        <v>0</v>
      </c>
      <c r="O37" s="347">
        <v>0</v>
      </c>
      <c r="P37" s="347">
        <v>0</v>
      </c>
      <c r="Q37" s="347">
        <v>17288</v>
      </c>
      <c r="R37" s="347">
        <v>25219</v>
      </c>
      <c r="S37" s="347">
        <v>11188</v>
      </c>
      <c r="T37" s="347">
        <v>0</v>
      </c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347">
        <v>0</v>
      </c>
      <c r="AC37" s="347">
        <v>0</v>
      </c>
      <c r="AD37" s="347">
        <v>0</v>
      </c>
      <c r="AE37" s="347">
        <v>0</v>
      </c>
      <c r="AF37" s="347">
        <v>0</v>
      </c>
      <c r="AG37" s="347">
        <v>0</v>
      </c>
      <c r="AH37" s="347">
        <v>0</v>
      </c>
      <c r="AI37" s="347">
        <v>0</v>
      </c>
      <c r="AJ37" s="347">
        <v>0</v>
      </c>
      <c r="AK37" s="347">
        <v>0</v>
      </c>
      <c r="AL37" s="347">
        <v>0</v>
      </c>
      <c r="AM37" s="347">
        <v>0</v>
      </c>
      <c r="AN37" s="347">
        <v>0</v>
      </c>
      <c r="AO37" s="347">
        <v>0</v>
      </c>
      <c r="AP37" s="347">
        <v>0</v>
      </c>
      <c r="AQ37" s="347">
        <v>0</v>
      </c>
      <c r="AR37" s="347">
        <v>0</v>
      </c>
      <c r="AS37" s="347">
        <v>0</v>
      </c>
      <c r="AT37" s="347">
        <v>0</v>
      </c>
      <c r="AU37" s="347">
        <v>0</v>
      </c>
      <c r="AV37" s="347">
        <v>0</v>
      </c>
      <c r="AW37" s="347">
        <v>0</v>
      </c>
    </row>
    <row r="38" spans="3:49" x14ac:dyDescent="0.3">
      <c r="C38" s="347">
        <v>59</v>
      </c>
      <c r="D38" s="347">
        <v>4</v>
      </c>
      <c r="E38" s="347">
        <v>11</v>
      </c>
      <c r="F38" s="347">
        <v>10483.491687055021</v>
      </c>
      <c r="G38" s="347">
        <v>2150.158353721687</v>
      </c>
      <c r="H38" s="347">
        <v>8333.3333333333339</v>
      </c>
      <c r="I38" s="347">
        <v>0</v>
      </c>
      <c r="J38" s="347">
        <v>0</v>
      </c>
      <c r="K38" s="347">
        <v>0</v>
      </c>
      <c r="L38" s="347">
        <v>0</v>
      </c>
      <c r="M38" s="347">
        <v>0</v>
      </c>
      <c r="N38" s="347">
        <v>0</v>
      </c>
      <c r="O38" s="347">
        <v>0</v>
      </c>
      <c r="P38" s="347">
        <v>0</v>
      </c>
      <c r="Q38" s="347">
        <v>0</v>
      </c>
      <c r="R38" s="347">
        <v>0</v>
      </c>
      <c r="S38" s="347">
        <v>0</v>
      </c>
      <c r="T38" s="347">
        <v>0</v>
      </c>
      <c r="U38" s="347">
        <v>0</v>
      </c>
      <c r="V38" s="347">
        <v>0</v>
      </c>
      <c r="W38" s="347">
        <v>0</v>
      </c>
      <c r="X38" s="347">
        <v>0</v>
      </c>
      <c r="Y38" s="347">
        <v>0</v>
      </c>
      <c r="Z38" s="347">
        <v>0</v>
      </c>
      <c r="AA38" s="347">
        <v>0</v>
      </c>
      <c r="AB38" s="347">
        <v>0</v>
      </c>
      <c r="AC38" s="347">
        <v>0</v>
      </c>
      <c r="AD38" s="347">
        <v>0</v>
      </c>
      <c r="AE38" s="347">
        <v>0</v>
      </c>
      <c r="AF38" s="347">
        <v>0</v>
      </c>
      <c r="AG38" s="347">
        <v>0</v>
      </c>
      <c r="AH38" s="347">
        <v>0</v>
      </c>
      <c r="AI38" s="347">
        <v>0</v>
      </c>
      <c r="AJ38" s="347">
        <v>0</v>
      </c>
      <c r="AK38" s="347">
        <v>0</v>
      </c>
      <c r="AL38" s="347">
        <v>0</v>
      </c>
      <c r="AM38" s="347">
        <v>0</v>
      </c>
      <c r="AN38" s="347">
        <v>0</v>
      </c>
      <c r="AO38" s="347">
        <v>0</v>
      </c>
      <c r="AP38" s="347">
        <v>0</v>
      </c>
      <c r="AQ38" s="347">
        <v>0</v>
      </c>
      <c r="AR38" s="347">
        <v>0</v>
      </c>
      <c r="AS38" s="347">
        <v>0</v>
      </c>
      <c r="AT38" s="347">
        <v>0</v>
      </c>
      <c r="AU38" s="347">
        <v>0</v>
      </c>
      <c r="AV38" s="347">
        <v>0</v>
      </c>
      <c r="AW38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508" t="s">
        <v>140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142</v>
      </c>
      <c r="B3" s="320">
        <f>SUBTOTAL(9,B6:B1048576)</f>
        <v>14107066</v>
      </c>
      <c r="C3" s="321">
        <f t="shared" ref="C3:R3" si="0">SUBTOTAL(9,C6:C1048576)</f>
        <v>0.96523870576101189</v>
      </c>
      <c r="D3" s="321">
        <f t="shared" si="0"/>
        <v>14615478</v>
      </c>
      <c r="E3" s="321">
        <f t="shared" si="0"/>
        <v>2</v>
      </c>
      <c r="F3" s="321">
        <f t="shared" si="0"/>
        <v>15853171</v>
      </c>
      <c r="G3" s="324">
        <f>IF(D3&lt;&gt;0,F3/D3,"")</f>
        <v>1.0846837168103567</v>
      </c>
      <c r="H3" s="320">
        <f t="shared" si="0"/>
        <v>2310238.2099999995</v>
      </c>
      <c r="I3" s="321">
        <f t="shared" si="0"/>
        <v>0.75067031927925376</v>
      </c>
      <c r="J3" s="321">
        <f t="shared" si="0"/>
        <v>3077567.0100000016</v>
      </c>
      <c r="K3" s="321">
        <f t="shared" si="0"/>
        <v>1</v>
      </c>
      <c r="L3" s="321">
        <f t="shared" si="0"/>
        <v>3443945.1000000015</v>
      </c>
      <c r="M3" s="322">
        <f>IF(J3&lt;&gt;0,L3/J3,"")</f>
        <v>1.1190479651001977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56" t="s">
        <v>116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  <c r="N4" s="557" t="s">
        <v>112</v>
      </c>
      <c r="O4" s="558"/>
      <c r="P4" s="558"/>
      <c r="Q4" s="558"/>
      <c r="R4" s="558"/>
      <c r="S4" s="560"/>
    </row>
    <row r="5" spans="1:19" ht="14.4" customHeight="1" thickBot="1" x14ac:dyDescent="0.35">
      <c r="A5" s="729"/>
      <c r="B5" s="730">
        <v>2015</v>
      </c>
      <c r="C5" s="731"/>
      <c r="D5" s="731">
        <v>2016</v>
      </c>
      <c r="E5" s="731"/>
      <c r="F5" s="731">
        <v>2017</v>
      </c>
      <c r="G5" s="732" t="s">
        <v>2</v>
      </c>
      <c r="H5" s="730">
        <v>2015</v>
      </c>
      <c r="I5" s="731"/>
      <c r="J5" s="731">
        <v>2016</v>
      </c>
      <c r="K5" s="731"/>
      <c r="L5" s="731">
        <v>2017</v>
      </c>
      <c r="M5" s="732" t="s">
        <v>2</v>
      </c>
      <c r="N5" s="730">
        <v>2015</v>
      </c>
      <c r="O5" s="731"/>
      <c r="P5" s="731">
        <v>2016</v>
      </c>
      <c r="Q5" s="731"/>
      <c r="R5" s="731">
        <v>2017</v>
      </c>
      <c r="S5" s="732" t="s">
        <v>2</v>
      </c>
    </row>
    <row r="6" spans="1:19" ht="14.4" customHeight="1" x14ac:dyDescent="0.3">
      <c r="A6" s="707" t="s">
        <v>1909</v>
      </c>
      <c r="B6" s="733"/>
      <c r="C6" s="670"/>
      <c r="D6" s="733">
        <v>372</v>
      </c>
      <c r="E6" s="670">
        <v>1</v>
      </c>
      <c r="F6" s="733"/>
      <c r="G6" s="695"/>
      <c r="H6" s="733"/>
      <c r="I6" s="670"/>
      <c r="J6" s="733"/>
      <c r="K6" s="670"/>
      <c r="L6" s="733"/>
      <c r="M6" s="695"/>
      <c r="N6" s="733"/>
      <c r="O6" s="670"/>
      <c r="P6" s="733"/>
      <c r="Q6" s="670"/>
      <c r="R6" s="733"/>
      <c r="S6" s="719"/>
    </row>
    <row r="7" spans="1:19" ht="14.4" customHeight="1" thickBot="1" x14ac:dyDescent="0.35">
      <c r="A7" s="735" t="s">
        <v>1388</v>
      </c>
      <c r="B7" s="734">
        <v>14107066</v>
      </c>
      <c r="C7" s="684">
        <v>0.96523870576101189</v>
      </c>
      <c r="D7" s="734">
        <v>14615106</v>
      </c>
      <c r="E7" s="684">
        <v>1</v>
      </c>
      <c r="F7" s="734">
        <v>15853171</v>
      </c>
      <c r="G7" s="696">
        <v>1.0847113253916871</v>
      </c>
      <c r="H7" s="734">
        <v>2310238.2099999995</v>
      </c>
      <c r="I7" s="684">
        <v>0.75067031927925376</v>
      </c>
      <c r="J7" s="734">
        <v>3077567.0100000016</v>
      </c>
      <c r="K7" s="684">
        <v>1</v>
      </c>
      <c r="L7" s="734">
        <v>3443945.1000000015</v>
      </c>
      <c r="M7" s="696">
        <v>1.1190479651001977</v>
      </c>
      <c r="N7" s="734"/>
      <c r="O7" s="684"/>
      <c r="P7" s="734"/>
      <c r="Q7" s="684"/>
      <c r="R7" s="734"/>
      <c r="S7" s="7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6" t="s">
        <v>2583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142</v>
      </c>
      <c r="F3" s="191">
        <f t="shared" ref="F3:O3" si="0">SUBTOTAL(9,F6:F1048576)</f>
        <v>4926.76</v>
      </c>
      <c r="G3" s="192">
        <f t="shared" si="0"/>
        <v>16417304.209999999</v>
      </c>
      <c r="H3" s="192"/>
      <c r="I3" s="192"/>
      <c r="J3" s="192">
        <f t="shared" si="0"/>
        <v>5261.829999999999</v>
      </c>
      <c r="K3" s="192">
        <f t="shared" si="0"/>
        <v>17693045.009999998</v>
      </c>
      <c r="L3" s="192"/>
      <c r="M3" s="192"/>
      <c r="N3" s="192">
        <f t="shared" si="0"/>
        <v>6013.07</v>
      </c>
      <c r="O3" s="192">
        <f t="shared" si="0"/>
        <v>19297116.100000001</v>
      </c>
      <c r="P3" s="70">
        <f>IF(K3=0,0,O3/K3)</f>
        <v>1.090661109441218</v>
      </c>
      <c r="Q3" s="193">
        <f>IF(N3=0,0,O3/N3)</f>
        <v>3209.1953195289598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108</v>
      </c>
      <c r="E4" s="564" t="s">
        <v>68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6"/>
      <c r="B5" s="737"/>
      <c r="C5" s="736"/>
      <c r="D5" s="738"/>
      <c r="E5" s="739"/>
      <c r="F5" s="740" t="s">
        <v>78</v>
      </c>
      <c r="G5" s="741" t="s">
        <v>14</v>
      </c>
      <c r="H5" s="742"/>
      <c r="I5" s="742"/>
      <c r="J5" s="740" t="s">
        <v>78</v>
      </c>
      <c r="K5" s="741" t="s">
        <v>14</v>
      </c>
      <c r="L5" s="742"/>
      <c r="M5" s="742"/>
      <c r="N5" s="740" t="s">
        <v>78</v>
      </c>
      <c r="O5" s="741" t="s">
        <v>14</v>
      </c>
      <c r="P5" s="743"/>
      <c r="Q5" s="744"/>
    </row>
    <row r="6" spans="1:17" ht="14.4" customHeight="1" x14ac:dyDescent="0.3">
      <c r="A6" s="669" t="s">
        <v>1910</v>
      </c>
      <c r="B6" s="670" t="s">
        <v>1911</v>
      </c>
      <c r="C6" s="670" t="s">
        <v>1912</v>
      </c>
      <c r="D6" s="670" t="s">
        <v>1913</v>
      </c>
      <c r="E6" s="670" t="s">
        <v>1914</v>
      </c>
      <c r="F6" s="674"/>
      <c r="G6" s="674"/>
      <c r="H6" s="674"/>
      <c r="I6" s="674"/>
      <c r="J6" s="674">
        <v>1</v>
      </c>
      <c r="K6" s="674">
        <v>372</v>
      </c>
      <c r="L6" s="674">
        <v>1</v>
      </c>
      <c r="M6" s="674">
        <v>372</v>
      </c>
      <c r="N6" s="674"/>
      <c r="O6" s="674"/>
      <c r="P6" s="695"/>
      <c r="Q6" s="675"/>
    </row>
    <row r="7" spans="1:17" ht="14.4" customHeight="1" x14ac:dyDescent="0.3">
      <c r="A7" s="676" t="s">
        <v>482</v>
      </c>
      <c r="B7" s="677" t="s">
        <v>1915</v>
      </c>
      <c r="C7" s="677" t="s">
        <v>1912</v>
      </c>
      <c r="D7" s="677" t="s">
        <v>1916</v>
      </c>
      <c r="E7" s="677" t="s">
        <v>1917</v>
      </c>
      <c r="F7" s="681"/>
      <c r="G7" s="681"/>
      <c r="H7" s="681"/>
      <c r="I7" s="681"/>
      <c r="J7" s="681"/>
      <c r="K7" s="681"/>
      <c r="L7" s="681"/>
      <c r="M7" s="681"/>
      <c r="N7" s="681">
        <v>1</v>
      </c>
      <c r="O7" s="681">
        <v>2523</v>
      </c>
      <c r="P7" s="703"/>
      <c r="Q7" s="682">
        <v>2523</v>
      </c>
    </row>
    <row r="8" spans="1:17" ht="14.4" customHeight="1" x14ac:dyDescent="0.3">
      <c r="A8" s="676" t="s">
        <v>482</v>
      </c>
      <c r="B8" s="677" t="s">
        <v>1915</v>
      </c>
      <c r="C8" s="677" t="s">
        <v>1912</v>
      </c>
      <c r="D8" s="677" t="s">
        <v>1918</v>
      </c>
      <c r="E8" s="677" t="s">
        <v>1919</v>
      </c>
      <c r="F8" s="681">
        <v>2</v>
      </c>
      <c r="G8" s="681">
        <v>6976</v>
      </c>
      <c r="H8" s="681"/>
      <c r="I8" s="681">
        <v>3488</v>
      </c>
      <c r="J8" s="681"/>
      <c r="K8" s="681"/>
      <c r="L8" s="681"/>
      <c r="M8" s="681"/>
      <c r="N8" s="681">
        <v>1</v>
      </c>
      <c r="O8" s="681">
        <v>3616</v>
      </c>
      <c r="P8" s="703"/>
      <c r="Q8" s="682">
        <v>3616</v>
      </c>
    </row>
    <row r="9" spans="1:17" ht="14.4" customHeight="1" x14ac:dyDescent="0.3">
      <c r="A9" s="676" t="s">
        <v>482</v>
      </c>
      <c r="B9" s="677" t="s">
        <v>1915</v>
      </c>
      <c r="C9" s="677" t="s">
        <v>1912</v>
      </c>
      <c r="D9" s="677" t="s">
        <v>1920</v>
      </c>
      <c r="E9" s="677" t="s">
        <v>1921</v>
      </c>
      <c r="F9" s="681">
        <v>21</v>
      </c>
      <c r="G9" s="681">
        <v>56658</v>
      </c>
      <c r="H9" s="681">
        <v>2.0454151624548738</v>
      </c>
      <c r="I9" s="681">
        <v>2698</v>
      </c>
      <c r="J9" s="681">
        <v>10</v>
      </c>
      <c r="K9" s="681">
        <v>27700</v>
      </c>
      <c r="L9" s="681">
        <v>1</v>
      </c>
      <c r="M9" s="681">
        <v>2770</v>
      </c>
      <c r="N9" s="681">
        <v>18</v>
      </c>
      <c r="O9" s="681">
        <v>49877</v>
      </c>
      <c r="P9" s="703">
        <v>1.8006137184115523</v>
      </c>
      <c r="Q9" s="682">
        <v>2770.9444444444443</v>
      </c>
    </row>
    <row r="10" spans="1:17" ht="14.4" customHeight="1" x14ac:dyDescent="0.3">
      <c r="A10" s="676" t="s">
        <v>482</v>
      </c>
      <c r="B10" s="677" t="s">
        <v>1915</v>
      </c>
      <c r="C10" s="677" t="s">
        <v>1912</v>
      </c>
      <c r="D10" s="677" t="s">
        <v>1922</v>
      </c>
      <c r="E10" s="677" t="s">
        <v>1923</v>
      </c>
      <c r="F10" s="681">
        <v>3</v>
      </c>
      <c r="G10" s="681">
        <v>17967</v>
      </c>
      <c r="H10" s="681">
        <v>0.7279983792544571</v>
      </c>
      <c r="I10" s="681">
        <v>5989</v>
      </c>
      <c r="J10" s="681">
        <v>4</v>
      </c>
      <c r="K10" s="681">
        <v>24680</v>
      </c>
      <c r="L10" s="681">
        <v>1</v>
      </c>
      <c r="M10" s="681">
        <v>6170</v>
      </c>
      <c r="N10" s="681">
        <v>4</v>
      </c>
      <c r="O10" s="681">
        <v>24692</v>
      </c>
      <c r="P10" s="703">
        <v>1.0004862236628849</v>
      </c>
      <c r="Q10" s="682">
        <v>6173</v>
      </c>
    </row>
    <row r="11" spans="1:17" ht="14.4" customHeight="1" x14ac:dyDescent="0.3">
      <c r="A11" s="676" t="s">
        <v>482</v>
      </c>
      <c r="B11" s="677" t="s">
        <v>1915</v>
      </c>
      <c r="C11" s="677" t="s">
        <v>1912</v>
      </c>
      <c r="D11" s="677" t="s">
        <v>1924</v>
      </c>
      <c r="E11" s="677" t="s">
        <v>1925</v>
      </c>
      <c r="F11" s="681">
        <v>1</v>
      </c>
      <c r="G11" s="681">
        <v>3123</v>
      </c>
      <c r="H11" s="681"/>
      <c r="I11" s="681">
        <v>3123</v>
      </c>
      <c r="J11" s="681"/>
      <c r="K11" s="681"/>
      <c r="L11" s="681"/>
      <c r="M11" s="681"/>
      <c r="N11" s="681"/>
      <c r="O11" s="681"/>
      <c r="P11" s="703"/>
      <c r="Q11" s="682"/>
    </row>
    <row r="12" spans="1:17" ht="14.4" customHeight="1" x14ac:dyDescent="0.3">
      <c r="A12" s="676" t="s">
        <v>482</v>
      </c>
      <c r="B12" s="677" t="s">
        <v>1915</v>
      </c>
      <c r="C12" s="677" t="s">
        <v>1912</v>
      </c>
      <c r="D12" s="677" t="s">
        <v>1926</v>
      </c>
      <c r="E12" s="677" t="s">
        <v>1927</v>
      </c>
      <c r="F12" s="681">
        <v>23</v>
      </c>
      <c r="G12" s="681">
        <v>47679</v>
      </c>
      <c r="H12" s="681">
        <v>2.7784965034965037</v>
      </c>
      <c r="I12" s="681">
        <v>2073</v>
      </c>
      <c r="J12" s="681">
        <v>8</v>
      </c>
      <c r="K12" s="681">
        <v>17160</v>
      </c>
      <c r="L12" s="681">
        <v>1</v>
      </c>
      <c r="M12" s="681">
        <v>2145</v>
      </c>
      <c r="N12" s="681">
        <v>17</v>
      </c>
      <c r="O12" s="681">
        <v>36482</v>
      </c>
      <c r="P12" s="703">
        <v>2.1259906759906761</v>
      </c>
      <c r="Q12" s="682">
        <v>2146</v>
      </c>
    </row>
    <row r="13" spans="1:17" ht="14.4" customHeight="1" x14ac:dyDescent="0.3">
      <c r="A13" s="676" t="s">
        <v>482</v>
      </c>
      <c r="B13" s="677" t="s">
        <v>1915</v>
      </c>
      <c r="C13" s="677" t="s">
        <v>1912</v>
      </c>
      <c r="D13" s="677" t="s">
        <v>1928</v>
      </c>
      <c r="E13" s="677" t="s">
        <v>1929</v>
      </c>
      <c r="F13" s="681">
        <v>3</v>
      </c>
      <c r="G13" s="681">
        <v>4890</v>
      </c>
      <c r="H13" s="681">
        <v>2.9141835518474375</v>
      </c>
      <c r="I13" s="681">
        <v>1630</v>
      </c>
      <c r="J13" s="681">
        <v>1</v>
      </c>
      <c r="K13" s="681">
        <v>1678</v>
      </c>
      <c r="L13" s="681">
        <v>1</v>
      </c>
      <c r="M13" s="681">
        <v>1678</v>
      </c>
      <c r="N13" s="681">
        <v>1</v>
      </c>
      <c r="O13" s="681">
        <v>1679</v>
      </c>
      <c r="P13" s="703">
        <v>1.0005959475566151</v>
      </c>
      <c r="Q13" s="682">
        <v>1679</v>
      </c>
    </row>
    <row r="14" spans="1:17" ht="14.4" customHeight="1" x14ac:dyDescent="0.3">
      <c r="A14" s="676" t="s">
        <v>482</v>
      </c>
      <c r="B14" s="677" t="s">
        <v>1915</v>
      </c>
      <c r="C14" s="677" t="s">
        <v>1912</v>
      </c>
      <c r="D14" s="677" t="s">
        <v>1930</v>
      </c>
      <c r="E14" s="677" t="s">
        <v>1931</v>
      </c>
      <c r="F14" s="681">
        <v>4</v>
      </c>
      <c r="G14" s="681">
        <v>8968</v>
      </c>
      <c r="H14" s="681">
        <v>0.64592336502448866</v>
      </c>
      <c r="I14" s="681">
        <v>2242</v>
      </c>
      <c r="J14" s="681">
        <v>6</v>
      </c>
      <c r="K14" s="681">
        <v>13884</v>
      </c>
      <c r="L14" s="681">
        <v>1</v>
      </c>
      <c r="M14" s="681">
        <v>2314</v>
      </c>
      <c r="N14" s="681">
        <v>5</v>
      </c>
      <c r="O14" s="681">
        <v>11574</v>
      </c>
      <c r="P14" s="703">
        <v>0.83362143474503025</v>
      </c>
      <c r="Q14" s="682">
        <v>2314.8000000000002</v>
      </c>
    </row>
    <row r="15" spans="1:17" ht="14.4" customHeight="1" x14ac:dyDescent="0.3">
      <c r="A15" s="676" t="s">
        <v>482</v>
      </c>
      <c r="B15" s="677" t="s">
        <v>1915</v>
      </c>
      <c r="C15" s="677" t="s">
        <v>1912</v>
      </c>
      <c r="D15" s="677" t="s">
        <v>1932</v>
      </c>
      <c r="E15" s="677" t="s">
        <v>1933</v>
      </c>
      <c r="F15" s="681">
        <v>4</v>
      </c>
      <c r="G15" s="681">
        <v>10788</v>
      </c>
      <c r="H15" s="681">
        <v>3.8959913326110511</v>
      </c>
      <c r="I15" s="681">
        <v>2697</v>
      </c>
      <c r="J15" s="681">
        <v>1</v>
      </c>
      <c r="K15" s="681">
        <v>2769</v>
      </c>
      <c r="L15" s="681">
        <v>1</v>
      </c>
      <c r="M15" s="681">
        <v>2769</v>
      </c>
      <c r="N15" s="681">
        <v>20</v>
      </c>
      <c r="O15" s="681">
        <v>55399</v>
      </c>
      <c r="P15" s="703">
        <v>20.006861682918021</v>
      </c>
      <c r="Q15" s="682">
        <v>2769.95</v>
      </c>
    </row>
    <row r="16" spans="1:17" ht="14.4" customHeight="1" x14ac:dyDescent="0.3">
      <c r="A16" s="676" t="s">
        <v>482</v>
      </c>
      <c r="B16" s="677" t="s">
        <v>1915</v>
      </c>
      <c r="C16" s="677" t="s">
        <v>1912</v>
      </c>
      <c r="D16" s="677" t="s">
        <v>1934</v>
      </c>
      <c r="E16" s="677" t="s">
        <v>1935</v>
      </c>
      <c r="F16" s="681">
        <v>1</v>
      </c>
      <c r="G16" s="681">
        <v>5148</v>
      </c>
      <c r="H16" s="681"/>
      <c r="I16" s="681">
        <v>5148</v>
      </c>
      <c r="J16" s="681"/>
      <c r="K16" s="681"/>
      <c r="L16" s="681"/>
      <c r="M16" s="681"/>
      <c r="N16" s="681">
        <v>2</v>
      </c>
      <c r="O16" s="681">
        <v>10296</v>
      </c>
      <c r="P16" s="703"/>
      <c r="Q16" s="682">
        <v>5148</v>
      </c>
    </row>
    <row r="17" spans="1:17" ht="14.4" customHeight="1" x14ac:dyDescent="0.3">
      <c r="A17" s="676" t="s">
        <v>482</v>
      </c>
      <c r="B17" s="677" t="s">
        <v>1915</v>
      </c>
      <c r="C17" s="677" t="s">
        <v>1912</v>
      </c>
      <c r="D17" s="677" t="s">
        <v>1936</v>
      </c>
      <c r="E17" s="677" t="s">
        <v>1937</v>
      </c>
      <c r="F17" s="681">
        <v>1</v>
      </c>
      <c r="G17" s="681">
        <v>4901</v>
      </c>
      <c r="H17" s="681"/>
      <c r="I17" s="681">
        <v>4901</v>
      </c>
      <c r="J17" s="681"/>
      <c r="K17" s="681"/>
      <c r="L17" s="681"/>
      <c r="M17" s="681"/>
      <c r="N17" s="681"/>
      <c r="O17" s="681"/>
      <c r="P17" s="703"/>
      <c r="Q17" s="682"/>
    </row>
    <row r="18" spans="1:17" ht="14.4" customHeight="1" x14ac:dyDescent="0.3">
      <c r="A18" s="676" t="s">
        <v>482</v>
      </c>
      <c r="B18" s="677" t="s">
        <v>1915</v>
      </c>
      <c r="C18" s="677" t="s">
        <v>1912</v>
      </c>
      <c r="D18" s="677" t="s">
        <v>1938</v>
      </c>
      <c r="E18" s="677" t="s">
        <v>1939</v>
      </c>
      <c r="F18" s="681">
        <v>3</v>
      </c>
      <c r="G18" s="681">
        <v>2088</v>
      </c>
      <c r="H18" s="681"/>
      <c r="I18" s="681">
        <v>696</v>
      </c>
      <c r="J18" s="681"/>
      <c r="K18" s="681"/>
      <c r="L18" s="681"/>
      <c r="M18" s="681"/>
      <c r="N18" s="681"/>
      <c r="O18" s="681"/>
      <c r="P18" s="703"/>
      <c r="Q18" s="682"/>
    </row>
    <row r="19" spans="1:17" ht="14.4" customHeight="1" x14ac:dyDescent="0.3">
      <c r="A19" s="676" t="s">
        <v>482</v>
      </c>
      <c r="B19" s="677" t="s">
        <v>1915</v>
      </c>
      <c r="C19" s="677" t="s">
        <v>1912</v>
      </c>
      <c r="D19" s="677" t="s">
        <v>1940</v>
      </c>
      <c r="E19" s="677" t="s">
        <v>1941</v>
      </c>
      <c r="F19" s="681"/>
      <c r="G19" s="681"/>
      <c r="H19" s="681"/>
      <c r="I19" s="681"/>
      <c r="J19" s="681"/>
      <c r="K19" s="681"/>
      <c r="L19" s="681"/>
      <c r="M19" s="681"/>
      <c r="N19" s="681">
        <v>1</v>
      </c>
      <c r="O19" s="681">
        <v>1709</v>
      </c>
      <c r="P19" s="703"/>
      <c r="Q19" s="682">
        <v>1709</v>
      </c>
    </row>
    <row r="20" spans="1:17" ht="14.4" customHeight="1" x14ac:dyDescent="0.3">
      <c r="A20" s="676" t="s">
        <v>482</v>
      </c>
      <c r="B20" s="677" t="s">
        <v>1915</v>
      </c>
      <c r="C20" s="677" t="s">
        <v>1912</v>
      </c>
      <c r="D20" s="677" t="s">
        <v>1942</v>
      </c>
      <c r="E20" s="677" t="s">
        <v>1943</v>
      </c>
      <c r="F20" s="681">
        <v>11</v>
      </c>
      <c r="G20" s="681">
        <v>9009</v>
      </c>
      <c r="H20" s="681">
        <v>1.7960526315789473</v>
      </c>
      <c r="I20" s="681">
        <v>819</v>
      </c>
      <c r="J20" s="681">
        <v>6</v>
      </c>
      <c r="K20" s="681">
        <v>5016</v>
      </c>
      <c r="L20" s="681">
        <v>1</v>
      </c>
      <c r="M20" s="681">
        <v>836</v>
      </c>
      <c r="N20" s="681">
        <v>7</v>
      </c>
      <c r="O20" s="681">
        <v>5859</v>
      </c>
      <c r="P20" s="703">
        <v>1.1680622009569377</v>
      </c>
      <c r="Q20" s="682">
        <v>837</v>
      </c>
    </row>
    <row r="21" spans="1:17" ht="14.4" customHeight="1" x14ac:dyDescent="0.3">
      <c r="A21" s="676" t="s">
        <v>482</v>
      </c>
      <c r="B21" s="677" t="s">
        <v>1915</v>
      </c>
      <c r="C21" s="677" t="s">
        <v>1912</v>
      </c>
      <c r="D21" s="677" t="s">
        <v>1944</v>
      </c>
      <c r="E21" s="677" t="s">
        <v>1945</v>
      </c>
      <c r="F21" s="681">
        <v>3</v>
      </c>
      <c r="G21" s="681">
        <v>0</v>
      </c>
      <c r="H21" s="681"/>
      <c r="I21" s="681">
        <v>0</v>
      </c>
      <c r="J21" s="681">
        <v>1</v>
      </c>
      <c r="K21" s="681">
        <v>0</v>
      </c>
      <c r="L21" s="681"/>
      <c r="M21" s="681">
        <v>0</v>
      </c>
      <c r="N21" s="681">
        <v>5</v>
      </c>
      <c r="O21" s="681">
        <v>0</v>
      </c>
      <c r="P21" s="703"/>
      <c r="Q21" s="682">
        <v>0</v>
      </c>
    </row>
    <row r="22" spans="1:17" ht="14.4" customHeight="1" x14ac:dyDescent="0.3">
      <c r="A22" s="676" t="s">
        <v>482</v>
      </c>
      <c r="B22" s="677" t="s">
        <v>1915</v>
      </c>
      <c r="C22" s="677" t="s">
        <v>1912</v>
      </c>
      <c r="D22" s="677" t="s">
        <v>1946</v>
      </c>
      <c r="E22" s="677" t="s">
        <v>1947</v>
      </c>
      <c r="F22" s="681">
        <v>1</v>
      </c>
      <c r="G22" s="681">
        <v>0</v>
      </c>
      <c r="H22" s="681"/>
      <c r="I22" s="681">
        <v>0</v>
      </c>
      <c r="J22" s="681"/>
      <c r="K22" s="681"/>
      <c r="L22" s="681"/>
      <c r="M22" s="681"/>
      <c r="N22" s="681">
        <v>1</v>
      </c>
      <c r="O22" s="681">
        <v>0</v>
      </c>
      <c r="P22" s="703"/>
      <c r="Q22" s="682">
        <v>0</v>
      </c>
    </row>
    <row r="23" spans="1:17" ht="14.4" customHeight="1" x14ac:dyDescent="0.3">
      <c r="A23" s="676" t="s">
        <v>482</v>
      </c>
      <c r="B23" s="677" t="s">
        <v>1915</v>
      </c>
      <c r="C23" s="677" t="s">
        <v>1912</v>
      </c>
      <c r="D23" s="677" t="s">
        <v>1948</v>
      </c>
      <c r="E23" s="677" t="s">
        <v>1949</v>
      </c>
      <c r="F23" s="681">
        <v>1</v>
      </c>
      <c r="G23" s="681">
        <v>0</v>
      </c>
      <c r="H23" s="681"/>
      <c r="I23" s="681">
        <v>0</v>
      </c>
      <c r="J23" s="681"/>
      <c r="K23" s="681"/>
      <c r="L23" s="681"/>
      <c r="M23" s="681"/>
      <c r="N23" s="681">
        <v>1</v>
      </c>
      <c r="O23" s="681">
        <v>0</v>
      </c>
      <c r="P23" s="703"/>
      <c r="Q23" s="682">
        <v>0</v>
      </c>
    </row>
    <row r="24" spans="1:17" ht="14.4" customHeight="1" x14ac:dyDescent="0.3">
      <c r="A24" s="676" t="s">
        <v>482</v>
      </c>
      <c r="B24" s="677" t="s">
        <v>1915</v>
      </c>
      <c r="C24" s="677" t="s">
        <v>1912</v>
      </c>
      <c r="D24" s="677" t="s">
        <v>1950</v>
      </c>
      <c r="E24" s="677" t="s">
        <v>1951</v>
      </c>
      <c r="F24" s="681">
        <v>2</v>
      </c>
      <c r="G24" s="681">
        <v>0</v>
      </c>
      <c r="H24" s="681"/>
      <c r="I24" s="681">
        <v>0</v>
      </c>
      <c r="J24" s="681"/>
      <c r="K24" s="681"/>
      <c r="L24" s="681"/>
      <c r="M24" s="681"/>
      <c r="N24" s="681"/>
      <c r="O24" s="681"/>
      <c r="P24" s="703"/>
      <c r="Q24" s="682"/>
    </row>
    <row r="25" spans="1:17" ht="14.4" customHeight="1" x14ac:dyDescent="0.3">
      <c r="A25" s="676" t="s">
        <v>482</v>
      </c>
      <c r="B25" s="677" t="s">
        <v>1915</v>
      </c>
      <c r="C25" s="677" t="s">
        <v>1912</v>
      </c>
      <c r="D25" s="677" t="s">
        <v>1952</v>
      </c>
      <c r="E25" s="677" t="s">
        <v>1953</v>
      </c>
      <c r="F25" s="681"/>
      <c r="G25" s="681"/>
      <c r="H25" s="681"/>
      <c r="I25" s="681"/>
      <c r="J25" s="681"/>
      <c r="K25" s="681"/>
      <c r="L25" s="681"/>
      <c r="M25" s="681"/>
      <c r="N25" s="681">
        <v>1</v>
      </c>
      <c r="O25" s="681">
        <v>0</v>
      </c>
      <c r="P25" s="703"/>
      <c r="Q25" s="682">
        <v>0</v>
      </c>
    </row>
    <row r="26" spans="1:17" ht="14.4" customHeight="1" x14ac:dyDescent="0.3">
      <c r="A26" s="676" t="s">
        <v>482</v>
      </c>
      <c r="B26" s="677" t="s">
        <v>1915</v>
      </c>
      <c r="C26" s="677" t="s">
        <v>1912</v>
      </c>
      <c r="D26" s="677" t="s">
        <v>1954</v>
      </c>
      <c r="E26" s="677" t="s">
        <v>1955</v>
      </c>
      <c r="F26" s="681">
        <v>1</v>
      </c>
      <c r="G26" s="681">
        <v>0</v>
      </c>
      <c r="H26" s="681"/>
      <c r="I26" s="681">
        <v>0</v>
      </c>
      <c r="J26" s="681"/>
      <c r="K26" s="681"/>
      <c r="L26" s="681"/>
      <c r="M26" s="681"/>
      <c r="N26" s="681">
        <v>2</v>
      </c>
      <c r="O26" s="681">
        <v>0</v>
      </c>
      <c r="P26" s="703"/>
      <c r="Q26" s="682">
        <v>0</v>
      </c>
    </row>
    <row r="27" spans="1:17" ht="14.4" customHeight="1" x14ac:dyDescent="0.3">
      <c r="A27" s="676" t="s">
        <v>482</v>
      </c>
      <c r="B27" s="677" t="s">
        <v>1915</v>
      </c>
      <c r="C27" s="677" t="s">
        <v>1912</v>
      </c>
      <c r="D27" s="677" t="s">
        <v>1956</v>
      </c>
      <c r="E27" s="677" t="s">
        <v>1957</v>
      </c>
      <c r="F27" s="681">
        <v>1</v>
      </c>
      <c r="G27" s="681">
        <v>0</v>
      </c>
      <c r="H27" s="681"/>
      <c r="I27" s="681">
        <v>0</v>
      </c>
      <c r="J27" s="681"/>
      <c r="K27" s="681"/>
      <c r="L27" s="681"/>
      <c r="M27" s="681"/>
      <c r="N27" s="681"/>
      <c r="O27" s="681"/>
      <c r="P27" s="703"/>
      <c r="Q27" s="682"/>
    </row>
    <row r="28" spans="1:17" ht="14.4" customHeight="1" x14ac:dyDescent="0.3">
      <c r="A28" s="676" t="s">
        <v>482</v>
      </c>
      <c r="B28" s="677" t="s">
        <v>1915</v>
      </c>
      <c r="C28" s="677" t="s">
        <v>1912</v>
      </c>
      <c r="D28" s="677" t="s">
        <v>1958</v>
      </c>
      <c r="E28" s="677" t="s">
        <v>1959</v>
      </c>
      <c r="F28" s="681"/>
      <c r="G28" s="681"/>
      <c r="H28" s="681"/>
      <c r="I28" s="681"/>
      <c r="J28" s="681"/>
      <c r="K28" s="681"/>
      <c r="L28" s="681"/>
      <c r="M28" s="681"/>
      <c r="N28" s="681">
        <v>1</v>
      </c>
      <c r="O28" s="681">
        <v>0</v>
      </c>
      <c r="P28" s="703"/>
      <c r="Q28" s="682">
        <v>0</v>
      </c>
    </row>
    <row r="29" spans="1:17" ht="14.4" customHeight="1" x14ac:dyDescent="0.3">
      <c r="A29" s="676" t="s">
        <v>482</v>
      </c>
      <c r="B29" s="677" t="s">
        <v>1915</v>
      </c>
      <c r="C29" s="677" t="s">
        <v>1912</v>
      </c>
      <c r="D29" s="677" t="s">
        <v>1960</v>
      </c>
      <c r="E29" s="677" t="s">
        <v>1961</v>
      </c>
      <c r="F29" s="681">
        <v>1</v>
      </c>
      <c r="G29" s="681">
        <v>0</v>
      </c>
      <c r="H29" s="681"/>
      <c r="I29" s="681">
        <v>0</v>
      </c>
      <c r="J29" s="681">
        <v>1</v>
      </c>
      <c r="K29" s="681">
        <v>0</v>
      </c>
      <c r="L29" s="681"/>
      <c r="M29" s="681">
        <v>0</v>
      </c>
      <c r="N29" s="681">
        <v>5</v>
      </c>
      <c r="O29" s="681">
        <v>0</v>
      </c>
      <c r="P29" s="703"/>
      <c r="Q29" s="682">
        <v>0</v>
      </c>
    </row>
    <row r="30" spans="1:17" ht="14.4" customHeight="1" x14ac:dyDescent="0.3">
      <c r="A30" s="676" t="s">
        <v>482</v>
      </c>
      <c r="B30" s="677" t="s">
        <v>1915</v>
      </c>
      <c r="C30" s="677" t="s">
        <v>1912</v>
      </c>
      <c r="D30" s="677" t="s">
        <v>1962</v>
      </c>
      <c r="E30" s="677" t="s">
        <v>1963</v>
      </c>
      <c r="F30" s="681">
        <v>2</v>
      </c>
      <c r="G30" s="681">
        <v>1510</v>
      </c>
      <c r="H30" s="681"/>
      <c r="I30" s="681">
        <v>755</v>
      </c>
      <c r="J30" s="681"/>
      <c r="K30" s="681"/>
      <c r="L30" s="681"/>
      <c r="M30" s="681"/>
      <c r="N30" s="681"/>
      <c r="O30" s="681"/>
      <c r="P30" s="703"/>
      <c r="Q30" s="682"/>
    </row>
    <row r="31" spans="1:17" ht="14.4" customHeight="1" x14ac:dyDescent="0.3">
      <c r="A31" s="676" t="s">
        <v>482</v>
      </c>
      <c r="B31" s="677" t="s">
        <v>1915</v>
      </c>
      <c r="C31" s="677" t="s">
        <v>1912</v>
      </c>
      <c r="D31" s="677" t="s">
        <v>1964</v>
      </c>
      <c r="E31" s="677" t="s">
        <v>1965</v>
      </c>
      <c r="F31" s="681">
        <v>2</v>
      </c>
      <c r="G31" s="681">
        <v>1630</v>
      </c>
      <c r="H31" s="681"/>
      <c r="I31" s="681">
        <v>815</v>
      </c>
      <c r="J31" s="681"/>
      <c r="K31" s="681"/>
      <c r="L31" s="681"/>
      <c r="M31" s="681"/>
      <c r="N31" s="681">
        <v>3</v>
      </c>
      <c r="O31" s="681">
        <v>2520</v>
      </c>
      <c r="P31" s="703"/>
      <c r="Q31" s="682">
        <v>840</v>
      </c>
    </row>
    <row r="32" spans="1:17" ht="14.4" customHeight="1" x14ac:dyDescent="0.3">
      <c r="A32" s="676" t="s">
        <v>482</v>
      </c>
      <c r="B32" s="677" t="s">
        <v>1915</v>
      </c>
      <c r="C32" s="677" t="s">
        <v>1912</v>
      </c>
      <c r="D32" s="677" t="s">
        <v>1966</v>
      </c>
      <c r="E32" s="677" t="s">
        <v>1967</v>
      </c>
      <c r="F32" s="681">
        <v>2</v>
      </c>
      <c r="G32" s="681">
        <v>18246</v>
      </c>
      <c r="H32" s="681">
        <v>1.9533240552403384</v>
      </c>
      <c r="I32" s="681">
        <v>9123</v>
      </c>
      <c r="J32" s="681">
        <v>1</v>
      </c>
      <c r="K32" s="681">
        <v>9341</v>
      </c>
      <c r="L32" s="681">
        <v>1</v>
      </c>
      <c r="M32" s="681">
        <v>9341</v>
      </c>
      <c r="N32" s="681">
        <v>3</v>
      </c>
      <c r="O32" s="681">
        <v>28038</v>
      </c>
      <c r="P32" s="703">
        <v>3.0016058237876031</v>
      </c>
      <c r="Q32" s="682">
        <v>9346</v>
      </c>
    </row>
    <row r="33" spans="1:17" ht="14.4" customHeight="1" x14ac:dyDescent="0.3">
      <c r="A33" s="676" t="s">
        <v>482</v>
      </c>
      <c r="B33" s="677" t="s">
        <v>1915</v>
      </c>
      <c r="C33" s="677" t="s">
        <v>1912</v>
      </c>
      <c r="D33" s="677" t="s">
        <v>1968</v>
      </c>
      <c r="E33" s="677" t="s">
        <v>1969</v>
      </c>
      <c r="F33" s="681">
        <v>1</v>
      </c>
      <c r="G33" s="681">
        <v>436</v>
      </c>
      <c r="H33" s="681"/>
      <c r="I33" s="681">
        <v>436</v>
      </c>
      <c r="J33" s="681"/>
      <c r="K33" s="681"/>
      <c r="L33" s="681"/>
      <c r="M33" s="681"/>
      <c r="N33" s="681">
        <v>2</v>
      </c>
      <c r="O33" s="681">
        <v>890</v>
      </c>
      <c r="P33" s="703"/>
      <c r="Q33" s="682">
        <v>445</v>
      </c>
    </row>
    <row r="34" spans="1:17" ht="14.4" customHeight="1" x14ac:dyDescent="0.3">
      <c r="A34" s="676" t="s">
        <v>482</v>
      </c>
      <c r="B34" s="677" t="s">
        <v>1915</v>
      </c>
      <c r="C34" s="677" t="s">
        <v>1912</v>
      </c>
      <c r="D34" s="677" t="s">
        <v>1970</v>
      </c>
      <c r="E34" s="677" t="s">
        <v>1971</v>
      </c>
      <c r="F34" s="681">
        <v>2</v>
      </c>
      <c r="G34" s="681">
        <v>1704</v>
      </c>
      <c r="H34" s="681"/>
      <c r="I34" s="681">
        <v>852</v>
      </c>
      <c r="J34" s="681"/>
      <c r="K34" s="681"/>
      <c r="L34" s="681"/>
      <c r="M34" s="681"/>
      <c r="N34" s="681">
        <v>9</v>
      </c>
      <c r="O34" s="681">
        <v>7785</v>
      </c>
      <c r="P34" s="703"/>
      <c r="Q34" s="682">
        <v>865</v>
      </c>
    </row>
    <row r="35" spans="1:17" ht="14.4" customHeight="1" x14ac:dyDescent="0.3">
      <c r="A35" s="676" t="s">
        <v>482</v>
      </c>
      <c r="B35" s="677" t="s">
        <v>1915</v>
      </c>
      <c r="C35" s="677" t="s">
        <v>1912</v>
      </c>
      <c r="D35" s="677" t="s">
        <v>1972</v>
      </c>
      <c r="E35" s="677" t="s">
        <v>1973</v>
      </c>
      <c r="F35" s="681">
        <v>7</v>
      </c>
      <c r="G35" s="681">
        <v>24444</v>
      </c>
      <c r="H35" s="681">
        <v>2.2558139534883721</v>
      </c>
      <c r="I35" s="681">
        <v>3492</v>
      </c>
      <c r="J35" s="681">
        <v>3</v>
      </c>
      <c r="K35" s="681">
        <v>10836</v>
      </c>
      <c r="L35" s="681">
        <v>1</v>
      </c>
      <c r="M35" s="681">
        <v>3612</v>
      </c>
      <c r="N35" s="681">
        <v>3</v>
      </c>
      <c r="O35" s="681">
        <v>10842</v>
      </c>
      <c r="P35" s="703">
        <v>1.0005537098560355</v>
      </c>
      <c r="Q35" s="682">
        <v>3614</v>
      </c>
    </row>
    <row r="36" spans="1:17" ht="14.4" customHeight="1" x14ac:dyDescent="0.3">
      <c r="A36" s="676" t="s">
        <v>482</v>
      </c>
      <c r="B36" s="677" t="s">
        <v>1915</v>
      </c>
      <c r="C36" s="677" t="s">
        <v>1912</v>
      </c>
      <c r="D36" s="677" t="s">
        <v>1974</v>
      </c>
      <c r="E36" s="677" t="s">
        <v>1975</v>
      </c>
      <c r="F36" s="681"/>
      <c r="G36" s="681"/>
      <c r="H36" s="681"/>
      <c r="I36" s="681"/>
      <c r="J36" s="681">
        <v>2</v>
      </c>
      <c r="K36" s="681">
        <v>3968</v>
      </c>
      <c r="L36" s="681">
        <v>1</v>
      </c>
      <c r="M36" s="681">
        <v>1984</v>
      </c>
      <c r="N36" s="681"/>
      <c r="O36" s="681"/>
      <c r="P36" s="703"/>
      <c r="Q36" s="682"/>
    </row>
    <row r="37" spans="1:17" ht="14.4" customHeight="1" x14ac:dyDescent="0.3">
      <c r="A37" s="676" t="s">
        <v>482</v>
      </c>
      <c r="B37" s="677" t="s">
        <v>1915</v>
      </c>
      <c r="C37" s="677" t="s">
        <v>1912</v>
      </c>
      <c r="D37" s="677" t="s">
        <v>1976</v>
      </c>
      <c r="E37" s="677" t="s">
        <v>1977</v>
      </c>
      <c r="F37" s="681">
        <v>4</v>
      </c>
      <c r="G37" s="681">
        <v>2540</v>
      </c>
      <c r="H37" s="681"/>
      <c r="I37" s="681">
        <v>635</v>
      </c>
      <c r="J37" s="681"/>
      <c r="K37" s="681"/>
      <c r="L37" s="681"/>
      <c r="M37" s="681"/>
      <c r="N37" s="681"/>
      <c r="O37" s="681"/>
      <c r="P37" s="703"/>
      <c r="Q37" s="682"/>
    </row>
    <row r="38" spans="1:17" ht="14.4" customHeight="1" x14ac:dyDescent="0.3">
      <c r="A38" s="676" t="s">
        <v>482</v>
      </c>
      <c r="B38" s="677" t="s">
        <v>1915</v>
      </c>
      <c r="C38" s="677" t="s">
        <v>1912</v>
      </c>
      <c r="D38" s="677" t="s">
        <v>1978</v>
      </c>
      <c r="E38" s="677" t="s">
        <v>1979</v>
      </c>
      <c r="F38" s="681"/>
      <c r="G38" s="681"/>
      <c r="H38" s="681"/>
      <c r="I38" s="681"/>
      <c r="J38" s="681">
        <v>1</v>
      </c>
      <c r="K38" s="681">
        <v>15607</v>
      </c>
      <c r="L38" s="681">
        <v>1</v>
      </c>
      <c r="M38" s="681">
        <v>15607</v>
      </c>
      <c r="N38" s="681"/>
      <c r="O38" s="681"/>
      <c r="P38" s="703"/>
      <c r="Q38" s="682"/>
    </row>
    <row r="39" spans="1:17" ht="14.4" customHeight="1" x14ac:dyDescent="0.3">
      <c r="A39" s="676" t="s">
        <v>482</v>
      </c>
      <c r="B39" s="677" t="s">
        <v>1915</v>
      </c>
      <c r="C39" s="677" t="s">
        <v>1912</v>
      </c>
      <c r="D39" s="677" t="s">
        <v>1980</v>
      </c>
      <c r="E39" s="677" t="s">
        <v>1981</v>
      </c>
      <c r="F39" s="681"/>
      <c r="G39" s="681"/>
      <c r="H39" s="681"/>
      <c r="I39" s="681"/>
      <c r="J39" s="681">
        <v>1</v>
      </c>
      <c r="K39" s="681">
        <v>16075</v>
      </c>
      <c r="L39" s="681">
        <v>1</v>
      </c>
      <c r="M39" s="681">
        <v>16075</v>
      </c>
      <c r="N39" s="681">
        <v>2</v>
      </c>
      <c r="O39" s="681">
        <v>32168</v>
      </c>
      <c r="P39" s="703">
        <v>2.0011197511664074</v>
      </c>
      <c r="Q39" s="682">
        <v>16084</v>
      </c>
    </row>
    <row r="40" spans="1:17" ht="14.4" customHeight="1" x14ac:dyDescent="0.3">
      <c r="A40" s="676" t="s">
        <v>482</v>
      </c>
      <c r="B40" s="677" t="s">
        <v>1915</v>
      </c>
      <c r="C40" s="677" t="s">
        <v>1912</v>
      </c>
      <c r="D40" s="677" t="s">
        <v>1982</v>
      </c>
      <c r="E40" s="677" t="s">
        <v>1983</v>
      </c>
      <c r="F40" s="681">
        <v>1</v>
      </c>
      <c r="G40" s="681">
        <v>0</v>
      </c>
      <c r="H40" s="681"/>
      <c r="I40" s="681">
        <v>0</v>
      </c>
      <c r="J40" s="681"/>
      <c r="K40" s="681"/>
      <c r="L40" s="681"/>
      <c r="M40" s="681"/>
      <c r="N40" s="681">
        <v>1</v>
      </c>
      <c r="O40" s="681">
        <v>0</v>
      </c>
      <c r="P40" s="703"/>
      <c r="Q40" s="682">
        <v>0</v>
      </c>
    </row>
    <row r="41" spans="1:17" ht="14.4" customHeight="1" x14ac:dyDescent="0.3">
      <c r="A41" s="676" t="s">
        <v>482</v>
      </c>
      <c r="B41" s="677" t="s">
        <v>1915</v>
      </c>
      <c r="C41" s="677" t="s">
        <v>1912</v>
      </c>
      <c r="D41" s="677" t="s">
        <v>1984</v>
      </c>
      <c r="E41" s="677" t="s">
        <v>1985</v>
      </c>
      <c r="F41" s="681"/>
      <c r="G41" s="681"/>
      <c r="H41" s="681"/>
      <c r="I41" s="681"/>
      <c r="J41" s="681">
        <v>1</v>
      </c>
      <c r="K41" s="681">
        <v>0</v>
      </c>
      <c r="L41" s="681"/>
      <c r="M41" s="681">
        <v>0</v>
      </c>
      <c r="N41" s="681"/>
      <c r="O41" s="681"/>
      <c r="P41" s="703"/>
      <c r="Q41" s="682"/>
    </row>
    <row r="42" spans="1:17" ht="14.4" customHeight="1" x14ac:dyDescent="0.3">
      <c r="A42" s="676" t="s">
        <v>482</v>
      </c>
      <c r="B42" s="677" t="s">
        <v>1915</v>
      </c>
      <c r="C42" s="677" t="s">
        <v>1912</v>
      </c>
      <c r="D42" s="677" t="s">
        <v>1986</v>
      </c>
      <c r="E42" s="677" t="s">
        <v>1987</v>
      </c>
      <c r="F42" s="681">
        <v>3</v>
      </c>
      <c r="G42" s="681">
        <v>0</v>
      </c>
      <c r="H42" s="681"/>
      <c r="I42" s="681">
        <v>0</v>
      </c>
      <c r="J42" s="681">
        <v>1</v>
      </c>
      <c r="K42" s="681">
        <v>0</v>
      </c>
      <c r="L42" s="681"/>
      <c r="M42" s="681">
        <v>0</v>
      </c>
      <c r="N42" s="681">
        <v>6</v>
      </c>
      <c r="O42" s="681">
        <v>0</v>
      </c>
      <c r="P42" s="703"/>
      <c r="Q42" s="682">
        <v>0</v>
      </c>
    </row>
    <row r="43" spans="1:17" ht="14.4" customHeight="1" x14ac:dyDescent="0.3">
      <c r="A43" s="676" t="s">
        <v>482</v>
      </c>
      <c r="B43" s="677" t="s">
        <v>1915</v>
      </c>
      <c r="C43" s="677" t="s">
        <v>1912</v>
      </c>
      <c r="D43" s="677" t="s">
        <v>1988</v>
      </c>
      <c r="E43" s="677" t="s">
        <v>1989</v>
      </c>
      <c r="F43" s="681"/>
      <c r="G43" s="681"/>
      <c r="H43" s="681"/>
      <c r="I43" s="681"/>
      <c r="J43" s="681"/>
      <c r="K43" s="681"/>
      <c r="L43" s="681"/>
      <c r="M43" s="681"/>
      <c r="N43" s="681">
        <v>3</v>
      </c>
      <c r="O43" s="681">
        <v>13716</v>
      </c>
      <c r="P43" s="703"/>
      <c r="Q43" s="682">
        <v>4572</v>
      </c>
    </row>
    <row r="44" spans="1:17" ht="14.4" customHeight="1" x14ac:dyDescent="0.3">
      <c r="A44" s="676" t="s">
        <v>482</v>
      </c>
      <c r="B44" s="677" t="s">
        <v>1915</v>
      </c>
      <c r="C44" s="677" t="s">
        <v>1912</v>
      </c>
      <c r="D44" s="677" t="s">
        <v>1990</v>
      </c>
      <c r="E44" s="677" t="s">
        <v>1991</v>
      </c>
      <c r="F44" s="681">
        <v>1</v>
      </c>
      <c r="G44" s="681">
        <v>0</v>
      </c>
      <c r="H44" s="681"/>
      <c r="I44" s="681">
        <v>0</v>
      </c>
      <c r="J44" s="681"/>
      <c r="K44" s="681"/>
      <c r="L44" s="681"/>
      <c r="M44" s="681"/>
      <c r="N44" s="681"/>
      <c r="O44" s="681"/>
      <c r="P44" s="703"/>
      <c r="Q44" s="682"/>
    </row>
    <row r="45" spans="1:17" ht="14.4" customHeight="1" x14ac:dyDescent="0.3">
      <c r="A45" s="676" t="s">
        <v>482</v>
      </c>
      <c r="B45" s="677" t="s">
        <v>1915</v>
      </c>
      <c r="C45" s="677" t="s">
        <v>1912</v>
      </c>
      <c r="D45" s="677" t="s">
        <v>1992</v>
      </c>
      <c r="E45" s="677" t="s">
        <v>1993</v>
      </c>
      <c r="F45" s="681">
        <v>8</v>
      </c>
      <c r="G45" s="681">
        <v>25800</v>
      </c>
      <c r="H45" s="681">
        <v>2.6084319077949649</v>
      </c>
      <c r="I45" s="681">
        <v>3225</v>
      </c>
      <c r="J45" s="681">
        <v>3</v>
      </c>
      <c r="K45" s="681">
        <v>9891</v>
      </c>
      <c r="L45" s="681">
        <v>1</v>
      </c>
      <c r="M45" s="681">
        <v>3297</v>
      </c>
      <c r="N45" s="681">
        <v>6</v>
      </c>
      <c r="O45" s="681">
        <v>19788</v>
      </c>
      <c r="P45" s="703">
        <v>2.0006066120715804</v>
      </c>
      <c r="Q45" s="682">
        <v>3298</v>
      </c>
    </row>
    <row r="46" spans="1:17" ht="14.4" customHeight="1" x14ac:dyDescent="0.3">
      <c r="A46" s="676" t="s">
        <v>482</v>
      </c>
      <c r="B46" s="677" t="s">
        <v>1915</v>
      </c>
      <c r="C46" s="677" t="s">
        <v>1912</v>
      </c>
      <c r="D46" s="677" t="s">
        <v>1994</v>
      </c>
      <c r="E46" s="677" t="s">
        <v>1995</v>
      </c>
      <c r="F46" s="681"/>
      <c r="G46" s="681"/>
      <c r="H46" s="681"/>
      <c r="I46" s="681"/>
      <c r="J46" s="681"/>
      <c r="K46" s="681"/>
      <c r="L46" s="681"/>
      <c r="M46" s="681"/>
      <c r="N46" s="681">
        <v>1</v>
      </c>
      <c r="O46" s="681">
        <v>9265</v>
      </c>
      <c r="P46" s="703"/>
      <c r="Q46" s="682">
        <v>9265</v>
      </c>
    </row>
    <row r="47" spans="1:17" ht="14.4" customHeight="1" x14ac:dyDescent="0.3">
      <c r="A47" s="676" t="s">
        <v>482</v>
      </c>
      <c r="B47" s="677" t="s">
        <v>1915</v>
      </c>
      <c r="C47" s="677" t="s">
        <v>1912</v>
      </c>
      <c r="D47" s="677" t="s">
        <v>1996</v>
      </c>
      <c r="E47" s="677" t="s">
        <v>1997</v>
      </c>
      <c r="F47" s="681"/>
      <c r="G47" s="681"/>
      <c r="H47" s="681"/>
      <c r="I47" s="681"/>
      <c r="J47" s="681"/>
      <c r="K47" s="681"/>
      <c r="L47" s="681"/>
      <c r="M47" s="681"/>
      <c r="N47" s="681">
        <v>1</v>
      </c>
      <c r="O47" s="681">
        <v>0</v>
      </c>
      <c r="P47" s="703"/>
      <c r="Q47" s="682">
        <v>0</v>
      </c>
    </row>
    <row r="48" spans="1:17" ht="14.4" customHeight="1" x14ac:dyDescent="0.3">
      <c r="A48" s="676" t="s">
        <v>482</v>
      </c>
      <c r="B48" s="677" t="s">
        <v>1915</v>
      </c>
      <c r="C48" s="677" t="s">
        <v>1912</v>
      </c>
      <c r="D48" s="677" t="s">
        <v>1998</v>
      </c>
      <c r="E48" s="677" t="s">
        <v>1999</v>
      </c>
      <c r="F48" s="681">
        <v>1</v>
      </c>
      <c r="G48" s="681">
        <v>0</v>
      </c>
      <c r="H48" s="681"/>
      <c r="I48" s="681">
        <v>0</v>
      </c>
      <c r="J48" s="681"/>
      <c r="K48" s="681"/>
      <c r="L48" s="681"/>
      <c r="M48" s="681"/>
      <c r="N48" s="681">
        <v>5</v>
      </c>
      <c r="O48" s="681">
        <v>0</v>
      </c>
      <c r="P48" s="703"/>
      <c r="Q48" s="682">
        <v>0</v>
      </c>
    </row>
    <row r="49" spans="1:17" ht="14.4" customHeight="1" x14ac:dyDescent="0.3">
      <c r="A49" s="676" t="s">
        <v>482</v>
      </c>
      <c r="B49" s="677" t="s">
        <v>1915</v>
      </c>
      <c r="C49" s="677" t="s">
        <v>1912</v>
      </c>
      <c r="D49" s="677" t="s">
        <v>2000</v>
      </c>
      <c r="E49" s="677" t="s">
        <v>2001</v>
      </c>
      <c r="F49" s="681"/>
      <c r="G49" s="681"/>
      <c r="H49" s="681"/>
      <c r="I49" s="681"/>
      <c r="J49" s="681"/>
      <c r="K49" s="681"/>
      <c r="L49" s="681"/>
      <c r="M49" s="681"/>
      <c r="N49" s="681">
        <v>1</v>
      </c>
      <c r="O49" s="681">
        <v>0</v>
      </c>
      <c r="P49" s="703"/>
      <c r="Q49" s="682">
        <v>0</v>
      </c>
    </row>
    <row r="50" spans="1:17" ht="14.4" customHeight="1" x14ac:dyDescent="0.3">
      <c r="A50" s="676" t="s">
        <v>482</v>
      </c>
      <c r="B50" s="677" t="s">
        <v>1915</v>
      </c>
      <c r="C50" s="677" t="s">
        <v>1912</v>
      </c>
      <c r="D50" s="677" t="s">
        <v>2002</v>
      </c>
      <c r="E50" s="677" t="s">
        <v>2003</v>
      </c>
      <c r="F50" s="681">
        <v>1</v>
      </c>
      <c r="G50" s="681">
        <v>3528</v>
      </c>
      <c r="H50" s="681"/>
      <c r="I50" s="681">
        <v>3528</v>
      </c>
      <c r="J50" s="681"/>
      <c r="K50" s="681"/>
      <c r="L50" s="681"/>
      <c r="M50" s="681"/>
      <c r="N50" s="681"/>
      <c r="O50" s="681"/>
      <c r="P50" s="703"/>
      <c r="Q50" s="682"/>
    </row>
    <row r="51" spans="1:17" ht="14.4" customHeight="1" x14ac:dyDescent="0.3">
      <c r="A51" s="676" t="s">
        <v>482</v>
      </c>
      <c r="B51" s="677" t="s">
        <v>1915</v>
      </c>
      <c r="C51" s="677" t="s">
        <v>1912</v>
      </c>
      <c r="D51" s="677" t="s">
        <v>2004</v>
      </c>
      <c r="E51" s="677" t="s">
        <v>2005</v>
      </c>
      <c r="F51" s="681"/>
      <c r="G51" s="681"/>
      <c r="H51" s="681"/>
      <c r="I51" s="681"/>
      <c r="J51" s="681">
        <v>1</v>
      </c>
      <c r="K51" s="681">
        <v>8432</v>
      </c>
      <c r="L51" s="681">
        <v>1</v>
      </c>
      <c r="M51" s="681">
        <v>8432</v>
      </c>
      <c r="N51" s="681"/>
      <c r="O51" s="681"/>
      <c r="P51" s="703"/>
      <c r="Q51" s="682"/>
    </row>
    <row r="52" spans="1:17" ht="14.4" customHeight="1" x14ac:dyDescent="0.3">
      <c r="A52" s="676" t="s">
        <v>482</v>
      </c>
      <c r="B52" s="677" t="s">
        <v>1915</v>
      </c>
      <c r="C52" s="677" t="s">
        <v>1912</v>
      </c>
      <c r="D52" s="677" t="s">
        <v>2006</v>
      </c>
      <c r="E52" s="677" t="s">
        <v>2007</v>
      </c>
      <c r="F52" s="681">
        <v>2</v>
      </c>
      <c r="G52" s="681">
        <v>9350</v>
      </c>
      <c r="H52" s="681">
        <v>1.977580372250423</v>
      </c>
      <c r="I52" s="681">
        <v>4675</v>
      </c>
      <c r="J52" s="681">
        <v>1</v>
      </c>
      <c r="K52" s="681">
        <v>4728</v>
      </c>
      <c r="L52" s="681">
        <v>1</v>
      </c>
      <c r="M52" s="681">
        <v>4728</v>
      </c>
      <c r="N52" s="681">
        <v>4</v>
      </c>
      <c r="O52" s="681">
        <v>18928</v>
      </c>
      <c r="P52" s="703">
        <v>4.0033840947546535</v>
      </c>
      <c r="Q52" s="682">
        <v>4732</v>
      </c>
    </row>
    <row r="53" spans="1:17" ht="14.4" customHeight="1" x14ac:dyDescent="0.3">
      <c r="A53" s="676" t="s">
        <v>482</v>
      </c>
      <c r="B53" s="677" t="s">
        <v>1915</v>
      </c>
      <c r="C53" s="677" t="s">
        <v>1912</v>
      </c>
      <c r="D53" s="677" t="s">
        <v>2008</v>
      </c>
      <c r="E53" s="677" t="s">
        <v>2009</v>
      </c>
      <c r="F53" s="681">
        <v>2</v>
      </c>
      <c r="G53" s="681">
        <v>9114</v>
      </c>
      <c r="H53" s="681">
        <v>1.9532790398628375</v>
      </c>
      <c r="I53" s="681">
        <v>4557</v>
      </c>
      <c r="J53" s="681">
        <v>1</v>
      </c>
      <c r="K53" s="681">
        <v>4666</v>
      </c>
      <c r="L53" s="681">
        <v>1</v>
      </c>
      <c r="M53" s="681">
        <v>4666</v>
      </c>
      <c r="N53" s="681"/>
      <c r="O53" s="681"/>
      <c r="P53" s="703"/>
      <c r="Q53" s="682"/>
    </row>
    <row r="54" spans="1:17" ht="14.4" customHeight="1" x14ac:dyDescent="0.3">
      <c r="A54" s="676" t="s">
        <v>482</v>
      </c>
      <c r="B54" s="677" t="s">
        <v>1915</v>
      </c>
      <c r="C54" s="677" t="s">
        <v>1912</v>
      </c>
      <c r="D54" s="677" t="s">
        <v>2010</v>
      </c>
      <c r="E54" s="677" t="s">
        <v>2011</v>
      </c>
      <c r="F54" s="681"/>
      <c r="G54" s="681"/>
      <c r="H54" s="681"/>
      <c r="I54" s="681"/>
      <c r="J54" s="681">
        <v>1</v>
      </c>
      <c r="K54" s="681">
        <v>0</v>
      </c>
      <c r="L54" s="681"/>
      <c r="M54" s="681">
        <v>0</v>
      </c>
      <c r="N54" s="681"/>
      <c r="O54" s="681"/>
      <c r="P54" s="703"/>
      <c r="Q54" s="682"/>
    </row>
    <row r="55" spans="1:17" ht="14.4" customHeight="1" x14ac:dyDescent="0.3">
      <c r="A55" s="676" t="s">
        <v>482</v>
      </c>
      <c r="B55" s="677" t="s">
        <v>1915</v>
      </c>
      <c r="C55" s="677" t="s">
        <v>1912</v>
      </c>
      <c r="D55" s="677" t="s">
        <v>2012</v>
      </c>
      <c r="E55" s="677" t="s">
        <v>2013</v>
      </c>
      <c r="F55" s="681">
        <v>1</v>
      </c>
      <c r="G55" s="681">
        <v>5137</v>
      </c>
      <c r="H55" s="681">
        <v>0.48627413858386975</v>
      </c>
      <c r="I55" s="681">
        <v>5137</v>
      </c>
      <c r="J55" s="681">
        <v>2</v>
      </c>
      <c r="K55" s="681">
        <v>10564</v>
      </c>
      <c r="L55" s="681">
        <v>1</v>
      </c>
      <c r="M55" s="681">
        <v>5282</v>
      </c>
      <c r="N55" s="681">
        <v>1</v>
      </c>
      <c r="O55" s="681">
        <v>5284</v>
      </c>
      <c r="P55" s="703">
        <v>0.50018932222642942</v>
      </c>
      <c r="Q55" s="682">
        <v>5284</v>
      </c>
    </row>
    <row r="56" spans="1:17" ht="14.4" customHeight="1" x14ac:dyDescent="0.3">
      <c r="A56" s="676" t="s">
        <v>482</v>
      </c>
      <c r="B56" s="677" t="s">
        <v>1915</v>
      </c>
      <c r="C56" s="677" t="s">
        <v>1912</v>
      </c>
      <c r="D56" s="677" t="s">
        <v>2014</v>
      </c>
      <c r="E56" s="677" t="s">
        <v>2015</v>
      </c>
      <c r="F56" s="681">
        <v>1</v>
      </c>
      <c r="G56" s="681">
        <v>0</v>
      </c>
      <c r="H56" s="681"/>
      <c r="I56" s="681">
        <v>0</v>
      </c>
      <c r="J56" s="681"/>
      <c r="K56" s="681"/>
      <c r="L56" s="681"/>
      <c r="M56" s="681"/>
      <c r="N56" s="681">
        <v>1</v>
      </c>
      <c r="O56" s="681">
        <v>0</v>
      </c>
      <c r="P56" s="703"/>
      <c r="Q56" s="682">
        <v>0</v>
      </c>
    </row>
    <row r="57" spans="1:17" ht="14.4" customHeight="1" x14ac:dyDescent="0.3">
      <c r="A57" s="676" t="s">
        <v>482</v>
      </c>
      <c r="B57" s="677" t="s">
        <v>1915</v>
      </c>
      <c r="C57" s="677" t="s">
        <v>1912</v>
      </c>
      <c r="D57" s="677" t="s">
        <v>2016</v>
      </c>
      <c r="E57" s="677" t="s">
        <v>2017</v>
      </c>
      <c r="F57" s="681"/>
      <c r="G57" s="681"/>
      <c r="H57" s="681"/>
      <c r="I57" s="681"/>
      <c r="J57" s="681"/>
      <c r="K57" s="681"/>
      <c r="L57" s="681"/>
      <c r="M57" s="681"/>
      <c r="N57" s="681">
        <v>1</v>
      </c>
      <c r="O57" s="681">
        <v>11010</v>
      </c>
      <c r="P57" s="703"/>
      <c r="Q57" s="682">
        <v>11010</v>
      </c>
    </row>
    <row r="58" spans="1:17" ht="14.4" customHeight="1" x14ac:dyDescent="0.3">
      <c r="A58" s="676" t="s">
        <v>482</v>
      </c>
      <c r="B58" s="677" t="s">
        <v>1915</v>
      </c>
      <c r="C58" s="677" t="s">
        <v>1912</v>
      </c>
      <c r="D58" s="677" t="s">
        <v>2018</v>
      </c>
      <c r="E58" s="677" t="s">
        <v>2019</v>
      </c>
      <c r="F58" s="681">
        <v>1</v>
      </c>
      <c r="G58" s="681">
        <v>0</v>
      </c>
      <c r="H58" s="681"/>
      <c r="I58" s="681">
        <v>0</v>
      </c>
      <c r="J58" s="681"/>
      <c r="K58" s="681"/>
      <c r="L58" s="681"/>
      <c r="M58" s="681"/>
      <c r="N58" s="681"/>
      <c r="O58" s="681"/>
      <c r="P58" s="703"/>
      <c r="Q58" s="682"/>
    </row>
    <row r="59" spans="1:17" ht="14.4" customHeight="1" x14ac:dyDescent="0.3">
      <c r="A59" s="676" t="s">
        <v>482</v>
      </c>
      <c r="B59" s="677" t="s">
        <v>1915</v>
      </c>
      <c r="C59" s="677" t="s">
        <v>1912</v>
      </c>
      <c r="D59" s="677" t="s">
        <v>2020</v>
      </c>
      <c r="E59" s="677" t="s">
        <v>2021</v>
      </c>
      <c r="F59" s="681">
        <v>1</v>
      </c>
      <c r="G59" s="681">
        <v>8875</v>
      </c>
      <c r="H59" s="681"/>
      <c r="I59" s="681">
        <v>8875</v>
      </c>
      <c r="J59" s="681"/>
      <c r="K59" s="681"/>
      <c r="L59" s="681"/>
      <c r="M59" s="681"/>
      <c r="N59" s="681"/>
      <c r="O59" s="681"/>
      <c r="P59" s="703"/>
      <c r="Q59" s="682"/>
    </row>
    <row r="60" spans="1:17" ht="14.4" customHeight="1" x14ac:dyDescent="0.3">
      <c r="A60" s="676" t="s">
        <v>482</v>
      </c>
      <c r="B60" s="677" t="s">
        <v>1915</v>
      </c>
      <c r="C60" s="677" t="s">
        <v>1912</v>
      </c>
      <c r="D60" s="677" t="s">
        <v>2022</v>
      </c>
      <c r="E60" s="677" t="s">
        <v>2023</v>
      </c>
      <c r="F60" s="681"/>
      <c r="G60" s="681"/>
      <c r="H60" s="681"/>
      <c r="I60" s="681"/>
      <c r="J60" s="681">
        <v>1</v>
      </c>
      <c r="K60" s="681">
        <v>4114</v>
      </c>
      <c r="L60" s="681">
        <v>1</v>
      </c>
      <c r="M60" s="681">
        <v>4114</v>
      </c>
      <c r="N60" s="681"/>
      <c r="O60" s="681"/>
      <c r="P60" s="703"/>
      <c r="Q60" s="682"/>
    </row>
    <row r="61" spans="1:17" ht="14.4" customHeight="1" x14ac:dyDescent="0.3">
      <c r="A61" s="676" t="s">
        <v>482</v>
      </c>
      <c r="B61" s="677" t="s">
        <v>1915</v>
      </c>
      <c r="C61" s="677" t="s">
        <v>1912</v>
      </c>
      <c r="D61" s="677" t="s">
        <v>2024</v>
      </c>
      <c r="E61" s="677" t="s">
        <v>2025</v>
      </c>
      <c r="F61" s="681">
        <v>1</v>
      </c>
      <c r="G61" s="681">
        <v>254</v>
      </c>
      <c r="H61" s="681"/>
      <c r="I61" s="681">
        <v>254</v>
      </c>
      <c r="J61" s="681"/>
      <c r="K61" s="681"/>
      <c r="L61" s="681"/>
      <c r="M61" s="681"/>
      <c r="N61" s="681"/>
      <c r="O61" s="681"/>
      <c r="P61" s="703"/>
      <c r="Q61" s="682"/>
    </row>
    <row r="62" spans="1:17" ht="14.4" customHeight="1" x14ac:dyDescent="0.3">
      <c r="A62" s="676" t="s">
        <v>482</v>
      </c>
      <c r="B62" s="677" t="s">
        <v>1915</v>
      </c>
      <c r="C62" s="677" t="s">
        <v>1912</v>
      </c>
      <c r="D62" s="677" t="s">
        <v>2026</v>
      </c>
      <c r="E62" s="677" t="s">
        <v>2027</v>
      </c>
      <c r="F62" s="681">
        <v>1</v>
      </c>
      <c r="G62" s="681">
        <v>3557</v>
      </c>
      <c r="H62" s="681"/>
      <c r="I62" s="681">
        <v>3557</v>
      </c>
      <c r="J62" s="681"/>
      <c r="K62" s="681"/>
      <c r="L62" s="681"/>
      <c r="M62" s="681"/>
      <c r="N62" s="681"/>
      <c r="O62" s="681"/>
      <c r="P62" s="703"/>
      <c r="Q62" s="682"/>
    </row>
    <row r="63" spans="1:17" ht="14.4" customHeight="1" x14ac:dyDescent="0.3">
      <c r="A63" s="676" t="s">
        <v>482</v>
      </c>
      <c r="B63" s="677" t="s">
        <v>1915</v>
      </c>
      <c r="C63" s="677" t="s">
        <v>1912</v>
      </c>
      <c r="D63" s="677" t="s">
        <v>2028</v>
      </c>
      <c r="E63" s="677" t="s">
        <v>2029</v>
      </c>
      <c r="F63" s="681"/>
      <c r="G63" s="681"/>
      <c r="H63" s="681"/>
      <c r="I63" s="681"/>
      <c r="J63" s="681">
        <v>1</v>
      </c>
      <c r="K63" s="681">
        <v>6202</v>
      </c>
      <c r="L63" s="681">
        <v>1</v>
      </c>
      <c r="M63" s="681">
        <v>6202</v>
      </c>
      <c r="N63" s="681"/>
      <c r="O63" s="681"/>
      <c r="P63" s="703"/>
      <c r="Q63" s="682"/>
    </row>
    <row r="64" spans="1:17" ht="14.4" customHeight="1" x14ac:dyDescent="0.3">
      <c r="A64" s="676" t="s">
        <v>482</v>
      </c>
      <c r="B64" s="677" t="s">
        <v>1915</v>
      </c>
      <c r="C64" s="677" t="s">
        <v>1912</v>
      </c>
      <c r="D64" s="677" t="s">
        <v>2030</v>
      </c>
      <c r="E64" s="677" t="s">
        <v>2031</v>
      </c>
      <c r="F64" s="681"/>
      <c r="G64" s="681"/>
      <c r="H64" s="681"/>
      <c r="I64" s="681"/>
      <c r="J64" s="681"/>
      <c r="K64" s="681"/>
      <c r="L64" s="681"/>
      <c r="M64" s="681"/>
      <c r="N64" s="681">
        <v>1</v>
      </c>
      <c r="O64" s="681">
        <v>0</v>
      </c>
      <c r="P64" s="703"/>
      <c r="Q64" s="682">
        <v>0</v>
      </c>
    </row>
    <row r="65" spans="1:17" ht="14.4" customHeight="1" x14ac:dyDescent="0.3">
      <c r="A65" s="676" t="s">
        <v>482</v>
      </c>
      <c r="B65" s="677" t="s">
        <v>1915</v>
      </c>
      <c r="C65" s="677" t="s">
        <v>1912</v>
      </c>
      <c r="D65" s="677" t="s">
        <v>2032</v>
      </c>
      <c r="E65" s="677" t="s">
        <v>2033</v>
      </c>
      <c r="F65" s="681">
        <v>1</v>
      </c>
      <c r="G65" s="681">
        <v>3432</v>
      </c>
      <c r="H65" s="681"/>
      <c r="I65" s="681">
        <v>3432</v>
      </c>
      <c r="J65" s="681"/>
      <c r="K65" s="681"/>
      <c r="L65" s="681"/>
      <c r="M65" s="681"/>
      <c r="N65" s="681"/>
      <c r="O65" s="681"/>
      <c r="P65" s="703"/>
      <c r="Q65" s="682"/>
    </row>
    <row r="66" spans="1:17" ht="14.4" customHeight="1" x14ac:dyDescent="0.3">
      <c r="A66" s="676" t="s">
        <v>482</v>
      </c>
      <c r="B66" s="677" t="s">
        <v>1915</v>
      </c>
      <c r="C66" s="677" t="s">
        <v>1912</v>
      </c>
      <c r="D66" s="677" t="s">
        <v>2034</v>
      </c>
      <c r="E66" s="677" t="s">
        <v>2035</v>
      </c>
      <c r="F66" s="681"/>
      <c r="G66" s="681"/>
      <c r="H66" s="681"/>
      <c r="I66" s="681"/>
      <c r="J66" s="681"/>
      <c r="K66" s="681"/>
      <c r="L66" s="681"/>
      <c r="M66" s="681"/>
      <c r="N66" s="681">
        <v>1</v>
      </c>
      <c r="O66" s="681">
        <v>8450</v>
      </c>
      <c r="P66" s="703"/>
      <c r="Q66" s="682">
        <v>8450</v>
      </c>
    </row>
    <row r="67" spans="1:17" ht="14.4" customHeight="1" x14ac:dyDescent="0.3">
      <c r="A67" s="676" t="s">
        <v>482</v>
      </c>
      <c r="B67" s="677" t="s">
        <v>1915</v>
      </c>
      <c r="C67" s="677" t="s">
        <v>1912</v>
      </c>
      <c r="D67" s="677" t="s">
        <v>2036</v>
      </c>
      <c r="E67" s="677" t="s">
        <v>2037</v>
      </c>
      <c r="F67" s="681">
        <v>1</v>
      </c>
      <c r="G67" s="681">
        <v>0</v>
      </c>
      <c r="H67" s="681"/>
      <c r="I67" s="681">
        <v>0</v>
      </c>
      <c r="J67" s="681"/>
      <c r="K67" s="681"/>
      <c r="L67" s="681"/>
      <c r="M67" s="681"/>
      <c r="N67" s="681"/>
      <c r="O67" s="681"/>
      <c r="P67" s="703"/>
      <c r="Q67" s="682"/>
    </row>
    <row r="68" spans="1:17" ht="14.4" customHeight="1" x14ac:dyDescent="0.3">
      <c r="A68" s="676" t="s">
        <v>482</v>
      </c>
      <c r="B68" s="677" t="s">
        <v>1915</v>
      </c>
      <c r="C68" s="677" t="s">
        <v>1912</v>
      </c>
      <c r="D68" s="677" t="s">
        <v>2038</v>
      </c>
      <c r="E68" s="677" t="s">
        <v>2039</v>
      </c>
      <c r="F68" s="681"/>
      <c r="G68" s="681"/>
      <c r="H68" s="681"/>
      <c r="I68" s="681"/>
      <c r="J68" s="681"/>
      <c r="K68" s="681"/>
      <c r="L68" s="681"/>
      <c r="M68" s="681"/>
      <c r="N68" s="681">
        <v>1</v>
      </c>
      <c r="O68" s="681">
        <v>0</v>
      </c>
      <c r="P68" s="703"/>
      <c r="Q68" s="682">
        <v>0</v>
      </c>
    </row>
    <row r="69" spans="1:17" ht="14.4" customHeight="1" x14ac:dyDescent="0.3">
      <c r="A69" s="676" t="s">
        <v>482</v>
      </c>
      <c r="B69" s="677" t="s">
        <v>1915</v>
      </c>
      <c r="C69" s="677" t="s">
        <v>1912</v>
      </c>
      <c r="D69" s="677" t="s">
        <v>2040</v>
      </c>
      <c r="E69" s="677" t="s">
        <v>2041</v>
      </c>
      <c r="F69" s="681"/>
      <c r="G69" s="681"/>
      <c r="H69" s="681"/>
      <c r="I69" s="681"/>
      <c r="J69" s="681"/>
      <c r="K69" s="681"/>
      <c r="L69" s="681"/>
      <c r="M69" s="681"/>
      <c r="N69" s="681">
        <v>1</v>
      </c>
      <c r="O69" s="681">
        <v>0</v>
      </c>
      <c r="P69" s="703"/>
      <c r="Q69" s="682">
        <v>0</v>
      </c>
    </row>
    <row r="70" spans="1:17" ht="14.4" customHeight="1" x14ac:dyDescent="0.3">
      <c r="A70" s="676" t="s">
        <v>482</v>
      </c>
      <c r="B70" s="677" t="s">
        <v>1915</v>
      </c>
      <c r="C70" s="677" t="s">
        <v>1912</v>
      </c>
      <c r="D70" s="677" t="s">
        <v>2042</v>
      </c>
      <c r="E70" s="677" t="s">
        <v>2043</v>
      </c>
      <c r="F70" s="681"/>
      <c r="G70" s="681"/>
      <c r="H70" s="681"/>
      <c r="I70" s="681"/>
      <c r="J70" s="681"/>
      <c r="K70" s="681"/>
      <c r="L70" s="681"/>
      <c r="M70" s="681"/>
      <c r="N70" s="681">
        <v>1</v>
      </c>
      <c r="O70" s="681">
        <v>0</v>
      </c>
      <c r="P70" s="703"/>
      <c r="Q70" s="682">
        <v>0</v>
      </c>
    </row>
    <row r="71" spans="1:17" ht="14.4" customHeight="1" x14ac:dyDescent="0.3">
      <c r="A71" s="676" t="s">
        <v>482</v>
      </c>
      <c r="B71" s="677" t="s">
        <v>2044</v>
      </c>
      <c r="C71" s="677" t="s">
        <v>1912</v>
      </c>
      <c r="D71" s="677" t="s">
        <v>1938</v>
      </c>
      <c r="E71" s="677" t="s">
        <v>1939</v>
      </c>
      <c r="F71" s="681">
        <v>2</v>
      </c>
      <c r="G71" s="681">
        <v>1392</v>
      </c>
      <c r="H71" s="681">
        <v>0.4908321579689704</v>
      </c>
      <c r="I71" s="681">
        <v>696</v>
      </c>
      <c r="J71" s="681">
        <v>4</v>
      </c>
      <c r="K71" s="681">
        <v>2836</v>
      </c>
      <c r="L71" s="681">
        <v>1</v>
      </c>
      <c r="M71" s="681">
        <v>709</v>
      </c>
      <c r="N71" s="681">
        <v>6</v>
      </c>
      <c r="O71" s="681">
        <v>4260</v>
      </c>
      <c r="P71" s="703">
        <v>1.5021156558533146</v>
      </c>
      <c r="Q71" s="682">
        <v>710</v>
      </c>
    </row>
    <row r="72" spans="1:17" ht="14.4" customHeight="1" x14ac:dyDescent="0.3">
      <c r="A72" s="676" t="s">
        <v>482</v>
      </c>
      <c r="B72" s="677" t="s">
        <v>2044</v>
      </c>
      <c r="C72" s="677" t="s">
        <v>1912</v>
      </c>
      <c r="D72" s="677" t="s">
        <v>2045</v>
      </c>
      <c r="E72" s="677" t="s">
        <v>2046</v>
      </c>
      <c r="F72" s="681">
        <v>1</v>
      </c>
      <c r="G72" s="681">
        <v>301</v>
      </c>
      <c r="H72" s="681"/>
      <c r="I72" s="681">
        <v>301</v>
      </c>
      <c r="J72" s="681"/>
      <c r="K72" s="681"/>
      <c r="L72" s="681"/>
      <c r="M72" s="681"/>
      <c r="N72" s="681"/>
      <c r="O72" s="681"/>
      <c r="P72" s="703"/>
      <c r="Q72" s="682"/>
    </row>
    <row r="73" spans="1:17" ht="14.4" customHeight="1" x14ac:dyDescent="0.3">
      <c r="A73" s="676" t="s">
        <v>482</v>
      </c>
      <c r="B73" s="677" t="s">
        <v>2044</v>
      </c>
      <c r="C73" s="677" t="s">
        <v>1912</v>
      </c>
      <c r="D73" s="677" t="s">
        <v>2047</v>
      </c>
      <c r="E73" s="677" t="s">
        <v>2048</v>
      </c>
      <c r="F73" s="681"/>
      <c r="G73" s="681"/>
      <c r="H73" s="681"/>
      <c r="I73" s="681"/>
      <c r="J73" s="681">
        <v>3</v>
      </c>
      <c r="K73" s="681">
        <v>1464</v>
      </c>
      <c r="L73" s="681">
        <v>1</v>
      </c>
      <c r="M73" s="681">
        <v>488</v>
      </c>
      <c r="N73" s="681"/>
      <c r="O73" s="681"/>
      <c r="P73" s="703"/>
      <c r="Q73" s="682"/>
    </row>
    <row r="74" spans="1:17" ht="14.4" customHeight="1" x14ac:dyDescent="0.3">
      <c r="A74" s="676" t="s">
        <v>482</v>
      </c>
      <c r="B74" s="677" t="s">
        <v>2044</v>
      </c>
      <c r="C74" s="677" t="s">
        <v>1912</v>
      </c>
      <c r="D74" s="677" t="s">
        <v>2049</v>
      </c>
      <c r="E74" s="677" t="s">
        <v>2050</v>
      </c>
      <c r="F74" s="681">
        <v>1</v>
      </c>
      <c r="G74" s="681">
        <v>3505</v>
      </c>
      <c r="H74" s="681"/>
      <c r="I74" s="681">
        <v>3505</v>
      </c>
      <c r="J74" s="681"/>
      <c r="K74" s="681"/>
      <c r="L74" s="681"/>
      <c r="M74" s="681"/>
      <c r="N74" s="681"/>
      <c r="O74" s="681"/>
      <c r="P74" s="703"/>
      <c r="Q74" s="682"/>
    </row>
    <row r="75" spans="1:17" ht="14.4" customHeight="1" x14ac:dyDescent="0.3">
      <c r="A75" s="676" t="s">
        <v>482</v>
      </c>
      <c r="B75" s="677" t="s">
        <v>2044</v>
      </c>
      <c r="C75" s="677" t="s">
        <v>1912</v>
      </c>
      <c r="D75" s="677" t="s">
        <v>2051</v>
      </c>
      <c r="E75" s="677" t="s">
        <v>2052</v>
      </c>
      <c r="F75" s="681"/>
      <c r="G75" s="681"/>
      <c r="H75" s="681"/>
      <c r="I75" s="681"/>
      <c r="J75" s="681"/>
      <c r="K75" s="681"/>
      <c r="L75" s="681"/>
      <c r="M75" s="681"/>
      <c r="N75" s="681">
        <v>1</v>
      </c>
      <c r="O75" s="681">
        <v>4908</v>
      </c>
      <c r="P75" s="703"/>
      <c r="Q75" s="682">
        <v>4908</v>
      </c>
    </row>
    <row r="76" spans="1:17" ht="14.4" customHeight="1" x14ac:dyDescent="0.3">
      <c r="A76" s="676" t="s">
        <v>482</v>
      </c>
      <c r="B76" s="677" t="s">
        <v>2044</v>
      </c>
      <c r="C76" s="677" t="s">
        <v>1912</v>
      </c>
      <c r="D76" s="677" t="s">
        <v>2053</v>
      </c>
      <c r="E76" s="677" t="s">
        <v>2054</v>
      </c>
      <c r="F76" s="681"/>
      <c r="G76" s="681"/>
      <c r="H76" s="681"/>
      <c r="I76" s="681"/>
      <c r="J76" s="681">
        <v>1</v>
      </c>
      <c r="K76" s="681">
        <v>4468</v>
      </c>
      <c r="L76" s="681">
        <v>1</v>
      </c>
      <c r="M76" s="681">
        <v>4468</v>
      </c>
      <c r="N76" s="681"/>
      <c r="O76" s="681"/>
      <c r="P76" s="703"/>
      <c r="Q76" s="682"/>
    </row>
    <row r="77" spans="1:17" ht="14.4" customHeight="1" x14ac:dyDescent="0.3">
      <c r="A77" s="676" t="s">
        <v>482</v>
      </c>
      <c r="B77" s="677" t="s">
        <v>2044</v>
      </c>
      <c r="C77" s="677" t="s">
        <v>1912</v>
      </c>
      <c r="D77" s="677" t="s">
        <v>2055</v>
      </c>
      <c r="E77" s="677" t="s">
        <v>2056</v>
      </c>
      <c r="F77" s="681">
        <v>3</v>
      </c>
      <c r="G77" s="681">
        <v>16086</v>
      </c>
      <c r="H77" s="681">
        <v>0.58420192482295263</v>
      </c>
      <c r="I77" s="681">
        <v>5362</v>
      </c>
      <c r="J77" s="681">
        <v>5</v>
      </c>
      <c r="K77" s="681">
        <v>27535</v>
      </c>
      <c r="L77" s="681">
        <v>1</v>
      </c>
      <c r="M77" s="681">
        <v>5507</v>
      </c>
      <c r="N77" s="681">
        <v>1</v>
      </c>
      <c r="O77" s="681">
        <v>5509</v>
      </c>
      <c r="P77" s="703">
        <v>0.20007263482840021</v>
      </c>
      <c r="Q77" s="682">
        <v>5509</v>
      </c>
    </row>
    <row r="78" spans="1:17" ht="14.4" customHeight="1" x14ac:dyDescent="0.3">
      <c r="A78" s="676" t="s">
        <v>482</v>
      </c>
      <c r="B78" s="677" t="s">
        <v>2044</v>
      </c>
      <c r="C78" s="677" t="s">
        <v>1912</v>
      </c>
      <c r="D78" s="677" t="s">
        <v>2057</v>
      </c>
      <c r="E78" s="677" t="s">
        <v>2058</v>
      </c>
      <c r="F78" s="681"/>
      <c r="G78" s="681"/>
      <c r="H78" s="681"/>
      <c r="I78" s="681"/>
      <c r="J78" s="681"/>
      <c r="K78" s="681"/>
      <c r="L78" s="681"/>
      <c r="M78" s="681"/>
      <c r="N78" s="681">
        <v>1</v>
      </c>
      <c r="O78" s="681">
        <v>9219</v>
      </c>
      <c r="P78" s="703"/>
      <c r="Q78" s="682">
        <v>9219</v>
      </c>
    </row>
    <row r="79" spans="1:17" ht="14.4" customHeight="1" x14ac:dyDescent="0.3">
      <c r="A79" s="676" t="s">
        <v>482</v>
      </c>
      <c r="B79" s="677" t="s">
        <v>2044</v>
      </c>
      <c r="C79" s="677" t="s">
        <v>1912</v>
      </c>
      <c r="D79" s="677" t="s">
        <v>2059</v>
      </c>
      <c r="E79" s="677" t="s">
        <v>2060</v>
      </c>
      <c r="F79" s="681"/>
      <c r="G79" s="681"/>
      <c r="H79" s="681"/>
      <c r="I79" s="681"/>
      <c r="J79" s="681">
        <v>1</v>
      </c>
      <c r="K79" s="681">
        <v>1309</v>
      </c>
      <c r="L79" s="681">
        <v>1</v>
      </c>
      <c r="M79" s="681">
        <v>1309</v>
      </c>
      <c r="N79" s="681"/>
      <c r="O79" s="681"/>
      <c r="P79" s="703"/>
      <c r="Q79" s="682"/>
    </row>
    <row r="80" spans="1:17" ht="14.4" customHeight="1" x14ac:dyDescent="0.3">
      <c r="A80" s="676" t="s">
        <v>482</v>
      </c>
      <c r="B80" s="677" t="s">
        <v>2044</v>
      </c>
      <c r="C80" s="677" t="s">
        <v>1912</v>
      </c>
      <c r="D80" s="677" t="s">
        <v>2061</v>
      </c>
      <c r="E80" s="677" t="s">
        <v>2062</v>
      </c>
      <c r="F80" s="681">
        <v>1</v>
      </c>
      <c r="G80" s="681">
        <v>4082</v>
      </c>
      <c r="H80" s="681">
        <v>0.23938540933614824</v>
      </c>
      <c r="I80" s="681">
        <v>4082</v>
      </c>
      <c r="J80" s="681">
        <v>4</v>
      </c>
      <c r="K80" s="681">
        <v>17052</v>
      </c>
      <c r="L80" s="681">
        <v>1</v>
      </c>
      <c r="M80" s="681">
        <v>4263</v>
      </c>
      <c r="N80" s="681">
        <v>1</v>
      </c>
      <c r="O80" s="681">
        <v>4266</v>
      </c>
      <c r="P80" s="703">
        <v>0.25017593244194231</v>
      </c>
      <c r="Q80" s="682">
        <v>4266</v>
      </c>
    </row>
    <row r="81" spans="1:17" ht="14.4" customHeight="1" x14ac:dyDescent="0.3">
      <c r="A81" s="676" t="s">
        <v>482</v>
      </c>
      <c r="B81" s="677" t="s">
        <v>2044</v>
      </c>
      <c r="C81" s="677" t="s">
        <v>1912</v>
      </c>
      <c r="D81" s="677" t="s">
        <v>2063</v>
      </c>
      <c r="E81" s="677" t="s">
        <v>2064</v>
      </c>
      <c r="F81" s="681">
        <v>2</v>
      </c>
      <c r="G81" s="681">
        <v>1892</v>
      </c>
      <c r="H81" s="681">
        <v>1.9485066941297631</v>
      </c>
      <c r="I81" s="681">
        <v>946</v>
      </c>
      <c r="J81" s="681">
        <v>1</v>
      </c>
      <c r="K81" s="681">
        <v>971</v>
      </c>
      <c r="L81" s="681">
        <v>1</v>
      </c>
      <c r="M81" s="681">
        <v>971</v>
      </c>
      <c r="N81" s="681">
        <v>1</v>
      </c>
      <c r="O81" s="681">
        <v>972</v>
      </c>
      <c r="P81" s="703">
        <v>1.0010298661174046</v>
      </c>
      <c r="Q81" s="682">
        <v>972</v>
      </c>
    </row>
    <row r="82" spans="1:17" ht="14.4" customHeight="1" x14ac:dyDescent="0.3">
      <c r="A82" s="676" t="s">
        <v>482</v>
      </c>
      <c r="B82" s="677" t="s">
        <v>2044</v>
      </c>
      <c r="C82" s="677" t="s">
        <v>1912</v>
      </c>
      <c r="D82" s="677" t="s">
        <v>1942</v>
      </c>
      <c r="E82" s="677" t="s">
        <v>1943</v>
      </c>
      <c r="F82" s="681">
        <v>1</v>
      </c>
      <c r="G82" s="681">
        <v>819</v>
      </c>
      <c r="H82" s="681">
        <v>0.97966507177033491</v>
      </c>
      <c r="I82" s="681">
        <v>819</v>
      </c>
      <c r="J82" s="681">
        <v>1</v>
      </c>
      <c r="K82" s="681">
        <v>836</v>
      </c>
      <c r="L82" s="681">
        <v>1</v>
      </c>
      <c r="M82" s="681">
        <v>836</v>
      </c>
      <c r="N82" s="681"/>
      <c r="O82" s="681"/>
      <c r="P82" s="703"/>
      <c r="Q82" s="682"/>
    </row>
    <row r="83" spans="1:17" ht="14.4" customHeight="1" x14ac:dyDescent="0.3">
      <c r="A83" s="676" t="s">
        <v>482</v>
      </c>
      <c r="B83" s="677" t="s">
        <v>2044</v>
      </c>
      <c r="C83" s="677" t="s">
        <v>1912</v>
      </c>
      <c r="D83" s="677" t="s">
        <v>2065</v>
      </c>
      <c r="E83" s="677" t="s">
        <v>2066</v>
      </c>
      <c r="F83" s="681">
        <v>1</v>
      </c>
      <c r="G83" s="681">
        <v>3958</v>
      </c>
      <c r="H83" s="681">
        <v>0.95626963034549406</v>
      </c>
      <c r="I83" s="681">
        <v>3958</v>
      </c>
      <c r="J83" s="681">
        <v>1</v>
      </c>
      <c r="K83" s="681">
        <v>4139</v>
      </c>
      <c r="L83" s="681">
        <v>1</v>
      </c>
      <c r="M83" s="681">
        <v>4139</v>
      </c>
      <c r="N83" s="681"/>
      <c r="O83" s="681"/>
      <c r="P83" s="703"/>
      <c r="Q83" s="682"/>
    </row>
    <row r="84" spans="1:17" ht="14.4" customHeight="1" x14ac:dyDescent="0.3">
      <c r="A84" s="676" t="s">
        <v>482</v>
      </c>
      <c r="B84" s="677" t="s">
        <v>2044</v>
      </c>
      <c r="C84" s="677" t="s">
        <v>1912</v>
      </c>
      <c r="D84" s="677" t="s">
        <v>2067</v>
      </c>
      <c r="E84" s="677" t="s">
        <v>2068</v>
      </c>
      <c r="F84" s="681"/>
      <c r="G84" s="681"/>
      <c r="H84" s="681"/>
      <c r="I84" s="681"/>
      <c r="J84" s="681">
        <v>2</v>
      </c>
      <c r="K84" s="681">
        <v>5900</v>
      </c>
      <c r="L84" s="681">
        <v>1</v>
      </c>
      <c r="M84" s="681">
        <v>2950</v>
      </c>
      <c r="N84" s="681">
        <v>1</v>
      </c>
      <c r="O84" s="681">
        <v>2952</v>
      </c>
      <c r="P84" s="703">
        <v>0.50033898305084745</v>
      </c>
      <c r="Q84" s="682">
        <v>2952</v>
      </c>
    </row>
    <row r="85" spans="1:17" ht="14.4" customHeight="1" x14ac:dyDescent="0.3">
      <c r="A85" s="676" t="s">
        <v>482</v>
      </c>
      <c r="B85" s="677" t="s">
        <v>2044</v>
      </c>
      <c r="C85" s="677" t="s">
        <v>1912</v>
      </c>
      <c r="D85" s="677" t="s">
        <v>1970</v>
      </c>
      <c r="E85" s="677" t="s">
        <v>1971</v>
      </c>
      <c r="F85" s="681"/>
      <c r="G85" s="681"/>
      <c r="H85" s="681"/>
      <c r="I85" s="681"/>
      <c r="J85" s="681">
        <v>2</v>
      </c>
      <c r="K85" s="681">
        <v>1730</v>
      </c>
      <c r="L85" s="681">
        <v>1</v>
      </c>
      <c r="M85" s="681">
        <v>865</v>
      </c>
      <c r="N85" s="681">
        <v>4</v>
      </c>
      <c r="O85" s="681">
        <v>3460</v>
      </c>
      <c r="P85" s="703">
        <v>2</v>
      </c>
      <c r="Q85" s="682">
        <v>865</v>
      </c>
    </row>
    <row r="86" spans="1:17" ht="14.4" customHeight="1" x14ac:dyDescent="0.3">
      <c r="A86" s="676" t="s">
        <v>482</v>
      </c>
      <c r="B86" s="677" t="s">
        <v>2044</v>
      </c>
      <c r="C86" s="677" t="s">
        <v>1912</v>
      </c>
      <c r="D86" s="677" t="s">
        <v>2069</v>
      </c>
      <c r="E86" s="677" t="s">
        <v>2070</v>
      </c>
      <c r="F86" s="681">
        <v>2</v>
      </c>
      <c r="G86" s="681">
        <v>228</v>
      </c>
      <c r="H86" s="681">
        <v>0.23749999999999999</v>
      </c>
      <c r="I86" s="681">
        <v>114</v>
      </c>
      <c r="J86" s="681">
        <v>8</v>
      </c>
      <c r="K86" s="681">
        <v>960</v>
      </c>
      <c r="L86" s="681">
        <v>1</v>
      </c>
      <c r="M86" s="681">
        <v>120</v>
      </c>
      <c r="N86" s="681">
        <v>2</v>
      </c>
      <c r="O86" s="681">
        <v>240</v>
      </c>
      <c r="P86" s="703">
        <v>0.25</v>
      </c>
      <c r="Q86" s="682">
        <v>120</v>
      </c>
    </row>
    <row r="87" spans="1:17" ht="14.4" customHeight="1" x14ac:dyDescent="0.3">
      <c r="A87" s="676" t="s">
        <v>482</v>
      </c>
      <c r="B87" s="677" t="s">
        <v>2044</v>
      </c>
      <c r="C87" s="677" t="s">
        <v>1912</v>
      </c>
      <c r="D87" s="677" t="s">
        <v>2071</v>
      </c>
      <c r="E87" s="677" t="s">
        <v>2072</v>
      </c>
      <c r="F87" s="681">
        <v>1</v>
      </c>
      <c r="G87" s="681">
        <v>311</v>
      </c>
      <c r="H87" s="681">
        <v>0.48746081504702193</v>
      </c>
      <c r="I87" s="681">
        <v>311</v>
      </c>
      <c r="J87" s="681">
        <v>2</v>
      </c>
      <c r="K87" s="681">
        <v>638</v>
      </c>
      <c r="L87" s="681">
        <v>1</v>
      </c>
      <c r="M87" s="681">
        <v>319</v>
      </c>
      <c r="N87" s="681"/>
      <c r="O87" s="681"/>
      <c r="P87" s="703"/>
      <c r="Q87" s="682"/>
    </row>
    <row r="88" spans="1:17" ht="14.4" customHeight="1" x14ac:dyDescent="0.3">
      <c r="A88" s="676" t="s">
        <v>482</v>
      </c>
      <c r="B88" s="677" t="s">
        <v>2044</v>
      </c>
      <c r="C88" s="677" t="s">
        <v>1912</v>
      </c>
      <c r="D88" s="677" t="s">
        <v>2073</v>
      </c>
      <c r="E88" s="677" t="s">
        <v>2074</v>
      </c>
      <c r="F88" s="681"/>
      <c r="G88" s="681"/>
      <c r="H88" s="681"/>
      <c r="I88" s="681"/>
      <c r="J88" s="681">
        <v>4</v>
      </c>
      <c r="K88" s="681">
        <v>22824</v>
      </c>
      <c r="L88" s="681">
        <v>1</v>
      </c>
      <c r="M88" s="681">
        <v>5706</v>
      </c>
      <c r="N88" s="681">
        <v>2</v>
      </c>
      <c r="O88" s="681">
        <v>11422</v>
      </c>
      <c r="P88" s="703">
        <v>0.50043813529617942</v>
      </c>
      <c r="Q88" s="682">
        <v>5711</v>
      </c>
    </row>
    <row r="89" spans="1:17" ht="14.4" customHeight="1" x14ac:dyDescent="0.3">
      <c r="A89" s="676" t="s">
        <v>482</v>
      </c>
      <c r="B89" s="677" t="s">
        <v>2044</v>
      </c>
      <c r="C89" s="677" t="s">
        <v>1912</v>
      </c>
      <c r="D89" s="677" t="s">
        <v>2075</v>
      </c>
      <c r="E89" s="677" t="s">
        <v>2076</v>
      </c>
      <c r="F89" s="681"/>
      <c r="G89" s="681"/>
      <c r="H89" s="681"/>
      <c r="I89" s="681"/>
      <c r="J89" s="681">
        <v>1</v>
      </c>
      <c r="K89" s="681">
        <v>2548</v>
      </c>
      <c r="L89" s="681">
        <v>1</v>
      </c>
      <c r="M89" s="681">
        <v>2548</v>
      </c>
      <c r="N89" s="681"/>
      <c r="O89" s="681"/>
      <c r="P89" s="703"/>
      <c r="Q89" s="682"/>
    </row>
    <row r="90" spans="1:17" ht="14.4" customHeight="1" x14ac:dyDescent="0.3">
      <c r="A90" s="676" t="s">
        <v>482</v>
      </c>
      <c r="B90" s="677" t="s">
        <v>2044</v>
      </c>
      <c r="C90" s="677" t="s">
        <v>1912</v>
      </c>
      <c r="D90" s="677" t="s">
        <v>2077</v>
      </c>
      <c r="E90" s="677" t="s">
        <v>2078</v>
      </c>
      <c r="F90" s="681">
        <v>1</v>
      </c>
      <c r="G90" s="681">
        <v>3795</v>
      </c>
      <c r="H90" s="681"/>
      <c r="I90" s="681">
        <v>3795</v>
      </c>
      <c r="J90" s="681"/>
      <c r="K90" s="681"/>
      <c r="L90" s="681"/>
      <c r="M90" s="681"/>
      <c r="N90" s="681"/>
      <c r="O90" s="681"/>
      <c r="P90" s="703"/>
      <c r="Q90" s="682"/>
    </row>
    <row r="91" spans="1:17" ht="14.4" customHeight="1" x14ac:dyDescent="0.3">
      <c r="A91" s="676" t="s">
        <v>482</v>
      </c>
      <c r="B91" s="677" t="s">
        <v>2044</v>
      </c>
      <c r="C91" s="677" t="s">
        <v>1912</v>
      </c>
      <c r="D91" s="677" t="s">
        <v>2079</v>
      </c>
      <c r="E91" s="677" t="s">
        <v>2080</v>
      </c>
      <c r="F91" s="681"/>
      <c r="G91" s="681"/>
      <c r="H91" s="681"/>
      <c r="I91" s="681"/>
      <c r="J91" s="681"/>
      <c r="K91" s="681"/>
      <c r="L91" s="681"/>
      <c r="M91" s="681"/>
      <c r="N91" s="681">
        <v>1</v>
      </c>
      <c r="O91" s="681">
        <v>8312</v>
      </c>
      <c r="P91" s="703"/>
      <c r="Q91" s="682">
        <v>8312</v>
      </c>
    </row>
    <row r="92" spans="1:17" ht="14.4" customHeight="1" x14ac:dyDescent="0.3">
      <c r="A92" s="676" t="s">
        <v>482</v>
      </c>
      <c r="B92" s="677" t="s">
        <v>2044</v>
      </c>
      <c r="C92" s="677" t="s">
        <v>1912</v>
      </c>
      <c r="D92" s="677" t="s">
        <v>2081</v>
      </c>
      <c r="E92" s="677" t="s">
        <v>2082</v>
      </c>
      <c r="F92" s="681">
        <v>1</v>
      </c>
      <c r="G92" s="681">
        <v>318</v>
      </c>
      <c r="H92" s="681"/>
      <c r="I92" s="681">
        <v>318</v>
      </c>
      <c r="J92" s="681"/>
      <c r="K92" s="681"/>
      <c r="L92" s="681"/>
      <c r="M92" s="681"/>
      <c r="N92" s="681"/>
      <c r="O92" s="681"/>
      <c r="P92" s="703"/>
      <c r="Q92" s="682"/>
    </row>
    <row r="93" spans="1:17" ht="14.4" customHeight="1" x14ac:dyDescent="0.3">
      <c r="A93" s="676" t="s">
        <v>482</v>
      </c>
      <c r="B93" s="677" t="s">
        <v>2044</v>
      </c>
      <c r="C93" s="677" t="s">
        <v>1912</v>
      </c>
      <c r="D93" s="677" t="s">
        <v>2083</v>
      </c>
      <c r="E93" s="677" t="s">
        <v>2084</v>
      </c>
      <c r="F93" s="681"/>
      <c r="G93" s="681"/>
      <c r="H93" s="681"/>
      <c r="I93" s="681"/>
      <c r="J93" s="681">
        <v>1</v>
      </c>
      <c r="K93" s="681">
        <v>1109</v>
      </c>
      <c r="L93" s="681">
        <v>1</v>
      </c>
      <c r="M93" s="681">
        <v>1109</v>
      </c>
      <c r="N93" s="681"/>
      <c r="O93" s="681"/>
      <c r="P93" s="703"/>
      <c r="Q93" s="682"/>
    </row>
    <row r="94" spans="1:17" ht="14.4" customHeight="1" x14ac:dyDescent="0.3">
      <c r="A94" s="676" t="s">
        <v>482</v>
      </c>
      <c r="B94" s="677" t="s">
        <v>2044</v>
      </c>
      <c r="C94" s="677" t="s">
        <v>1912</v>
      </c>
      <c r="D94" s="677" t="s">
        <v>2085</v>
      </c>
      <c r="E94" s="677" t="s">
        <v>2086</v>
      </c>
      <c r="F94" s="681"/>
      <c r="G94" s="681"/>
      <c r="H94" s="681"/>
      <c r="I94" s="681"/>
      <c r="J94" s="681">
        <v>1</v>
      </c>
      <c r="K94" s="681">
        <v>2387</v>
      </c>
      <c r="L94" s="681">
        <v>1</v>
      </c>
      <c r="M94" s="681">
        <v>2387</v>
      </c>
      <c r="N94" s="681"/>
      <c r="O94" s="681"/>
      <c r="P94" s="703"/>
      <c r="Q94" s="682"/>
    </row>
    <row r="95" spans="1:17" ht="14.4" customHeight="1" x14ac:dyDescent="0.3">
      <c r="A95" s="676" t="s">
        <v>482</v>
      </c>
      <c r="B95" s="677" t="s">
        <v>2044</v>
      </c>
      <c r="C95" s="677" t="s">
        <v>1912</v>
      </c>
      <c r="D95" s="677" t="s">
        <v>2087</v>
      </c>
      <c r="E95" s="677" t="s">
        <v>2056</v>
      </c>
      <c r="F95" s="681"/>
      <c r="G95" s="681"/>
      <c r="H95" s="681"/>
      <c r="I95" s="681"/>
      <c r="J95" s="681">
        <v>1</v>
      </c>
      <c r="K95" s="681">
        <v>593</v>
      </c>
      <c r="L95" s="681">
        <v>1</v>
      </c>
      <c r="M95" s="681">
        <v>593</v>
      </c>
      <c r="N95" s="681">
        <v>1</v>
      </c>
      <c r="O95" s="681">
        <v>593</v>
      </c>
      <c r="P95" s="703">
        <v>1</v>
      </c>
      <c r="Q95" s="682">
        <v>593</v>
      </c>
    </row>
    <row r="96" spans="1:17" ht="14.4" customHeight="1" x14ac:dyDescent="0.3">
      <c r="A96" s="676" t="s">
        <v>482</v>
      </c>
      <c r="B96" s="677" t="s">
        <v>2044</v>
      </c>
      <c r="C96" s="677" t="s">
        <v>1912</v>
      </c>
      <c r="D96" s="677" t="s">
        <v>2088</v>
      </c>
      <c r="E96" s="677" t="s">
        <v>2089</v>
      </c>
      <c r="F96" s="681"/>
      <c r="G96" s="681"/>
      <c r="H96" s="681"/>
      <c r="I96" s="681"/>
      <c r="J96" s="681">
        <v>1</v>
      </c>
      <c r="K96" s="681">
        <v>3713</v>
      </c>
      <c r="L96" s="681">
        <v>1</v>
      </c>
      <c r="M96" s="681">
        <v>3713</v>
      </c>
      <c r="N96" s="681"/>
      <c r="O96" s="681"/>
      <c r="P96" s="703"/>
      <c r="Q96" s="682"/>
    </row>
    <row r="97" spans="1:17" ht="14.4" customHeight="1" x14ac:dyDescent="0.3">
      <c r="A97" s="676" t="s">
        <v>482</v>
      </c>
      <c r="B97" s="677" t="s">
        <v>2044</v>
      </c>
      <c r="C97" s="677" t="s">
        <v>1912</v>
      </c>
      <c r="D97" s="677" t="s">
        <v>2090</v>
      </c>
      <c r="E97" s="677" t="s">
        <v>2091</v>
      </c>
      <c r="F97" s="681"/>
      <c r="G97" s="681"/>
      <c r="H97" s="681"/>
      <c r="I97" s="681"/>
      <c r="J97" s="681">
        <v>1</v>
      </c>
      <c r="K97" s="681">
        <v>2758</v>
      </c>
      <c r="L97" s="681">
        <v>1</v>
      </c>
      <c r="M97" s="681">
        <v>2758</v>
      </c>
      <c r="N97" s="681"/>
      <c r="O97" s="681"/>
      <c r="P97" s="703"/>
      <c r="Q97" s="682"/>
    </row>
    <row r="98" spans="1:17" ht="14.4" customHeight="1" x14ac:dyDescent="0.3">
      <c r="A98" s="676" t="s">
        <v>482</v>
      </c>
      <c r="B98" s="677" t="s">
        <v>2092</v>
      </c>
      <c r="C98" s="677" t="s">
        <v>1912</v>
      </c>
      <c r="D98" s="677" t="s">
        <v>2093</v>
      </c>
      <c r="E98" s="677" t="s">
        <v>2094</v>
      </c>
      <c r="F98" s="681"/>
      <c r="G98" s="681"/>
      <c r="H98" s="681"/>
      <c r="I98" s="681"/>
      <c r="J98" s="681"/>
      <c r="K98" s="681"/>
      <c r="L98" s="681"/>
      <c r="M98" s="681"/>
      <c r="N98" s="681">
        <v>1</v>
      </c>
      <c r="O98" s="681">
        <v>0</v>
      </c>
      <c r="P98" s="703"/>
      <c r="Q98" s="682">
        <v>0</v>
      </c>
    </row>
    <row r="99" spans="1:17" ht="14.4" customHeight="1" x14ac:dyDescent="0.3">
      <c r="A99" s="676" t="s">
        <v>482</v>
      </c>
      <c r="B99" s="677" t="s">
        <v>2092</v>
      </c>
      <c r="C99" s="677" t="s">
        <v>1912</v>
      </c>
      <c r="D99" s="677" t="s">
        <v>1960</v>
      </c>
      <c r="E99" s="677" t="s">
        <v>1961</v>
      </c>
      <c r="F99" s="681"/>
      <c r="G99" s="681"/>
      <c r="H99" s="681"/>
      <c r="I99" s="681"/>
      <c r="J99" s="681"/>
      <c r="K99" s="681"/>
      <c r="L99" s="681"/>
      <c r="M99" s="681"/>
      <c r="N99" s="681">
        <v>1</v>
      </c>
      <c r="O99" s="681">
        <v>0</v>
      </c>
      <c r="P99" s="703"/>
      <c r="Q99" s="682">
        <v>0</v>
      </c>
    </row>
    <row r="100" spans="1:17" ht="14.4" customHeight="1" x14ac:dyDescent="0.3">
      <c r="A100" s="676" t="s">
        <v>482</v>
      </c>
      <c r="B100" s="677" t="s">
        <v>2092</v>
      </c>
      <c r="C100" s="677" t="s">
        <v>1912</v>
      </c>
      <c r="D100" s="677" t="s">
        <v>1998</v>
      </c>
      <c r="E100" s="677" t="s">
        <v>1999</v>
      </c>
      <c r="F100" s="681"/>
      <c r="G100" s="681"/>
      <c r="H100" s="681"/>
      <c r="I100" s="681"/>
      <c r="J100" s="681"/>
      <c r="K100" s="681"/>
      <c r="L100" s="681"/>
      <c r="M100" s="681"/>
      <c r="N100" s="681">
        <v>1</v>
      </c>
      <c r="O100" s="681">
        <v>0</v>
      </c>
      <c r="P100" s="703"/>
      <c r="Q100" s="682">
        <v>0</v>
      </c>
    </row>
    <row r="101" spans="1:17" ht="14.4" customHeight="1" x14ac:dyDescent="0.3">
      <c r="A101" s="676" t="s">
        <v>482</v>
      </c>
      <c r="B101" s="677" t="s">
        <v>2092</v>
      </c>
      <c r="C101" s="677" t="s">
        <v>1912</v>
      </c>
      <c r="D101" s="677" t="s">
        <v>2095</v>
      </c>
      <c r="E101" s="677" t="s">
        <v>2096</v>
      </c>
      <c r="F101" s="681"/>
      <c r="G101" s="681"/>
      <c r="H101" s="681"/>
      <c r="I101" s="681"/>
      <c r="J101" s="681"/>
      <c r="K101" s="681"/>
      <c r="L101" s="681"/>
      <c r="M101" s="681"/>
      <c r="N101" s="681">
        <v>1</v>
      </c>
      <c r="O101" s="681">
        <v>0</v>
      </c>
      <c r="P101" s="703"/>
      <c r="Q101" s="682">
        <v>0</v>
      </c>
    </row>
    <row r="102" spans="1:17" ht="14.4" customHeight="1" x14ac:dyDescent="0.3">
      <c r="A102" s="676" t="s">
        <v>482</v>
      </c>
      <c r="B102" s="677" t="s">
        <v>2092</v>
      </c>
      <c r="C102" s="677" t="s">
        <v>1912</v>
      </c>
      <c r="D102" s="677" t="s">
        <v>2097</v>
      </c>
      <c r="E102" s="677" t="s">
        <v>2098</v>
      </c>
      <c r="F102" s="681"/>
      <c r="G102" s="681"/>
      <c r="H102" s="681"/>
      <c r="I102" s="681"/>
      <c r="J102" s="681"/>
      <c r="K102" s="681"/>
      <c r="L102" s="681"/>
      <c r="M102" s="681"/>
      <c r="N102" s="681">
        <v>1</v>
      </c>
      <c r="O102" s="681">
        <v>0</v>
      </c>
      <c r="P102" s="703"/>
      <c r="Q102" s="682">
        <v>0</v>
      </c>
    </row>
    <row r="103" spans="1:17" ht="14.4" customHeight="1" x14ac:dyDescent="0.3">
      <c r="A103" s="676" t="s">
        <v>482</v>
      </c>
      <c r="B103" s="677" t="s">
        <v>2092</v>
      </c>
      <c r="C103" s="677" t="s">
        <v>1912</v>
      </c>
      <c r="D103" s="677" t="s">
        <v>2099</v>
      </c>
      <c r="E103" s="677"/>
      <c r="F103" s="681"/>
      <c r="G103" s="681"/>
      <c r="H103" s="681"/>
      <c r="I103" s="681"/>
      <c r="J103" s="681"/>
      <c r="K103" s="681"/>
      <c r="L103" s="681"/>
      <c r="M103" s="681"/>
      <c r="N103" s="681">
        <v>1</v>
      </c>
      <c r="O103" s="681">
        <v>7605</v>
      </c>
      <c r="P103" s="703"/>
      <c r="Q103" s="682">
        <v>7605</v>
      </c>
    </row>
    <row r="104" spans="1:17" ht="14.4" customHeight="1" x14ac:dyDescent="0.3">
      <c r="A104" s="676" t="s">
        <v>482</v>
      </c>
      <c r="B104" s="677" t="s">
        <v>2100</v>
      </c>
      <c r="C104" s="677" t="s">
        <v>1912</v>
      </c>
      <c r="D104" s="677" t="s">
        <v>2101</v>
      </c>
      <c r="E104" s="677" t="s">
        <v>2102</v>
      </c>
      <c r="F104" s="681"/>
      <c r="G104" s="681"/>
      <c r="H104" s="681"/>
      <c r="I104" s="681"/>
      <c r="J104" s="681"/>
      <c r="K104" s="681"/>
      <c r="L104" s="681"/>
      <c r="M104" s="681"/>
      <c r="N104" s="681">
        <v>1</v>
      </c>
      <c r="O104" s="681">
        <v>5705</v>
      </c>
      <c r="P104" s="703"/>
      <c r="Q104" s="682">
        <v>5705</v>
      </c>
    </row>
    <row r="105" spans="1:17" ht="14.4" customHeight="1" x14ac:dyDescent="0.3">
      <c r="A105" s="676" t="s">
        <v>482</v>
      </c>
      <c r="B105" s="677" t="s">
        <v>2100</v>
      </c>
      <c r="C105" s="677" t="s">
        <v>1912</v>
      </c>
      <c r="D105" s="677" t="s">
        <v>2103</v>
      </c>
      <c r="E105" s="677" t="s">
        <v>2104</v>
      </c>
      <c r="F105" s="681"/>
      <c r="G105" s="681"/>
      <c r="H105" s="681"/>
      <c r="I105" s="681"/>
      <c r="J105" s="681"/>
      <c r="K105" s="681"/>
      <c r="L105" s="681"/>
      <c r="M105" s="681"/>
      <c r="N105" s="681">
        <v>1</v>
      </c>
      <c r="O105" s="681">
        <v>2348</v>
      </c>
      <c r="P105" s="703"/>
      <c r="Q105" s="682">
        <v>2348</v>
      </c>
    </row>
    <row r="106" spans="1:17" ht="14.4" customHeight="1" x14ac:dyDescent="0.3">
      <c r="A106" s="676" t="s">
        <v>482</v>
      </c>
      <c r="B106" s="677" t="s">
        <v>2100</v>
      </c>
      <c r="C106" s="677" t="s">
        <v>1912</v>
      </c>
      <c r="D106" s="677" t="s">
        <v>2105</v>
      </c>
      <c r="E106" s="677" t="s">
        <v>2106</v>
      </c>
      <c r="F106" s="681"/>
      <c r="G106" s="681"/>
      <c r="H106" s="681"/>
      <c r="I106" s="681"/>
      <c r="J106" s="681"/>
      <c r="K106" s="681"/>
      <c r="L106" s="681"/>
      <c r="M106" s="681"/>
      <c r="N106" s="681">
        <v>1</v>
      </c>
      <c r="O106" s="681">
        <v>5606</v>
      </c>
      <c r="P106" s="703"/>
      <c r="Q106" s="682">
        <v>5606</v>
      </c>
    </row>
    <row r="107" spans="1:17" ht="14.4" customHeight="1" x14ac:dyDescent="0.3">
      <c r="A107" s="676" t="s">
        <v>482</v>
      </c>
      <c r="B107" s="677" t="s">
        <v>2100</v>
      </c>
      <c r="C107" s="677" t="s">
        <v>1912</v>
      </c>
      <c r="D107" s="677" t="s">
        <v>2107</v>
      </c>
      <c r="E107" s="677" t="s">
        <v>2108</v>
      </c>
      <c r="F107" s="681"/>
      <c r="G107" s="681"/>
      <c r="H107" s="681"/>
      <c r="I107" s="681"/>
      <c r="J107" s="681"/>
      <c r="K107" s="681"/>
      <c r="L107" s="681"/>
      <c r="M107" s="681"/>
      <c r="N107" s="681">
        <v>1</v>
      </c>
      <c r="O107" s="681">
        <v>4114</v>
      </c>
      <c r="P107" s="703"/>
      <c r="Q107" s="682">
        <v>4114</v>
      </c>
    </row>
    <row r="108" spans="1:17" ht="14.4" customHeight="1" x14ac:dyDescent="0.3">
      <c r="A108" s="676" t="s">
        <v>482</v>
      </c>
      <c r="B108" s="677" t="s">
        <v>2100</v>
      </c>
      <c r="C108" s="677" t="s">
        <v>1912</v>
      </c>
      <c r="D108" s="677" t="s">
        <v>2109</v>
      </c>
      <c r="E108" s="677" t="s">
        <v>2110</v>
      </c>
      <c r="F108" s="681"/>
      <c r="G108" s="681"/>
      <c r="H108" s="681"/>
      <c r="I108" s="681"/>
      <c r="J108" s="681"/>
      <c r="K108" s="681"/>
      <c r="L108" s="681"/>
      <c r="M108" s="681"/>
      <c r="N108" s="681">
        <v>1</v>
      </c>
      <c r="O108" s="681">
        <v>4609</v>
      </c>
      <c r="P108" s="703"/>
      <c r="Q108" s="682">
        <v>4609</v>
      </c>
    </row>
    <row r="109" spans="1:17" ht="14.4" customHeight="1" x14ac:dyDescent="0.3">
      <c r="A109" s="676" t="s">
        <v>482</v>
      </c>
      <c r="B109" s="677" t="s">
        <v>1911</v>
      </c>
      <c r="C109" s="677" t="s">
        <v>2111</v>
      </c>
      <c r="D109" s="677" t="s">
        <v>2112</v>
      </c>
      <c r="E109" s="677" t="s">
        <v>1089</v>
      </c>
      <c r="F109" s="681">
        <v>0.2</v>
      </c>
      <c r="G109" s="681">
        <v>2258.7600000000002</v>
      </c>
      <c r="H109" s="681">
        <v>1</v>
      </c>
      <c r="I109" s="681">
        <v>11293.800000000001</v>
      </c>
      <c r="J109" s="681">
        <v>0.2</v>
      </c>
      <c r="K109" s="681">
        <v>2258.7600000000002</v>
      </c>
      <c r="L109" s="681">
        <v>1</v>
      </c>
      <c r="M109" s="681">
        <v>11293.800000000001</v>
      </c>
      <c r="N109" s="681">
        <v>1.2</v>
      </c>
      <c r="O109" s="681">
        <v>13552.61</v>
      </c>
      <c r="P109" s="703">
        <v>6.0000221360392425</v>
      </c>
      <c r="Q109" s="682">
        <v>11293.841666666667</v>
      </c>
    </row>
    <row r="110" spans="1:17" ht="14.4" customHeight="1" x14ac:dyDescent="0.3">
      <c r="A110" s="676" t="s">
        <v>482</v>
      </c>
      <c r="B110" s="677" t="s">
        <v>1911</v>
      </c>
      <c r="C110" s="677" t="s">
        <v>2111</v>
      </c>
      <c r="D110" s="677" t="s">
        <v>2113</v>
      </c>
      <c r="E110" s="677" t="s">
        <v>2114</v>
      </c>
      <c r="F110" s="681">
        <v>74.5</v>
      </c>
      <c r="G110" s="681">
        <v>7204.77</v>
      </c>
      <c r="H110" s="681">
        <v>4.2440416583216507</v>
      </c>
      <c r="I110" s="681">
        <v>96.708322147651018</v>
      </c>
      <c r="J110" s="681">
        <v>34</v>
      </c>
      <c r="K110" s="681">
        <v>1697.6200000000001</v>
      </c>
      <c r="L110" s="681">
        <v>1</v>
      </c>
      <c r="M110" s="681">
        <v>49.930000000000007</v>
      </c>
      <c r="N110" s="681"/>
      <c r="O110" s="681"/>
      <c r="P110" s="703"/>
      <c r="Q110" s="682"/>
    </row>
    <row r="111" spans="1:17" ht="14.4" customHeight="1" x14ac:dyDescent="0.3">
      <c r="A111" s="676" t="s">
        <v>482</v>
      </c>
      <c r="B111" s="677" t="s">
        <v>1911</v>
      </c>
      <c r="C111" s="677" t="s">
        <v>2111</v>
      </c>
      <c r="D111" s="677" t="s">
        <v>2115</v>
      </c>
      <c r="E111" s="677" t="s">
        <v>2116</v>
      </c>
      <c r="F111" s="681"/>
      <c r="G111" s="681"/>
      <c r="H111" s="681"/>
      <c r="I111" s="681"/>
      <c r="J111" s="681">
        <v>1</v>
      </c>
      <c r="K111" s="681">
        <v>862.77</v>
      </c>
      <c r="L111" s="681">
        <v>1</v>
      </c>
      <c r="M111" s="681">
        <v>862.77</v>
      </c>
      <c r="N111" s="681"/>
      <c r="O111" s="681"/>
      <c r="P111" s="703"/>
      <c r="Q111" s="682"/>
    </row>
    <row r="112" spans="1:17" ht="14.4" customHeight="1" x14ac:dyDescent="0.3">
      <c r="A112" s="676" t="s">
        <v>482</v>
      </c>
      <c r="B112" s="677" t="s">
        <v>1911</v>
      </c>
      <c r="C112" s="677" t="s">
        <v>2111</v>
      </c>
      <c r="D112" s="677" t="s">
        <v>2117</v>
      </c>
      <c r="E112" s="677" t="s">
        <v>1017</v>
      </c>
      <c r="F112" s="681"/>
      <c r="G112" s="681"/>
      <c r="H112" s="681"/>
      <c r="I112" s="681"/>
      <c r="J112" s="681">
        <v>19</v>
      </c>
      <c r="K112" s="681">
        <v>94774.35</v>
      </c>
      <c r="L112" s="681">
        <v>1</v>
      </c>
      <c r="M112" s="681">
        <v>4988.1236842105263</v>
      </c>
      <c r="N112" s="681">
        <v>17</v>
      </c>
      <c r="O112" s="681">
        <v>84797.930000000008</v>
      </c>
      <c r="P112" s="703">
        <v>0.89473502060420362</v>
      </c>
      <c r="Q112" s="682">
        <v>4988.1135294117648</v>
      </c>
    </row>
    <row r="113" spans="1:17" ht="14.4" customHeight="1" x14ac:dyDescent="0.3">
      <c r="A113" s="676" t="s">
        <v>482</v>
      </c>
      <c r="B113" s="677" t="s">
        <v>1911</v>
      </c>
      <c r="C113" s="677" t="s">
        <v>2111</v>
      </c>
      <c r="D113" s="677" t="s">
        <v>2118</v>
      </c>
      <c r="E113" s="677" t="s">
        <v>2119</v>
      </c>
      <c r="F113" s="681">
        <v>31</v>
      </c>
      <c r="G113" s="681">
        <v>3497.7299999999996</v>
      </c>
      <c r="H113" s="681"/>
      <c r="I113" s="681">
        <v>112.82999999999998</v>
      </c>
      <c r="J113" s="681"/>
      <c r="K113" s="681"/>
      <c r="L113" s="681"/>
      <c r="M113" s="681"/>
      <c r="N113" s="681"/>
      <c r="O113" s="681"/>
      <c r="P113" s="703"/>
      <c r="Q113" s="682"/>
    </row>
    <row r="114" spans="1:17" ht="14.4" customHeight="1" x14ac:dyDescent="0.3">
      <c r="A114" s="676" t="s">
        <v>482</v>
      </c>
      <c r="B114" s="677" t="s">
        <v>1911</v>
      </c>
      <c r="C114" s="677" t="s">
        <v>2111</v>
      </c>
      <c r="D114" s="677" t="s">
        <v>2120</v>
      </c>
      <c r="E114" s="677" t="s">
        <v>2119</v>
      </c>
      <c r="F114" s="681">
        <v>11</v>
      </c>
      <c r="G114" s="681">
        <v>837.43</v>
      </c>
      <c r="H114" s="681"/>
      <c r="I114" s="681">
        <v>76.13</v>
      </c>
      <c r="J114" s="681"/>
      <c r="K114" s="681"/>
      <c r="L114" s="681"/>
      <c r="M114" s="681"/>
      <c r="N114" s="681"/>
      <c r="O114" s="681"/>
      <c r="P114" s="703"/>
      <c r="Q114" s="682"/>
    </row>
    <row r="115" spans="1:17" ht="14.4" customHeight="1" x14ac:dyDescent="0.3">
      <c r="A115" s="676" t="s">
        <v>482</v>
      </c>
      <c r="B115" s="677" t="s">
        <v>1911</v>
      </c>
      <c r="C115" s="677" t="s">
        <v>2111</v>
      </c>
      <c r="D115" s="677" t="s">
        <v>2121</v>
      </c>
      <c r="E115" s="677" t="s">
        <v>1274</v>
      </c>
      <c r="F115" s="681">
        <v>32</v>
      </c>
      <c r="G115" s="681">
        <v>19483.499999999996</v>
      </c>
      <c r="H115" s="681"/>
      <c r="I115" s="681">
        <v>608.85937499999989</v>
      </c>
      <c r="J115" s="681"/>
      <c r="K115" s="681"/>
      <c r="L115" s="681"/>
      <c r="M115" s="681"/>
      <c r="N115" s="681"/>
      <c r="O115" s="681"/>
      <c r="P115" s="703"/>
      <c r="Q115" s="682"/>
    </row>
    <row r="116" spans="1:17" ht="14.4" customHeight="1" x14ac:dyDescent="0.3">
      <c r="A116" s="676" t="s">
        <v>482</v>
      </c>
      <c r="B116" s="677" t="s">
        <v>1911</v>
      </c>
      <c r="C116" s="677" t="s">
        <v>2111</v>
      </c>
      <c r="D116" s="677" t="s">
        <v>2122</v>
      </c>
      <c r="E116" s="677" t="s">
        <v>2123</v>
      </c>
      <c r="F116" s="681">
        <v>23</v>
      </c>
      <c r="G116" s="681">
        <v>1849.84</v>
      </c>
      <c r="H116" s="681">
        <v>1.0952084924483285</v>
      </c>
      <c r="I116" s="681">
        <v>80.427826086956514</v>
      </c>
      <c r="J116" s="681">
        <v>21</v>
      </c>
      <c r="K116" s="681">
        <v>1689.0299999999997</v>
      </c>
      <c r="L116" s="681">
        <v>1</v>
      </c>
      <c r="M116" s="681">
        <v>80.429999999999993</v>
      </c>
      <c r="N116" s="681"/>
      <c r="O116" s="681"/>
      <c r="P116" s="703"/>
      <c r="Q116" s="682"/>
    </row>
    <row r="117" spans="1:17" ht="14.4" customHeight="1" x14ac:dyDescent="0.3">
      <c r="A117" s="676" t="s">
        <v>482</v>
      </c>
      <c r="B117" s="677" t="s">
        <v>1911</v>
      </c>
      <c r="C117" s="677" t="s">
        <v>2111</v>
      </c>
      <c r="D117" s="677" t="s">
        <v>2124</v>
      </c>
      <c r="E117" s="677" t="s">
        <v>2125</v>
      </c>
      <c r="F117" s="681"/>
      <c r="G117" s="681"/>
      <c r="H117" s="681"/>
      <c r="I117" s="681"/>
      <c r="J117" s="681">
        <v>2</v>
      </c>
      <c r="K117" s="681">
        <v>1380.92</v>
      </c>
      <c r="L117" s="681">
        <v>1</v>
      </c>
      <c r="M117" s="681">
        <v>690.46</v>
      </c>
      <c r="N117" s="681"/>
      <c r="O117" s="681"/>
      <c r="P117" s="703"/>
      <c r="Q117" s="682"/>
    </row>
    <row r="118" spans="1:17" ht="14.4" customHeight="1" x14ac:dyDescent="0.3">
      <c r="A118" s="676" t="s">
        <v>482</v>
      </c>
      <c r="B118" s="677" t="s">
        <v>1911</v>
      </c>
      <c r="C118" s="677" t="s">
        <v>2111</v>
      </c>
      <c r="D118" s="677" t="s">
        <v>2126</v>
      </c>
      <c r="E118" s="677" t="s">
        <v>1084</v>
      </c>
      <c r="F118" s="681">
        <v>194</v>
      </c>
      <c r="G118" s="681">
        <v>11329.599999999999</v>
      </c>
      <c r="H118" s="681">
        <v>2.179775280898876</v>
      </c>
      <c r="I118" s="681">
        <v>58.399999999999991</v>
      </c>
      <c r="J118" s="681">
        <v>89</v>
      </c>
      <c r="K118" s="681">
        <v>5197.6000000000004</v>
      </c>
      <c r="L118" s="681">
        <v>1</v>
      </c>
      <c r="M118" s="681">
        <v>58.400000000000006</v>
      </c>
      <c r="N118" s="681">
        <v>131</v>
      </c>
      <c r="O118" s="681">
        <v>7650.4</v>
      </c>
      <c r="P118" s="703">
        <v>1.4719101123595504</v>
      </c>
      <c r="Q118" s="682">
        <v>58.4</v>
      </c>
    </row>
    <row r="119" spans="1:17" ht="14.4" customHeight="1" x14ac:dyDescent="0.3">
      <c r="A119" s="676" t="s">
        <v>482</v>
      </c>
      <c r="B119" s="677" t="s">
        <v>1911</v>
      </c>
      <c r="C119" s="677" t="s">
        <v>2111</v>
      </c>
      <c r="D119" s="677" t="s">
        <v>2127</v>
      </c>
      <c r="E119" s="677" t="s">
        <v>2128</v>
      </c>
      <c r="F119" s="681"/>
      <c r="G119" s="681"/>
      <c r="H119" s="681"/>
      <c r="I119" s="681"/>
      <c r="J119" s="681">
        <v>6</v>
      </c>
      <c r="K119" s="681">
        <v>635.76</v>
      </c>
      <c r="L119" s="681">
        <v>1</v>
      </c>
      <c r="M119" s="681">
        <v>105.96</v>
      </c>
      <c r="N119" s="681"/>
      <c r="O119" s="681"/>
      <c r="P119" s="703"/>
      <c r="Q119" s="682"/>
    </row>
    <row r="120" spans="1:17" ht="14.4" customHeight="1" x14ac:dyDescent="0.3">
      <c r="A120" s="676" t="s">
        <v>482</v>
      </c>
      <c r="B120" s="677" t="s">
        <v>1911</v>
      </c>
      <c r="C120" s="677" t="s">
        <v>2111</v>
      </c>
      <c r="D120" s="677" t="s">
        <v>2129</v>
      </c>
      <c r="E120" s="677" t="s">
        <v>2130</v>
      </c>
      <c r="F120" s="681">
        <v>10</v>
      </c>
      <c r="G120" s="681">
        <v>6922.4500000000007</v>
      </c>
      <c r="H120" s="681">
        <v>0.81967397520771734</v>
      </c>
      <c r="I120" s="681">
        <v>692.24500000000012</v>
      </c>
      <c r="J120" s="681">
        <v>12.200000000000001</v>
      </c>
      <c r="K120" s="681">
        <v>8445.3700000000008</v>
      </c>
      <c r="L120" s="681">
        <v>1</v>
      </c>
      <c r="M120" s="681">
        <v>692.24344262295085</v>
      </c>
      <c r="N120" s="681">
        <v>10.199999999999999</v>
      </c>
      <c r="O120" s="681">
        <v>7060.9</v>
      </c>
      <c r="P120" s="703">
        <v>0.83606757311994606</v>
      </c>
      <c r="Q120" s="682">
        <v>692.24509803921569</v>
      </c>
    </row>
    <row r="121" spans="1:17" ht="14.4" customHeight="1" x14ac:dyDescent="0.3">
      <c r="A121" s="676" t="s">
        <v>482</v>
      </c>
      <c r="B121" s="677" t="s">
        <v>1911</v>
      </c>
      <c r="C121" s="677" t="s">
        <v>2111</v>
      </c>
      <c r="D121" s="677" t="s">
        <v>2131</v>
      </c>
      <c r="E121" s="677" t="s">
        <v>1229</v>
      </c>
      <c r="F121" s="681">
        <v>7</v>
      </c>
      <c r="G121" s="681">
        <v>84093.8</v>
      </c>
      <c r="H121" s="681">
        <v>0.51094890510948898</v>
      </c>
      <c r="I121" s="681">
        <v>12013.4</v>
      </c>
      <c r="J121" s="681">
        <v>13.7</v>
      </c>
      <c r="K121" s="681">
        <v>164583.58000000002</v>
      </c>
      <c r="L121" s="681">
        <v>1</v>
      </c>
      <c r="M121" s="681">
        <v>12013.400000000001</v>
      </c>
      <c r="N121" s="681">
        <v>48.7</v>
      </c>
      <c r="O121" s="681">
        <v>585052.58000000007</v>
      </c>
      <c r="P121" s="703">
        <v>3.5547445255474455</v>
      </c>
      <c r="Q121" s="682">
        <v>12013.400000000001</v>
      </c>
    </row>
    <row r="122" spans="1:17" ht="14.4" customHeight="1" x14ac:dyDescent="0.3">
      <c r="A122" s="676" t="s">
        <v>482</v>
      </c>
      <c r="B122" s="677" t="s">
        <v>1911</v>
      </c>
      <c r="C122" s="677" t="s">
        <v>2111</v>
      </c>
      <c r="D122" s="677" t="s">
        <v>2132</v>
      </c>
      <c r="E122" s="677" t="s">
        <v>2133</v>
      </c>
      <c r="F122" s="681">
        <v>111</v>
      </c>
      <c r="G122" s="681">
        <v>371864.43</v>
      </c>
      <c r="H122" s="681">
        <v>4.8260869565217392</v>
      </c>
      <c r="I122" s="681">
        <v>3350.13</v>
      </c>
      <c r="J122" s="681">
        <v>23</v>
      </c>
      <c r="K122" s="681">
        <v>77052.989999999991</v>
      </c>
      <c r="L122" s="681">
        <v>1</v>
      </c>
      <c r="M122" s="681">
        <v>3350.1299999999997</v>
      </c>
      <c r="N122" s="681"/>
      <c r="O122" s="681"/>
      <c r="P122" s="703"/>
      <c r="Q122" s="682"/>
    </row>
    <row r="123" spans="1:17" ht="14.4" customHeight="1" x14ac:dyDescent="0.3">
      <c r="A123" s="676" t="s">
        <v>482</v>
      </c>
      <c r="B123" s="677" t="s">
        <v>1911</v>
      </c>
      <c r="C123" s="677" t="s">
        <v>2111</v>
      </c>
      <c r="D123" s="677" t="s">
        <v>2134</v>
      </c>
      <c r="E123" s="677" t="s">
        <v>2135</v>
      </c>
      <c r="F123" s="681">
        <v>0.30000000000000004</v>
      </c>
      <c r="G123" s="681">
        <v>1483.1799999999998</v>
      </c>
      <c r="H123" s="681"/>
      <c r="I123" s="681">
        <v>4943.9333333333325</v>
      </c>
      <c r="J123" s="681"/>
      <c r="K123" s="681"/>
      <c r="L123" s="681"/>
      <c r="M123" s="681"/>
      <c r="N123" s="681">
        <v>0.4</v>
      </c>
      <c r="O123" s="681">
        <v>1977.5700000000002</v>
      </c>
      <c r="P123" s="703"/>
      <c r="Q123" s="682">
        <v>4943.9250000000002</v>
      </c>
    </row>
    <row r="124" spans="1:17" ht="14.4" customHeight="1" x14ac:dyDescent="0.3">
      <c r="A124" s="676" t="s">
        <v>482</v>
      </c>
      <c r="B124" s="677" t="s">
        <v>1911</v>
      </c>
      <c r="C124" s="677" t="s">
        <v>2111</v>
      </c>
      <c r="D124" s="677" t="s">
        <v>2136</v>
      </c>
      <c r="E124" s="677" t="s">
        <v>2137</v>
      </c>
      <c r="F124" s="681">
        <v>108</v>
      </c>
      <c r="G124" s="681">
        <v>4169.88</v>
      </c>
      <c r="H124" s="681">
        <v>54</v>
      </c>
      <c r="I124" s="681">
        <v>38.61</v>
      </c>
      <c r="J124" s="681">
        <v>2</v>
      </c>
      <c r="K124" s="681">
        <v>77.22</v>
      </c>
      <c r="L124" s="681">
        <v>1</v>
      </c>
      <c r="M124" s="681">
        <v>38.61</v>
      </c>
      <c r="N124" s="681"/>
      <c r="O124" s="681"/>
      <c r="P124" s="703"/>
      <c r="Q124" s="682"/>
    </row>
    <row r="125" spans="1:17" ht="14.4" customHeight="1" x14ac:dyDescent="0.3">
      <c r="A125" s="676" t="s">
        <v>482</v>
      </c>
      <c r="B125" s="677" t="s">
        <v>1911</v>
      </c>
      <c r="C125" s="677" t="s">
        <v>2111</v>
      </c>
      <c r="D125" s="677" t="s">
        <v>2138</v>
      </c>
      <c r="E125" s="677" t="s">
        <v>2139</v>
      </c>
      <c r="F125" s="681">
        <v>9.2999999999999989</v>
      </c>
      <c r="G125" s="681">
        <v>3595.39</v>
      </c>
      <c r="H125" s="681">
        <v>93.00025866528712</v>
      </c>
      <c r="I125" s="681">
        <v>386.60107526881723</v>
      </c>
      <c r="J125" s="681">
        <v>0.1</v>
      </c>
      <c r="K125" s="681">
        <v>38.659999999999997</v>
      </c>
      <c r="L125" s="681">
        <v>1</v>
      </c>
      <c r="M125" s="681">
        <v>386.59999999999997</v>
      </c>
      <c r="N125" s="681"/>
      <c r="O125" s="681"/>
      <c r="P125" s="703"/>
      <c r="Q125" s="682"/>
    </row>
    <row r="126" spans="1:17" ht="14.4" customHeight="1" x14ac:dyDescent="0.3">
      <c r="A126" s="676" t="s">
        <v>482</v>
      </c>
      <c r="B126" s="677" t="s">
        <v>1911</v>
      </c>
      <c r="C126" s="677" t="s">
        <v>2111</v>
      </c>
      <c r="D126" s="677" t="s">
        <v>2140</v>
      </c>
      <c r="E126" s="677" t="s">
        <v>1012</v>
      </c>
      <c r="F126" s="681">
        <v>4</v>
      </c>
      <c r="G126" s="681">
        <v>32940.6</v>
      </c>
      <c r="H126" s="681">
        <v>0.15482576637358411</v>
      </c>
      <c r="I126" s="681">
        <v>8235.15</v>
      </c>
      <c r="J126" s="681">
        <v>25</v>
      </c>
      <c r="K126" s="681">
        <v>212759.15999999997</v>
      </c>
      <c r="L126" s="681">
        <v>1</v>
      </c>
      <c r="M126" s="681">
        <v>8510.366399999999</v>
      </c>
      <c r="N126" s="681">
        <v>21</v>
      </c>
      <c r="O126" s="681">
        <v>191286.89</v>
      </c>
      <c r="P126" s="703">
        <v>0.89907710671540553</v>
      </c>
      <c r="Q126" s="682">
        <v>9108.8995238095249</v>
      </c>
    </row>
    <row r="127" spans="1:17" ht="14.4" customHeight="1" x14ac:dyDescent="0.3">
      <c r="A127" s="676" t="s">
        <v>482</v>
      </c>
      <c r="B127" s="677" t="s">
        <v>1911</v>
      </c>
      <c r="C127" s="677" t="s">
        <v>2111</v>
      </c>
      <c r="D127" s="677" t="s">
        <v>2141</v>
      </c>
      <c r="E127" s="677" t="s">
        <v>2142</v>
      </c>
      <c r="F127" s="681">
        <v>192.5</v>
      </c>
      <c r="G127" s="681">
        <v>8745.27</v>
      </c>
      <c r="H127" s="681">
        <v>101.97376399253731</v>
      </c>
      <c r="I127" s="681">
        <v>45.429974025974026</v>
      </c>
      <c r="J127" s="681">
        <v>2</v>
      </c>
      <c r="K127" s="681">
        <v>85.76</v>
      </c>
      <c r="L127" s="681">
        <v>1</v>
      </c>
      <c r="M127" s="681">
        <v>42.88</v>
      </c>
      <c r="N127" s="681"/>
      <c r="O127" s="681"/>
      <c r="P127" s="703"/>
      <c r="Q127" s="682"/>
    </row>
    <row r="128" spans="1:17" ht="14.4" customHeight="1" x14ac:dyDescent="0.3">
      <c r="A128" s="676" t="s">
        <v>482</v>
      </c>
      <c r="B128" s="677" t="s">
        <v>1911</v>
      </c>
      <c r="C128" s="677" t="s">
        <v>2111</v>
      </c>
      <c r="D128" s="677" t="s">
        <v>2143</v>
      </c>
      <c r="E128" s="677" t="s">
        <v>2144</v>
      </c>
      <c r="F128" s="681">
        <v>21</v>
      </c>
      <c r="G128" s="681">
        <v>1621.62</v>
      </c>
      <c r="H128" s="681">
        <v>1.75</v>
      </c>
      <c r="I128" s="681">
        <v>77.22</v>
      </c>
      <c r="J128" s="681">
        <v>12</v>
      </c>
      <c r="K128" s="681">
        <v>926.64</v>
      </c>
      <c r="L128" s="681">
        <v>1</v>
      </c>
      <c r="M128" s="681">
        <v>77.22</v>
      </c>
      <c r="N128" s="681">
        <v>3</v>
      </c>
      <c r="O128" s="681">
        <v>231.66</v>
      </c>
      <c r="P128" s="703">
        <v>0.25</v>
      </c>
      <c r="Q128" s="682">
        <v>77.22</v>
      </c>
    </row>
    <row r="129" spans="1:17" ht="14.4" customHeight="1" x14ac:dyDescent="0.3">
      <c r="A129" s="676" t="s">
        <v>482</v>
      </c>
      <c r="B129" s="677" t="s">
        <v>1911</v>
      </c>
      <c r="C129" s="677" t="s">
        <v>2111</v>
      </c>
      <c r="D129" s="677" t="s">
        <v>2145</v>
      </c>
      <c r="E129" s="677" t="s">
        <v>2146</v>
      </c>
      <c r="F129" s="681">
        <v>134.16</v>
      </c>
      <c r="G129" s="681">
        <v>48733.62000000001</v>
      </c>
      <c r="H129" s="681">
        <v>0.97053964807058613</v>
      </c>
      <c r="I129" s="681">
        <v>363.25000000000006</v>
      </c>
      <c r="J129" s="681">
        <v>184.79999999999998</v>
      </c>
      <c r="K129" s="681">
        <v>50212.909999999996</v>
      </c>
      <c r="L129" s="681">
        <v>1</v>
      </c>
      <c r="M129" s="681">
        <v>271.71488095238095</v>
      </c>
      <c r="N129" s="681">
        <v>160.19999999999999</v>
      </c>
      <c r="O129" s="681">
        <v>43528.7</v>
      </c>
      <c r="P129" s="703">
        <v>0.86688264034090035</v>
      </c>
      <c r="Q129" s="682">
        <v>271.71473158551811</v>
      </c>
    </row>
    <row r="130" spans="1:17" ht="14.4" customHeight="1" x14ac:dyDescent="0.3">
      <c r="A130" s="676" t="s">
        <v>482</v>
      </c>
      <c r="B130" s="677" t="s">
        <v>1911</v>
      </c>
      <c r="C130" s="677" t="s">
        <v>2111</v>
      </c>
      <c r="D130" s="677" t="s">
        <v>2147</v>
      </c>
      <c r="E130" s="677" t="s">
        <v>2148</v>
      </c>
      <c r="F130" s="681"/>
      <c r="G130" s="681"/>
      <c r="H130" s="681"/>
      <c r="I130" s="681"/>
      <c r="J130" s="681">
        <v>1.8</v>
      </c>
      <c r="K130" s="681">
        <v>244.53</v>
      </c>
      <c r="L130" s="681">
        <v>1</v>
      </c>
      <c r="M130" s="681">
        <v>135.85</v>
      </c>
      <c r="N130" s="681"/>
      <c r="O130" s="681"/>
      <c r="P130" s="703"/>
      <c r="Q130" s="682"/>
    </row>
    <row r="131" spans="1:17" ht="14.4" customHeight="1" x14ac:dyDescent="0.3">
      <c r="A131" s="676" t="s">
        <v>482</v>
      </c>
      <c r="B131" s="677" t="s">
        <v>1911</v>
      </c>
      <c r="C131" s="677" t="s">
        <v>2111</v>
      </c>
      <c r="D131" s="677" t="s">
        <v>2149</v>
      </c>
      <c r="E131" s="677" t="s">
        <v>2150</v>
      </c>
      <c r="F131" s="681">
        <v>6</v>
      </c>
      <c r="G131" s="681">
        <v>35914.300000000003</v>
      </c>
      <c r="H131" s="681"/>
      <c r="I131" s="681">
        <v>5985.7166666666672</v>
      </c>
      <c r="J131" s="681"/>
      <c r="K131" s="681"/>
      <c r="L131" s="681"/>
      <c r="M131" s="681"/>
      <c r="N131" s="681"/>
      <c r="O131" s="681"/>
      <c r="P131" s="703"/>
      <c r="Q131" s="682"/>
    </row>
    <row r="132" spans="1:17" ht="14.4" customHeight="1" x14ac:dyDescent="0.3">
      <c r="A132" s="676" t="s">
        <v>482</v>
      </c>
      <c r="B132" s="677" t="s">
        <v>1911</v>
      </c>
      <c r="C132" s="677" t="s">
        <v>2111</v>
      </c>
      <c r="D132" s="677" t="s">
        <v>2151</v>
      </c>
      <c r="E132" s="677" t="s">
        <v>2152</v>
      </c>
      <c r="F132" s="681">
        <v>35</v>
      </c>
      <c r="G132" s="681">
        <v>1458.12</v>
      </c>
      <c r="H132" s="681"/>
      <c r="I132" s="681">
        <v>41.660571428571423</v>
      </c>
      <c r="J132" s="681"/>
      <c r="K132" s="681"/>
      <c r="L132" s="681"/>
      <c r="M132" s="681"/>
      <c r="N132" s="681"/>
      <c r="O132" s="681"/>
      <c r="P132" s="703"/>
      <c r="Q132" s="682"/>
    </row>
    <row r="133" spans="1:17" ht="14.4" customHeight="1" x14ac:dyDescent="0.3">
      <c r="A133" s="676" t="s">
        <v>482</v>
      </c>
      <c r="B133" s="677" t="s">
        <v>1911</v>
      </c>
      <c r="C133" s="677" t="s">
        <v>2111</v>
      </c>
      <c r="D133" s="677" t="s">
        <v>2153</v>
      </c>
      <c r="E133" s="677" t="s">
        <v>2154</v>
      </c>
      <c r="F133" s="681">
        <v>0.2</v>
      </c>
      <c r="G133" s="681">
        <v>885.4</v>
      </c>
      <c r="H133" s="681">
        <v>1</v>
      </c>
      <c r="I133" s="681">
        <v>4427</v>
      </c>
      <c r="J133" s="681">
        <v>0.2</v>
      </c>
      <c r="K133" s="681">
        <v>885.4</v>
      </c>
      <c r="L133" s="681">
        <v>1</v>
      </c>
      <c r="M133" s="681">
        <v>4427</v>
      </c>
      <c r="N133" s="681"/>
      <c r="O133" s="681"/>
      <c r="P133" s="703"/>
      <c r="Q133" s="682"/>
    </row>
    <row r="134" spans="1:17" ht="14.4" customHeight="1" x14ac:dyDescent="0.3">
      <c r="A134" s="676" t="s">
        <v>482</v>
      </c>
      <c r="B134" s="677" t="s">
        <v>1911</v>
      </c>
      <c r="C134" s="677" t="s">
        <v>2111</v>
      </c>
      <c r="D134" s="677" t="s">
        <v>2155</v>
      </c>
      <c r="E134" s="677" t="s">
        <v>2156</v>
      </c>
      <c r="F134" s="681">
        <v>15.4</v>
      </c>
      <c r="G134" s="681">
        <v>57830.3</v>
      </c>
      <c r="H134" s="681"/>
      <c r="I134" s="681">
        <v>3755.2142857142858</v>
      </c>
      <c r="J134" s="681"/>
      <c r="K134" s="681"/>
      <c r="L134" s="681"/>
      <c r="M134" s="681"/>
      <c r="N134" s="681"/>
      <c r="O134" s="681"/>
      <c r="P134" s="703"/>
      <c r="Q134" s="682"/>
    </row>
    <row r="135" spans="1:17" ht="14.4" customHeight="1" x14ac:dyDescent="0.3">
      <c r="A135" s="676" t="s">
        <v>482</v>
      </c>
      <c r="B135" s="677" t="s">
        <v>1911</v>
      </c>
      <c r="C135" s="677" t="s">
        <v>2111</v>
      </c>
      <c r="D135" s="677" t="s">
        <v>2157</v>
      </c>
      <c r="E135" s="677" t="s">
        <v>2158</v>
      </c>
      <c r="F135" s="681"/>
      <c r="G135" s="681"/>
      <c r="H135" s="681"/>
      <c r="I135" s="681"/>
      <c r="J135" s="681">
        <v>1</v>
      </c>
      <c r="K135" s="681">
        <v>4314.91</v>
      </c>
      <c r="L135" s="681">
        <v>1</v>
      </c>
      <c r="M135" s="681">
        <v>4314.91</v>
      </c>
      <c r="N135" s="681"/>
      <c r="O135" s="681"/>
      <c r="P135" s="703"/>
      <c r="Q135" s="682"/>
    </row>
    <row r="136" spans="1:17" ht="14.4" customHeight="1" x14ac:dyDescent="0.3">
      <c r="A136" s="676" t="s">
        <v>482</v>
      </c>
      <c r="B136" s="677" t="s">
        <v>1911</v>
      </c>
      <c r="C136" s="677" t="s">
        <v>2111</v>
      </c>
      <c r="D136" s="677" t="s">
        <v>2159</v>
      </c>
      <c r="E136" s="677" t="s">
        <v>2158</v>
      </c>
      <c r="F136" s="681"/>
      <c r="G136" s="681"/>
      <c r="H136" s="681"/>
      <c r="I136" s="681"/>
      <c r="J136" s="681">
        <v>2</v>
      </c>
      <c r="K136" s="681">
        <v>17259.66</v>
      </c>
      <c r="L136" s="681">
        <v>1</v>
      </c>
      <c r="M136" s="681">
        <v>8629.83</v>
      </c>
      <c r="N136" s="681"/>
      <c r="O136" s="681"/>
      <c r="P136" s="703"/>
      <c r="Q136" s="682"/>
    </row>
    <row r="137" spans="1:17" ht="14.4" customHeight="1" x14ac:dyDescent="0.3">
      <c r="A137" s="676" t="s">
        <v>482</v>
      </c>
      <c r="B137" s="677" t="s">
        <v>1911</v>
      </c>
      <c r="C137" s="677" t="s">
        <v>2111</v>
      </c>
      <c r="D137" s="677" t="s">
        <v>2160</v>
      </c>
      <c r="E137" s="677" t="s">
        <v>2161</v>
      </c>
      <c r="F137" s="681">
        <v>6</v>
      </c>
      <c r="G137" s="681">
        <v>25889.46</v>
      </c>
      <c r="H137" s="681"/>
      <c r="I137" s="681">
        <v>4314.91</v>
      </c>
      <c r="J137" s="681"/>
      <c r="K137" s="681"/>
      <c r="L137" s="681"/>
      <c r="M137" s="681"/>
      <c r="N137" s="681"/>
      <c r="O137" s="681"/>
      <c r="P137" s="703"/>
      <c r="Q137" s="682"/>
    </row>
    <row r="138" spans="1:17" ht="14.4" customHeight="1" x14ac:dyDescent="0.3">
      <c r="A138" s="676" t="s">
        <v>482</v>
      </c>
      <c r="B138" s="677" t="s">
        <v>1911</v>
      </c>
      <c r="C138" s="677" t="s">
        <v>2111</v>
      </c>
      <c r="D138" s="677" t="s">
        <v>2162</v>
      </c>
      <c r="E138" s="677" t="s">
        <v>2163</v>
      </c>
      <c r="F138" s="681"/>
      <c r="G138" s="681"/>
      <c r="H138" s="681"/>
      <c r="I138" s="681"/>
      <c r="J138" s="681">
        <v>0.8</v>
      </c>
      <c r="K138" s="681">
        <v>309.27999999999997</v>
      </c>
      <c r="L138" s="681">
        <v>1</v>
      </c>
      <c r="M138" s="681">
        <v>386.59999999999997</v>
      </c>
      <c r="N138" s="681"/>
      <c r="O138" s="681"/>
      <c r="P138" s="703"/>
      <c r="Q138" s="682"/>
    </row>
    <row r="139" spans="1:17" ht="14.4" customHeight="1" x14ac:dyDescent="0.3">
      <c r="A139" s="676" t="s">
        <v>482</v>
      </c>
      <c r="B139" s="677" t="s">
        <v>1911</v>
      </c>
      <c r="C139" s="677" t="s">
        <v>2111</v>
      </c>
      <c r="D139" s="677" t="s">
        <v>2164</v>
      </c>
      <c r="E139" s="677" t="s">
        <v>2165</v>
      </c>
      <c r="F139" s="681">
        <v>25</v>
      </c>
      <c r="G139" s="681">
        <v>2740</v>
      </c>
      <c r="H139" s="681"/>
      <c r="I139" s="681">
        <v>109.6</v>
      </c>
      <c r="J139" s="681"/>
      <c r="K139" s="681"/>
      <c r="L139" s="681"/>
      <c r="M139" s="681"/>
      <c r="N139" s="681"/>
      <c r="O139" s="681"/>
      <c r="P139" s="703"/>
      <c r="Q139" s="682"/>
    </row>
    <row r="140" spans="1:17" ht="14.4" customHeight="1" x14ac:dyDescent="0.3">
      <c r="A140" s="676" t="s">
        <v>482</v>
      </c>
      <c r="B140" s="677" t="s">
        <v>1911</v>
      </c>
      <c r="C140" s="677" t="s">
        <v>2111</v>
      </c>
      <c r="D140" s="677" t="s">
        <v>2166</v>
      </c>
      <c r="E140" s="677" t="s">
        <v>2165</v>
      </c>
      <c r="F140" s="681">
        <v>49</v>
      </c>
      <c r="G140" s="681">
        <v>10740.8</v>
      </c>
      <c r="H140" s="681"/>
      <c r="I140" s="681">
        <v>219.2</v>
      </c>
      <c r="J140" s="681"/>
      <c r="K140" s="681"/>
      <c r="L140" s="681"/>
      <c r="M140" s="681"/>
      <c r="N140" s="681"/>
      <c r="O140" s="681"/>
      <c r="P140" s="703"/>
      <c r="Q140" s="682"/>
    </row>
    <row r="141" spans="1:17" ht="14.4" customHeight="1" x14ac:dyDescent="0.3">
      <c r="A141" s="676" t="s">
        <v>482</v>
      </c>
      <c r="B141" s="677" t="s">
        <v>1911</v>
      </c>
      <c r="C141" s="677" t="s">
        <v>2111</v>
      </c>
      <c r="D141" s="677" t="s">
        <v>2167</v>
      </c>
      <c r="E141" s="677" t="s">
        <v>2168</v>
      </c>
      <c r="F141" s="681">
        <v>3.7</v>
      </c>
      <c r="G141" s="681">
        <v>767.88</v>
      </c>
      <c r="H141" s="681"/>
      <c r="I141" s="681">
        <v>207.53513513513514</v>
      </c>
      <c r="J141" s="681"/>
      <c r="K141" s="681"/>
      <c r="L141" s="681"/>
      <c r="M141" s="681"/>
      <c r="N141" s="681">
        <v>2.2999999999999998</v>
      </c>
      <c r="O141" s="681">
        <v>987.16000000000008</v>
      </c>
      <c r="P141" s="703"/>
      <c r="Q141" s="682">
        <v>429.20000000000005</v>
      </c>
    </row>
    <row r="142" spans="1:17" ht="14.4" customHeight="1" x14ac:dyDescent="0.3">
      <c r="A142" s="676" t="s">
        <v>482</v>
      </c>
      <c r="B142" s="677" t="s">
        <v>1911</v>
      </c>
      <c r="C142" s="677" t="s">
        <v>2111</v>
      </c>
      <c r="D142" s="677" t="s">
        <v>2169</v>
      </c>
      <c r="E142" s="677" t="s">
        <v>1240</v>
      </c>
      <c r="F142" s="681">
        <v>77</v>
      </c>
      <c r="G142" s="681">
        <v>5062.75</v>
      </c>
      <c r="H142" s="681">
        <v>0.88505747126436785</v>
      </c>
      <c r="I142" s="681">
        <v>65.75</v>
      </c>
      <c r="J142" s="681">
        <v>87</v>
      </c>
      <c r="K142" s="681">
        <v>5720.25</v>
      </c>
      <c r="L142" s="681">
        <v>1</v>
      </c>
      <c r="M142" s="681">
        <v>65.75</v>
      </c>
      <c r="N142" s="681">
        <v>29</v>
      </c>
      <c r="O142" s="681">
        <v>1854.1100000000001</v>
      </c>
      <c r="P142" s="703">
        <v>0.32413093833311485</v>
      </c>
      <c r="Q142" s="682">
        <v>63.9348275862069</v>
      </c>
    </row>
    <row r="143" spans="1:17" ht="14.4" customHeight="1" x14ac:dyDescent="0.3">
      <c r="A143" s="676" t="s">
        <v>482</v>
      </c>
      <c r="B143" s="677" t="s">
        <v>1911</v>
      </c>
      <c r="C143" s="677" t="s">
        <v>2111</v>
      </c>
      <c r="D143" s="677" t="s">
        <v>2170</v>
      </c>
      <c r="E143" s="677" t="s">
        <v>1065</v>
      </c>
      <c r="F143" s="681">
        <v>4.3000000000000007</v>
      </c>
      <c r="G143" s="681">
        <v>398.8</v>
      </c>
      <c r="H143" s="681">
        <v>0.64883509045945598</v>
      </c>
      <c r="I143" s="681">
        <v>92.744186046511615</v>
      </c>
      <c r="J143" s="681">
        <v>7.8</v>
      </c>
      <c r="K143" s="681">
        <v>614.64</v>
      </c>
      <c r="L143" s="681">
        <v>1</v>
      </c>
      <c r="M143" s="681">
        <v>78.8</v>
      </c>
      <c r="N143" s="681">
        <v>2.2000000000000002</v>
      </c>
      <c r="O143" s="681">
        <v>173.36</v>
      </c>
      <c r="P143" s="703">
        <v>0.2820512820512821</v>
      </c>
      <c r="Q143" s="682">
        <v>78.8</v>
      </c>
    </row>
    <row r="144" spans="1:17" ht="14.4" customHeight="1" x14ac:dyDescent="0.3">
      <c r="A144" s="676" t="s">
        <v>482</v>
      </c>
      <c r="B144" s="677" t="s">
        <v>1911</v>
      </c>
      <c r="C144" s="677" t="s">
        <v>2111</v>
      </c>
      <c r="D144" s="677" t="s">
        <v>2171</v>
      </c>
      <c r="E144" s="677" t="s">
        <v>1277</v>
      </c>
      <c r="F144" s="681"/>
      <c r="G144" s="681"/>
      <c r="H144" s="681"/>
      <c r="I144" s="681"/>
      <c r="J144" s="681">
        <v>386</v>
      </c>
      <c r="K144" s="681">
        <v>27077.9</v>
      </c>
      <c r="L144" s="681">
        <v>1</v>
      </c>
      <c r="M144" s="681">
        <v>70.150000000000006</v>
      </c>
      <c r="N144" s="681">
        <v>800</v>
      </c>
      <c r="O144" s="681">
        <v>45868.119999999995</v>
      </c>
      <c r="P144" s="703">
        <v>1.6939319518869629</v>
      </c>
      <c r="Q144" s="682">
        <v>57.335149999999992</v>
      </c>
    </row>
    <row r="145" spans="1:17" ht="14.4" customHeight="1" x14ac:dyDescent="0.3">
      <c r="A145" s="676" t="s">
        <v>482</v>
      </c>
      <c r="B145" s="677" t="s">
        <v>1911</v>
      </c>
      <c r="C145" s="677" t="s">
        <v>2111</v>
      </c>
      <c r="D145" s="677" t="s">
        <v>2172</v>
      </c>
      <c r="E145" s="677" t="s">
        <v>1015</v>
      </c>
      <c r="F145" s="681">
        <v>1</v>
      </c>
      <c r="G145" s="681">
        <v>1287.3599999999999</v>
      </c>
      <c r="H145" s="681">
        <v>0.33333333333333331</v>
      </c>
      <c r="I145" s="681">
        <v>1287.3599999999999</v>
      </c>
      <c r="J145" s="681">
        <v>3</v>
      </c>
      <c r="K145" s="681">
        <v>3862.08</v>
      </c>
      <c r="L145" s="681">
        <v>1</v>
      </c>
      <c r="M145" s="681">
        <v>1287.3599999999999</v>
      </c>
      <c r="N145" s="681">
        <v>3</v>
      </c>
      <c r="O145" s="681">
        <v>3862.08</v>
      </c>
      <c r="P145" s="703">
        <v>1</v>
      </c>
      <c r="Q145" s="682">
        <v>1287.3599999999999</v>
      </c>
    </row>
    <row r="146" spans="1:17" ht="14.4" customHeight="1" x14ac:dyDescent="0.3">
      <c r="A146" s="676" t="s">
        <v>482</v>
      </c>
      <c r="B146" s="677" t="s">
        <v>1911</v>
      </c>
      <c r="C146" s="677" t="s">
        <v>2111</v>
      </c>
      <c r="D146" s="677" t="s">
        <v>2173</v>
      </c>
      <c r="E146" s="677" t="s">
        <v>2174</v>
      </c>
      <c r="F146" s="681">
        <v>4.45</v>
      </c>
      <c r="G146" s="681">
        <v>3405.1400000000003</v>
      </c>
      <c r="H146" s="681">
        <v>0.70578847114469834</v>
      </c>
      <c r="I146" s="681">
        <v>765.2</v>
      </c>
      <c r="J146" s="681">
        <v>6.33</v>
      </c>
      <c r="K146" s="681">
        <v>4824.59</v>
      </c>
      <c r="L146" s="681">
        <v>1</v>
      </c>
      <c r="M146" s="681">
        <v>762.17851500789891</v>
      </c>
      <c r="N146" s="681">
        <v>5.3500000000000005</v>
      </c>
      <c r="O146" s="681">
        <v>4093.8199999999997</v>
      </c>
      <c r="P146" s="703">
        <v>0.84853220688182818</v>
      </c>
      <c r="Q146" s="682">
        <v>765.19999999999982</v>
      </c>
    </row>
    <row r="147" spans="1:17" ht="14.4" customHeight="1" x14ac:dyDescent="0.3">
      <c r="A147" s="676" t="s">
        <v>482</v>
      </c>
      <c r="B147" s="677" t="s">
        <v>1911</v>
      </c>
      <c r="C147" s="677" t="s">
        <v>2111</v>
      </c>
      <c r="D147" s="677" t="s">
        <v>2175</v>
      </c>
      <c r="E147" s="677" t="s">
        <v>2174</v>
      </c>
      <c r="F147" s="681"/>
      <c r="G147" s="681"/>
      <c r="H147" s="681"/>
      <c r="I147" s="681"/>
      <c r="J147" s="681"/>
      <c r="K147" s="681"/>
      <c r="L147" s="681"/>
      <c r="M147" s="681"/>
      <c r="N147" s="681">
        <v>2</v>
      </c>
      <c r="O147" s="681">
        <v>751.61</v>
      </c>
      <c r="P147" s="703"/>
      <c r="Q147" s="682">
        <v>375.80500000000001</v>
      </c>
    </row>
    <row r="148" spans="1:17" ht="14.4" customHeight="1" x14ac:dyDescent="0.3">
      <c r="A148" s="676" t="s">
        <v>482</v>
      </c>
      <c r="B148" s="677" t="s">
        <v>1911</v>
      </c>
      <c r="C148" s="677" t="s">
        <v>2111</v>
      </c>
      <c r="D148" s="677" t="s">
        <v>2176</v>
      </c>
      <c r="E148" s="677" t="s">
        <v>2177</v>
      </c>
      <c r="F148" s="681"/>
      <c r="G148" s="681"/>
      <c r="H148" s="681"/>
      <c r="I148" s="681"/>
      <c r="J148" s="681"/>
      <c r="K148" s="681"/>
      <c r="L148" s="681"/>
      <c r="M148" s="681"/>
      <c r="N148" s="681">
        <v>0.4</v>
      </c>
      <c r="O148" s="681">
        <v>353.58</v>
      </c>
      <c r="P148" s="703"/>
      <c r="Q148" s="682">
        <v>883.94999999999993</v>
      </c>
    </row>
    <row r="149" spans="1:17" ht="14.4" customHeight="1" x14ac:dyDescent="0.3">
      <c r="A149" s="676" t="s">
        <v>482</v>
      </c>
      <c r="B149" s="677" t="s">
        <v>1911</v>
      </c>
      <c r="C149" s="677" t="s">
        <v>2111</v>
      </c>
      <c r="D149" s="677" t="s">
        <v>2178</v>
      </c>
      <c r="E149" s="677" t="s">
        <v>2179</v>
      </c>
      <c r="F149" s="681">
        <v>1.5</v>
      </c>
      <c r="G149" s="681">
        <v>899.7</v>
      </c>
      <c r="H149" s="681"/>
      <c r="I149" s="681">
        <v>599.80000000000007</v>
      </c>
      <c r="J149" s="681"/>
      <c r="K149" s="681"/>
      <c r="L149" s="681"/>
      <c r="M149" s="681"/>
      <c r="N149" s="681">
        <v>0.8</v>
      </c>
      <c r="O149" s="681">
        <v>479.84</v>
      </c>
      <c r="P149" s="703"/>
      <c r="Q149" s="682">
        <v>599.79999999999995</v>
      </c>
    </row>
    <row r="150" spans="1:17" ht="14.4" customHeight="1" x14ac:dyDescent="0.3">
      <c r="A150" s="676" t="s">
        <v>482</v>
      </c>
      <c r="B150" s="677" t="s">
        <v>1911</v>
      </c>
      <c r="C150" s="677" t="s">
        <v>2111</v>
      </c>
      <c r="D150" s="677" t="s">
        <v>2180</v>
      </c>
      <c r="E150" s="677" t="s">
        <v>2179</v>
      </c>
      <c r="F150" s="681">
        <v>3.4</v>
      </c>
      <c r="G150" s="681">
        <v>2719.14</v>
      </c>
      <c r="H150" s="681">
        <v>1.2592400490888462</v>
      </c>
      <c r="I150" s="681">
        <v>799.74705882352941</v>
      </c>
      <c r="J150" s="681">
        <v>2.7</v>
      </c>
      <c r="K150" s="681">
        <v>2159.35</v>
      </c>
      <c r="L150" s="681">
        <v>1</v>
      </c>
      <c r="M150" s="681">
        <v>799.75925925925912</v>
      </c>
      <c r="N150" s="681">
        <v>0.89999999999999991</v>
      </c>
      <c r="O150" s="681">
        <v>719.76</v>
      </c>
      <c r="P150" s="703">
        <v>0.33332252761247599</v>
      </c>
      <c r="Q150" s="682">
        <v>799.73333333333335</v>
      </c>
    </row>
    <row r="151" spans="1:17" ht="14.4" customHeight="1" x14ac:dyDescent="0.3">
      <c r="A151" s="676" t="s">
        <v>482</v>
      </c>
      <c r="B151" s="677" t="s">
        <v>1911</v>
      </c>
      <c r="C151" s="677" t="s">
        <v>2111</v>
      </c>
      <c r="D151" s="677" t="s">
        <v>2181</v>
      </c>
      <c r="E151" s="677" t="s">
        <v>2182</v>
      </c>
      <c r="F151" s="681">
        <v>4</v>
      </c>
      <c r="G151" s="681">
        <v>13528.44</v>
      </c>
      <c r="H151" s="681"/>
      <c r="I151" s="681">
        <v>3382.11</v>
      </c>
      <c r="J151" s="681"/>
      <c r="K151" s="681"/>
      <c r="L151" s="681"/>
      <c r="M151" s="681"/>
      <c r="N151" s="681"/>
      <c r="O151" s="681"/>
      <c r="P151" s="703"/>
      <c r="Q151" s="682"/>
    </row>
    <row r="152" spans="1:17" ht="14.4" customHeight="1" x14ac:dyDescent="0.3">
      <c r="A152" s="676" t="s">
        <v>482</v>
      </c>
      <c r="B152" s="677" t="s">
        <v>1911</v>
      </c>
      <c r="C152" s="677" t="s">
        <v>2111</v>
      </c>
      <c r="D152" s="677" t="s">
        <v>2183</v>
      </c>
      <c r="E152" s="677" t="s">
        <v>1007</v>
      </c>
      <c r="F152" s="681">
        <v>9</v>
      </c>
      <c r="G152" s="681">
        <v>11586.24</v>
      </c>
      <c r="H152" s="681">
        <v>0.69230769230769229</v>
      </c>
      <c r="I152" s="681">
        <v>1287.3599999999999</v>
      </c>
      <c r="J152" s="681">
        <v>13</v>
      </c>
      <c r="K152" s="681">
        <v>16735.68</v>
      </c>
      <c r="L152" s="681">
        <v>1</v>
      </c>
      <c r="M152" s="681">
        <v>1287.3600000000001</v>
      </c>
      <c r="N152" s="681">
        <v>73</v>
      </c>
      <c r="O152" s="681">
        <v>93977.279999999999</v>
      </c>
      <c r="P152" s="703">
        <v>5.615384615384615</v>
      </c>
      <c r="Q152" s="682">
        <v>1287.3599999999999</v>
      </c>
    </row>
    <row r="153" spans="1:17" ht="14.4" customHeight="1" x14ac:dyDescent="0.3">
      <c r="A153" s="676" t="s">
        <v>482</v>
      </c>
      <c r="B153" s="677" t="s">
        <v>1911</v>
      </c>
      <c r="C153" s="677" t="s">
        <v>2111</v>
      </c>
      <c r="D153" s="677" t="s">
        <v>2184</v>
      </c>
      <c r="E153" s="677" t="s">
        <v>1080</v>
      </c>
      <c r="F153" s="681">
        <v>35.6</v>
      </c>
      <c r="G153" s="681">
        <v>73505.709999999992</v>
      </c>
      <c r="H153" s="681"/>
      <c r="I153" s="681">
        <v>2064.7671348314602</v>
      </c>
      <c r="J153" s="681"/>
      <c r="K153" s="681"/>
      <c r="L153" s="681"/>
      <c r="M153" s="681"/>
      <c r="N153" s="681"/>
      <c r="O153" s="681"/>
      <c r="P153" s="703"/>
      <c r="Q153" s="682"/>
    </row>
    <row r="154" spans="1:17" ht="14.4" customHeight="1" x14ac:dyDescent="0.3">
      <c r="A154" s="676" t="s">
        <v>482</v>
      </c>
      <c r="B154" s="677" t="s">
        <v>1911</v>
      </c>
      <c r="C154" s="677" t="s">
        <v>2111</v>
      </c>
      <c r="D154" s="677" t="s">
        <v>2185</v>
      </c>
      <c r="E154" s="677" t="s">
        <v>2186</v>
      </c>
      <c r="F154" s="681">
        <v>0.5</v>
      </c>
      <c r="G154" s="681">
        <v>195.9</v>
      </c>
      <c r="H154" s="681">
        <v>0.14285714285714288</v>
      </c>
      <c r="I154" s="681">
        <v>391.8</v>
      </c>
      <c r="J154" s="681">
        <v>3.5000000000000004</v>
      </c>
      <c r="K154" s="681">
        <v>1371.2999999999997</v>
      </c>
      <c r="L154" s="681">
        <v>1</v>
      </c>
      <c r="M154" s="681">
        <v>391.7999999999999</v>
      </c>
      <c r="N154" s="681">
        <v>2.2000000000000002</v>
      </c>
      <c r="O154" s="681">
        <v>861.96</v>
      </c>
      <c r="P154" s="703">
        <v>0.62857142857142867</v>
      </c>
      <c r="Q154" s="682">
        <v>391.8</v>
      </c>
    </row>
    <row r="155" spans="1:17" ht="14.4" customHeight="1" x14ac:dyDescent="0.3">
      <c r="A155" s="676" t="s">
        <v>482</v>
      </c>
      <c r="B155" s="677" t="s">
        <v>1911</v>
      </c>
      <c r="C155" s="677" t="s">
        <v>2111</v>
      </c>
      <c r="D155" s="677" t="s">
        <v>2187</v>
      </c>
      <c r="E155" s="677" t="s">
        <v>2188</v>
      </c>
      <c r="F155" s="681"/>
      <c r="G155" s="681"/>
      <c r="H155" s="681"/>
      <c r="I155" s="681"/>
      <c r="J155" s="681">
        <v>0.1</v>
      </c>
      <c r="K155" s="681">
        <v>76.56</v>
      </c>
      <c r="L155" s="681">
        <v>1</v>
      </c>
      <c r="M155" s="681">
        <v>765.6</v>
      </c>
      <c r="N155" s="681"/>
      <c r="O155" s="681"/>
      <c r="P155" s="703"/>
      <c r="Q155" s="682"/>
    </row>
    <row r="156" spans="1:17" ht="14.4" customHeight="1" x14ac:dyDescent="0.3">
      <c r="A156" s="676" t="s">
        <v>482</v>
      </c>
      <c r="B156" s="677" t="s">
        <v>1911</v>
      </c>
      <c r="C156" s="677" t="s">
        <v>2111</v>
      </c>
      <c r="D156" s="677" t="s">
        <v>2189</v>
      </c>
      <c r="E156" s="677" t="s">
        <v>2190</v>
      </c>
      <c r="F156" s="681">
        <v>1.5</v>
      </c>
      <c r="G156" s="681">
        <v>579.07000000000005</v>
      </c>
      <c r="H156" s="681">
        <v>15.001813471502592</v>
      </c>
      <c r="I156" s="681">
        <v>386.04666666666668</v>
      </c>
      <c r="J156" s="681">
        <v>0.1</v>
      </c>
      <c r="K156" s="681">
        <v>38.6</v>
      </c>
      <c r="L156" s="681">
        <v>1</v>
      </c>
      <c r="M156" s="681">
        <v>386</v>
      </c>
      <c r="N156" s="681">
        <v>1</v>
      </c>
      <c r="O156" s="681">
        <v>386.05</v>
      </c>
      <c r="P156" s="703">
        <v>10.001295336787564</v>
      </c>
      <c r="Q156" s="682">
        <v>386.05</v>
      </c>
    </row>
    <row r="157" spans="1:17" ht="14.4" customHeight="1" x14ac:dyDescent="0.3">
      <c r="A157" s="676" t="s">
        <v>482</v>
      </c>
      <c r="B157" s="677" t="s">
        <v>1911</v>
      </c>
      <c r="C157" s="677" t="s">
        <v>2111</v>
      </c>
      <c r="D157" s="677" t="s">
        <v>2191</v>
      </c>
      <c r="E157" s="677" t="s">
        <v>1048</v>
      </c>
      <c r="F157" s="681">
        <v>3.0999999999999996</v>
      </c>
      <c r="G157" s="681">
        <v>2393.61</v>
      </c>
      <c r="H157" s="681">
        <v>0.28703491627983391</v>
      </c>
      <c r="I157" s="681">
        <v>772.13225806451624</v>
      </c>
      <c r="J157" s="681">
        <v>10.799999999999999</v>
      </c>
      <c r="K157" s="681">
        <v>8339.09</v>
      </c>
      <c r="L157" s="681">
        <v>1</v>
      </c>
      <c r="M157" s="681">
        <v>772.137962962963</v>
      </c>
      <c r="N157" s="681">
        <v>20.51</v>
      </c>
      <c r="O157" s="681">
        <v>15836.760000000002</v>
      </c>
      <c r="P157" s="703">
        <v>1.899099302202039</v>
      </c>
      <c r="Q157" s="682">
        <v>772.14822038030229</v>
      </c>
    </row>
    <row r="158" spans="1:17" ht="14.4" customHeight="1" x14ac:dyDescent="0.3">
      <c r="A158" s="676" t="s">
        <v>482</v>
      </c>
      <c r="B158" s="677" t="s">
        <v>1911</v>
      </c>
      <c r="C158" s="677" t="s">
        <v>2111</v>
      </c>
      <c r="D158" s="677" t="s">
        <v>2192</v>
      </c>
      <c r="E158" s="677" t="s">
        <v>2193</v>
      </c>
      <c r="F158" s="681"/>
      <c r="G158" s="681"/>
      <c r="H158" s="681"/>
      <c r="I158" s="681"/>
      <c r="J158" s="681">
        <v>1</v>
      </c>
      <c r="K158" s="681">
        <v>863.17</v>
      </c>
      <c r="L158" s="681">
        <v>1</v>
      </c>
      <c r="M158" s="681">
        <v>863.17</v>
      </c>
      <c r="N158" s="681"/>
      <c r="O158" s="681"/>
      <c r="P158" s="703"/>
      <c r="Q158" s="682"/>
    </row>
    <row r="159" spans="1:17" ht="14.4" customHeight="1" x14ac:dyDescent="0.3">
      <c r="A159" s="676" t="s">
        <v>482</v>
      </c>
      <c r="B159" s="677" t="s">
        <v>1911</v>
      </c>
      <c r="C159" s="677" t="s">
        <v>2111</v>
      </c>
      <c r="D159" s="677" t="s">
        <v>2194</v>
      </c>
      <c r="E159" s="677" t="s">
        <v>2195</v>
      </c>
      <c r="F159" s="681">
        <v>15.25</v>
      </c>
      <c r="G159" s="681">
        <v>49946.689999999995</v>
      </c>
      <c r="H159" s="681"/>
      <c r="I159" s="681">
        <v>3275.1927868852454</v>
      </c>
      <c r="J159" s="681"/>
      <c r="K159" s="681"/>
      <c r="L159" s="681"/>
      <c r="M159" s="681"/>
      <c r="N159" s="681"/>
      <c r="O159" s="681"/>
      <c r="P159" s="703"/>
      <c r="Q159" s="682"/>
    </row>
    <row r="160" spans="1:17" ht="14.4" customHeight="1" x14ac:dyDescent="0.3">
      <c r="A160" s="676" t="s">
        <v>482</v>
      </c>
      <c r="B160" s="677" t="s">
        <v>1911</v>
      </c>
      <c r="C160" s="677" t="s">
        <v>2111</v>
      </c>
      <c r="D160" s="677" t="s">
        <v>2196</v>
      </c>
      <c r="E160" s="677" t="s">
        <v>1284</v>
      </c>
      <c r="F160" s="681">
        <v>20.6</v>
      </c>
      <c r="G160" s="681">
        <v>8832.36</v>
      </c>
      <c r="H160" s="681">
        <v>0.45912274327133457</v>
      </c>
      <c r="I160" s="681">
        <v>428.75533980582526</v>
      </c>
      <c r="J160" s="681">
        <v>45.6</v>
      </c>
      <c r="K160" s="681">
        <v>19237.47</v>
      </c>
      <c r="L160" s="681">
        <v>1</v>
      </c>
      <c r="M160" s="681">
        <v>421.87434210526317</v>
      </c>
      <c r="N160" s="681">
        <v>30.7</v>
      </c>
      <c r="O160" s="681">
        <v>12691.880000000001</v>
      </c>
      <c r="P160" s="703">
        <v>0.65974787744958152</v>
      </c>
      <c r="Q160" s="682">
        <v>413.41628664495119</v>
      </c>
    </row>
    <row r="161" spans="1:17" ht="14.4" customHeight="1" x14ac:dyDescent="0.3">
      <c r="A161" s="676" t="s">
        <v>482</v>
      </c>
      <c r="B161" s="677" t="s">
        <v>1911</v>
      </c>
      <c r="C161" s="677" t="s">
        <v>2111</v>
      </c>
      <c r="D161" s="677" t="s">
        <v>2197</v>
      </c>
      <c r="E161" s="677" t="s">
        <v>1268</v>
      </c>
      <c r="F161" s="681">
        <v>82.5</v>
      </c>
      <c r="G161" s="681">
        <v>18084</v>
      </c>
      <c r="H161" s="681">
        <v>0.70512820512820507</v>
      </c>
      <c r="I161" s="681">
        <v>219.2</v>
      </c>
      <c r="J161" s="681">
        <v>117</v>
      </c>
      <c r="K161" s="681">
        <v>25646.400000000001</v>
      </c>
      <c r="L161" s="681">
        <v>1</v>
      </c>
      <c r="M161" s="681">
        <v>219.20000000000002</v>
      </c>
      <c r="N161" s="681">
        <v>56</v>
      </c>
      <c r="O161" s="681">
        <v>12275.2</v>
      </c>
      <c r="P161" s="703">
        <v>0.47863247863247865</v>
      </c>
      <c r="Q161" s="682">
        <v>219.20000000000002</v>
      </c>
    </row>
    <row r="162" spans="1:17" ht="14.4" customHeight="1" x14ac:dyDescent="0.3">
      <c r="A162" s="676" t="s">
        <v>482</v>
      </c>
      <c r="B162" s="677" t="s">
        <v>1911</v>
      </c>
      <c r="C162" s="677" t="s">
        <v>2111</v>
      </c>
      <c r="D162" s="677" t="s">
        <v>2198</v>
      </c>
      <c r="E162" s="677" t="s">
        <v>2199</v>
      </c>
      <c r="F162" s="681"/>
      <c r="G162" s="681"/>
      <c r="H162" s="681"/>
      <c r="I162" s="681"/>
      <c r="J162" s="681">
        <v>18</v>
      </c>
      <c r="K162" s="681">
        <v>185930.82</v>
      </c>
      <c r="L162" s="681">
        <v>1</v>
      </c>
      <c r="M162" s="681">
        <v>10329.49</v>
      </c>
      <c r="N162" s="681">
        <v>25</v>
      </c>
      <c r="O162" s="681">
        <v>258237.25</v>
      </c>
      <c r="P162" s="703">
        <v>1.3888888888888888</v>
      </c>
      <c r="Q162" s="682">
        <v>10329.49</v>
      </c>
    </row>
    <row r="163" spans="1:17" ht="14.4" customHeight="1" x14ac:dyDescent="0.3">
      <c r="A163" s="676" t="s">
        <v>482</v>
      </c>
      <c r="B163" s="677" t="s">
        <v>1911</v>
      </c>
      <c r="C163" s="677" t="s">
        <v>2111</v>
      </c>
      <c r="D163" s="677" t="s">
        <v>2200</v>
      </c>
      <c r="E163" s="677" t="s">
        <v>1009</v>
      </c>
      <c r="F163" s="681"/>
      <c r="G163" s="681"/>
      <c r="H163" s="681"/>
      <c r="I163" s="681"/>
      <c r="J163" s="681">
        <v>6</v>
      </c>
      <c r="K163" s="681">
        <v>19036.68</v>
      </c>
      <c r="L163" s="681">
        <v>1</v>
      </c>
      <c r="M163" s="681">
        <v>3172.78</v>
      </c>
      <c r="N163" s="681">
        <v>13</v>
      </c>
      <c r="O163" s="681">
        <v>41246.14</v>
      </c>
      <c r="P163" s="703">
        <v>2.1666666666666665</v>
      </c>
      <c r="Q163" s="682">
        <v>3172.7799999999997</v>
      </c>
    </row>
    <row r="164" spans="1:17" ht="14.4" customHeight="1" x14ac:dyDescent="0.3">
      <c r="A164" s="676" t="s">
        <v>482</v>
      </c>
      <c r="B164" s="677" t="s">
        <v>1911</v>
      </c>
      <c r="C164" s="677" t="s">
        <v>2111</v>
      </c>
      <c r="D164" s="677" t="s">
        <v>2201</v>
      </c>
      <c r="E164" s="677" t="s">
        <v>1284</v>
      </c>
      <c r="F164" s="681">
        <v>1.5</v>
      </c>
      <c r="G164" s="681">
        <v>1286.32</v>
      </c>
      <c r="H164" s="681"/>
      <c r="I164" s="681">
        <v>857.54666666666662</v>
      </c>
      <c r="J164" s="681"/>
      <c r="K164" s="681"/>
      <c r="L164" s="681"/>
      <c r="M164" s="681"/>
      <c r="N164" s="681">
        <v>10.9</v>
      </c>
      <c r="O164" s="681">
        <v>8747</v>
      </c>
      <c r="P164" s="703"/>
      <c r="Q164" s="682">
        <v>802.47706422018348</v>
      </c>
    </row>
    <row r="165" spans="1:17" ht="14.4" customHeight="1" x14ac:dyDescent="0.3">
      <c r="A165" s="676" t="s">
        <v>482</v>
      </c>
      <c r="B165" s="677" t="s">
        <v>1911</v>
      </c>
      <c r="C165" s="677" t="s">
        <v>2111</v>
      </c>
      <c r="D165" s="677" t="s">
        <v>2202</v>
      </c>
      <c r="E165" s="677" t="s">
        <v>1076</v>
      </c>
      <c r="F165" s="681"/>
      <c r="G165" s="681"/>
      <c r="H165" s="681"/>
      <c r="I165" s="681"/>
      <c r="J165" s="681">
        <v>82</v>
      </c>
      <c r="K165" s="681">
        <v>5391.5</v>
      </c>
      <c r="L165" s="681">
        <v>1</v>
      </c>
      <c r="M165" s="681">
        <v>65.75</v>
      </c>
      <c r="N165" s="681"/>
      <c r="O165" s="681"/>
      <c r="P165" s="703"/>
      <c r="Q165" s="682"/>
    </row>
    <row r="166" spans="1:17" ht="14.4" customHeight="1" x14ac:dyDescent="0.3">
      <c r="A166" s="676" t="s">
        <v>482</v>
      </c>
      <c r="B166" s="677" t="s">
        <v>1911</v>
      </c>
      <c r="C166" s="677" t="s">
        <v>2111</v>
      </c>
      <c r="D166" s="677" t="s">
        <v>2203</v>
      </c>
      <c r="E166" s="677" t="s">
        <v>1009</v>
      </c>
      <c r="F166" s="681"/>
      <c r="G166" s="681"/>
      <c r="H166" s="681"/>
      <c r="I166" s="681"/>
      <c r="J166" s="681"/>
      <c r="K166" s="681"/>
      <c r="L166" s="681"/>
      <c r="M166" s="681"/>
      <c r="N166" s="681">
        <v>9</v>
      </c>
      <c r="O166" s="681">
        <v>57110.13</v>
      </c>
      <c r="P166" s="703"/>
      <c r="Q166" s="682">
        <v>6345.57</v>
      </c>
    </row>
    <row r="167" spans="1:17" ht="14.4" customHeight="1" x14ac:dyDescent="0.3">
      <c r="A167" s="676" t="s">
        <v>482</v>
      </c>
      <c r="B167" s="677" t="s">
        <v>1911</v>
      </c>
      <c r="C167" s="677" t="s">
        <v>2111</v>
      </c>
      <c r="D167" s="677" t="s">
        <v>2204</v>
      </c>
      <c r="E167" s="677" t="s">
        <v>2205</v>
      </c>
      <c r="F167" s="681"/>
      <c r="G167" s="681"/>
      <c r="H167" s="681"/>
      <c r="I167" s="681"/>
      <c r="J167" s="681">
        <v>1.8</v>
      </c>
      <c r="K167" s="681">
        <v>1051.0899999999999</v>
      </c>
      <c r="L167" s="681">
        <v>1</v>
      </c>
      <c r="M167" s="681">
        <v>583.93888888888887</v>
      </c>
      <c r="N167" s="681"/>
      <c r="O167" s="681"/>
      <c r="P167" s="703"/>
      <c r="Q167" s="682"/>
    </row>
    <row r="168" spans="1:17" ht="14.4" customHeight="1" x14ac:dyDescent="0.3">
      <c r="A168" s="676" t="s">
        <v>482</v>
      </c>
      <c r="B168" s="677" t="s">
        <v>1911</v>
      </c>
      <c r="C168" s="677" t="s">
        <v>2111</v>
      </c>
      <c r="D168" s="677" t="s">
        <v>2206</v>
      </c>
      <c r="E168" s="677" t="s">
        <v>2182</v>
      </c>
      <c r="F168" s="681">
        <v>3</v>
      </c>
      <c r="G168" s="681">
        <v>20292.66</v>
      </c>
      <c r="H168" s="681"/>
      <c r="I168" s="681">
        <v>6764.22</v>
      </c>
      <c r="J168" s="681"/>
      <c r="K168" s="681"/>
      <c r="L168" s="681"/>
      <c r="M168" s="681"/>
      <c r="N168" s="681"/>
      <c r="O168" s="681"/>
      <c r="P168" s="703"/>
      <c r="Q168" s="682"/>
    </row>
    <row r="169" spans="1:17" ht="14.4" customHeight="1" x14ac:dyDescent="0.3">
      <c r="A169" s="676" t="s">
        <v>482</v>
      </c>
      <c r="B169" s="677" t="s">
        <v>1911</v>
      </c>
      <c r="C169" s="677" t="s">
        <v>2111</v>
      </c>
      <c r="D169" s="677" t="s">
        <v>2207</v>
      </c>
      <c r="E169" s="677" t="s">
        <v>2208</v>
      </c>
      <c r="F169" s="681">
        <v>2</v>
      </c>
      <c r="G169" s="681">
        <v>5414</v>
      </c>
      <c r="H169" s="681"/>
      <c r="I169" s="681">
        <v>2707</v>
      </c>
      <c r="J169" s="681"/>
      <c r="K169" s="681"/>
      <c r="L169" s="681"/>
      <c r="M169" s="681"/>
      <c r="N169" s="681"/>
      <c r="O169" s="681"/>
      <c r="P169" s="703"/>
      <c r="Q169" s="682"/>
    </row>
    <row r="170" spans="1:17" ht="14.4" customHeight="1" x14ac:dyDescent="0.3">
      <c r="A170" s="676" t="s">
        <v>482</v>
      </c>
      <c r="B170" s="677" t="s">
        <v>1911</v>
      </c>
      <c r="C170" s="677" t="s">
        <v>2111</v>
      </c>
      <c r="D170" s="677" t="s">
        <v>2209</v>
      </c>
      <c r="E170" s="677" t="s">
        <v>1237</v>
      </c>
      <c r="F170" s="681"/>
      <c r="G170" s="681"/>
      <c r="H170" s="681"/>
      <c r="I170" s="681"/>
      <c r="J170" s="681"/>
      <c r="K170" s="681"/>
      <c r="L170" s="681"/>
      <c r="M170" s="681"/>
      <c r="N170" s="681">
        <v>141</v>
      </c>
      <c r="O170" s="681">
        <v>9270.75</v>
      </c>
      <c r="P170" s="703"/>
      <c r="Q170" s="682">
        <v>65.75</v>
      </c>
    </row>
    <row r="171" spans="1:17" ht="14.4" customHeight="1" x14ac:dyDescent="0.3">
      <c r="A171" s="676" t="s">
        <v>482</v>
      </c>
      <c r="B171" s="677" t="s">
        <v>1911</v>
      </c>
      <c r="C171" s="677" t="s">
        <v>2111</v>
      </c>
      <c r="D171" s="677" t="s">
        <v>2210</v>
      </c>
      <c r="E171" s="677" t="s">
        <v>2211</v>
      </c>
      <c r="F171" s="681">
        <v>5.0999999999999996</v>
      </c>
      <c r="G171" s="681">
        <v>2497.96</v>
      </c>
      <c r="H171" s="681"/>
      <c r="I171" s="681">
        <v>489.79607843137256</v>
      </c>
      <c r="J171" s="681"/>
      <c r="K171" s="681"/>
      <c r="L171" s="681"/>
      <c r="M171" s="681"/>
      <c r="N171" s="681"/>
      <c r="O171" s="681"/>
      <c r="P171" s="703"/>
      <c r="Q171" s="682"/>
    </row>
    <row r="172" spans="1:17" ht="14.4" customHeight="1" x14ac:dyDescent="0.3">
      <c r="A172" s="676" t="s">
        <v>482</v>
      </c>
      <c r="B172" s="677" t="s">
        <v>1911</v>
      </c>
      <c r="C172" s="677" t="s">
        <v>2111</v>
      </c>
      <c r="D172" s="677" t="s">
        <v>2212</v>
      </c>
      <c r="E172" s="677" t="s">
        <v>1233</v>
      </c>
      <c r="F172" s="681">
        <v>22.3</v>
      </c>
      <c r="G172" s="681">
        <v>47400.88</v>
      </c>
      <c r="H172" s="681">
        <v>0.32602339181286544</v>
      </c>
      <c r="I172" s="681">
        <v>2125.6</v>
      </c>
      <c r="J172" s="681">
        <v>68.400000000000006</v>
      </c>
      <c r="K172" s="681">
        <v>145391.04000000001</v>
      </c>
      <c r="L172" s="681">
        <v>1</v>
      </c>
      <c r="M172" s="681">
        <v>2125.6</v>
      </c>
      <c r="N172" s="681">
        <v>82.399999999999991</v>
      </c>
      <c r="O172" s="681">
        <v>175149.43999999997</v>
      </c>
      <c r="P172" s="703">
        <v>1.2046783625730992</v>
      </c>
      <c r="Q172" s="682">
        <v>2125.6</v>
      </c>
    </row>
    <row r="173" spans="1:17" ht="14.4" customHeight="1" x14ac:dyDescent="0.3">
      <c r="A173" s="676" t="s">
        <v>482</v>
      </c>
      <c r="B173" s="677" t="s">
        <v>1911</v>
      </c>
      <c r="C173" s="677" t="s">
        <v>2111</v>
      </c>
      <c r="D173" s="677" t="s">
        <v>2213</v>
      </c>
      <c r="E173" s="677" t="s">
        <v>2214</v>
      </c>
      <c r="F173" s="681"/>
      <c r="G173" s="681"/>
      <c r="H173" s="681"/>
      <c r="I173" s="681"/>
      <c r="J173" s="681">
        <v>1</v>
      </c>
      <c r="K173" s="681">
        <v>10392.35</v>
      </c>
      <c r="L173" s="681">
        <v>1</v>
      </c>
      <c r="M173" s="681">
        <v>10392.35</v>
      </c>
      <c r="N173" s="681">
        <v>7</v>
      </c>
      <c r="O173" s="681">
        <v>72746.45</v>
      </c>
      <c r="P173" s="703">
        <v>6.9999999999999991</v>
      </c>
      <c r="Q173" s="682">
        <v>10392.35</v>
      </c>
    </row>
    <row r="174" spans="1:17" ht="14.4" customHeight="1" x14ac:dyDescent="0.3">
      <c r="A174" s="676" t="s">
        <v>482</v>
      </c>
      <c r="B174" s="677" t="s">
        <v>1911</v>
      </c>
      <c r="C174" s="677" t="s">
        <v>2111</v>
      </c>
      <c r="D174" s="677" t="s">
        <v>2215</v>
      </c>
      <c r="E174" s="677" t="s">
        <v>2216</v>
      </c>
      <c r="F174" s="681">
        <v>1.3</v>
      </c>
      <c r="G174" s="681">
        <v>4881.76</v>
      </c>
      <c r="H174" s="681"/>
      <c r="I174" s="681">
        <v>3755.2</v>
      </c>
      <c r="J174" s="681"/>
      <c r="K174" s="681"/>
      <c r="L174" s="681"/>
      <c r="M174" s="681"/>
      <c r="N174" s="681"/>
      <c r="O174" s="681"/>
      <c r="P174" s="703"/>
      <c r="Q174" s="682"/>
    </row>
    <row r="175" spans="1:17" ht="14.4" customHeight="1" x14ac:dyDescent="0.3">
      <c r="A175" s="676" t="s">
        <v>482</v>
      </c>
      <c r="B175" s="677" t="s">
        <v>1911</v>
      </c>
      <c r="C175" s="677" t="s">
        <v>2111</v>
      </c>
      <c r="D175" s="677" t="s">
        <v>2217</v>
      </c>
      <c r="E175" s="677" t="s">
        <v>2186</v>
      </c>
      <c r="F175" s="681">
        <v>0.1</v>
      </c>
      <c r="G175" s="681">
        <v>19.59</v>
      </c>
      <c r="H175" s="681">
        <v>0.33333333333333331</v>
      </c>
      <c r="I175" s="681">
        <v>195.89999999999998</v>
      </c>
      <c r="J175" s="681">
        <v>0.3</v>
      </c>
      <c r="K175" s="681">
        <v>58.77</v>
      </c>
      <c r="L175" s="681">
        <v>1</v>
      </c>
      <c r="M175" s="681">
        <v>195.9</v>
      </c>
      <c r="N175" s="681">
        <v>0.5</v>
      </c>
      <c r="O175" s="681">
        <v>97.95</v>
      </c>
      <c r="P175" s="703">
        <v>1.6666666666666665</v>
      </c>
      <c r="Q175" s="682">
        <v>195.9</v>
      </c>
    </row>
    <row r="176" spans="1:17" ht="14.4" customHeight="1" x14ac:dyDescent="0.3">
      <c r="A176" s="676" t="s">
        <v>482</v>
      </c>
      <c r="B176" s="677" t="s">
        <v>1911</v>
      </c>
      <c r="C176" s="677" t="s">
        <v>2111</v>
      </c>
      <c r="D176" s="677" t="s">
        <v>2218</v>
      </c>
      <c r="E176" s="677" t="s">
        <v>1255</v>
      </c>
      <c r="F176" s="681"/>
      <c r="G176" s="681"/>
      <c r="H176" s="681"/>
      <c r="I176" s="681"/>
      <c r="J176" s="681">
        <v>1.1000000000000001</v>
      </c>
      <c r="K176" s="681">
        <v>571.46</v>
      </c>
      <c r="L176" s="681">
        <v>1</v>
      </c>
      <c r="M176" s="681">
        <v>519.5090909090909</v>
      </c>
      <c r="N176" s="681">
        <v>1.1000000000000001</v>
      </c>
      <c r="O176" s="681">
        <v>440.44</v>
      </c>
      <c r="P176" s="703">
        <v>0.77072760998145096</v>
      </c>
      <c r="Q176" s="682">
        <v>400.4</v>
      </c>
    </row>
    <row r="177" spans="1:17" ht="14.4" customHeight="1" x14ac:dyDescent="0.3">
      <c r="A177" s="676" t="s">
        <v>482</v>
      </c>
      <c r="B177" s="677" t="s">
        <v>1911</v>
      </c>
      <c r="C177" s="677" t="s">
        <v>2111</v>
      </c>
      <c r="D177" s="677" t="s">
        <v>2219</v>
      </c>
      <c r="E177" s="677" t="s">
        <v>1255</v>
      </c>
      <c r="F177" s="681"/>
      <c r="G177" s="681"/>
      <c r="H177" s="681"/>
      <c r="I177" s="681"/>
      <c r="J177" s="681">
        <v>8.6000000000000014</v>
      </c>
      <c r="K177" s="681">
        <v>9470.0500000000011</v>
      </c>
      <c r="L177" s="681">
        <v>1</v>
      </c>
      <c r="M177" s="681">
        <v>1101.1686046511627</v>
      </c>
      <c r="N177" s="681">
        <v>4.8</v>
      </c>
      <c r="O177" s="681">
        <v>3843.8399999999997</v>
      </c>
      <c r="P177" s="703">
        <v>0.40589437225780217</v>
      </c>
      <c r="Q177" s="682">
        <v>800.8</v>
      </c>
    </row>
    <row r="178" spans="1:17" ht="14.4" customHeight="1" x14ac:dyDescent="0.3">
      <c r="A178" s="676" t="s">
        <v>482</v>
      </c>
      <c r="B178" s="677" t="s">
        <v>1911</v>
      </c>
      <c r="C178" s="677" t="s">
        <v>2111</v>
      </c>
      <c r="D178" s="677" t="s">
        <v>2220</v>
      </c>
      <c r="E178" s="677" t="s">
        <v>2221</v>
      </c>
      <c r="F178" s="681">
        <v>17.3</v>
      </c>
      <c r="G178" s="681">
        <v>64965.25</v>
      </c>
      <c r="H178" s="681"/>
      <c r="I178" s="681">
        <v>3755.2167630057802</v>
      </c>
      <c r="J178" s="681"/>
      <c r="K178" s="681"/>
      <c r="L178" s="681"/>
      <c r="M178" s="681"/>
      <c r="N178" s="681"/>
      <c r="O178" s="681"/>
      <c r="P178" s="703"/>
      <c r="Q178" s="682"/>
    </row>
    <row r="179" spans="1:17" ht="14.4" customHeight="1" x14ac:dyDescent="0.3">
      <c r="A179" s="676" t="s">
        <v>482</v>
      </c>
      <c r="B179" s="677" t="s">
        <v>1911</v>
      </c>
      <c r="C179" s="677" t="s">
        <v>2111</v>
      </c>
      <c r="D179" s="677" t="s">
        <v>2222</v>
      </c>
      <c r="E179" s="677" t="s">
        <v>1268</v>
      </c>
      <c r="F179" s="681">
        <v>12</v>
      </c>
      <c r="G179" s="681">
        <v>1315.2</v>
      </c>
      <c r="H179" s="681">
        <v>1.5000000000000002</v>
      </c>
      <c r="I179" s="681">
        <v>109.60000000000001</v>
      </c>
      <c r="J179" s="681">
        <v>8</v>
      </c>
      <c r="K179" s="681">
        <v>876.8</v>
      </c>
      <c r="L179" s="681">
        <v>1</v>
      </c>
      <c r="M179" s="681">
        <v>109.6</v>
      </c>
      <c r="N179" s="681">
        <v>5</v>
      </c>
      <c r="O179" s="681">
        <v>548</v>
      </c>
      <c r="P179" s="703">
        <v>0.625</v>
      </c>
      <c r="Q179" s="682">
        <v>109.6</v>
      </c>
    </row>
    <row r="180" spans="1:17" ht="14.4" customHeight="1" x14ac:dyDescent="0.3">
      <c r="A180" s="676" t="s">
        <v>482</v>
      </c>
      <c r="B180" s="677" t="s">
        <v>1911</v>
      </c>
      <c r="C180" s="677" t="s">
        <v>2111</v>
      </c>
      <c r="D180" s="677" t="s">
        <v>2223</v>
      </c>
      <c r="E180" s="677" t="s">
        <v>2224</v>
      </c>
      <c r="F180" s="681"/>
      <c r="G180" s="681"/>
      <c r="H180" s="681"/>
      <c r="I180" s="681"/>
      <c r="J180" s="681">
        <v>6.6999999999999993</v>
      </c>
      <c r="K180" s="681">
        <v>2220.38</v>
      </c>
      <c r="L180" s="681">
        <v>1</v>
      </c>
      <c r="M180" s="681">
        <v>331.40000000000003</v>
      </c>
      <c r="N180" s="681">
        <v>11.11</v>
      </c>
      <c r="O180" s="681">
        <v>3681.85</v>
      </c>
      <c r="P180" s="703">
        <v>1.6582071537304424</v>
      </c>
      <c r="Q180" s="682">
        <v>331.39963996399644</v>
      </c>
    </row>
    <row r="181" spans="1:17" ht="14.4" customHeight="1" x14ac:dyDescent="0.3">
      <c r="A181" s="676" t="s">
        <v>482</v>
      </c>
      <c r="B181" s="677" t="s">
        <v>1911</v>
      </c>
      <c r="C181" s="677" t="s">
        <v>2111</v>
      </c>
      <c r="D181" s="677" t="s">
        <v>2225</v>
      </c>
      <c r="E181" s="677" t="s">
        <v>2226</v>
      </c>
      <c r="F181" s="681">
        <v>0.4</v>
      </c>
      <c r="G181" s="681">
        <v>4517.53</v>
      </c>
      <c r="H181" s="681">
        <v>0.30769194094261065</v>
      </c>
      <c r="I181" s="681">
        <v>11293.824999999999</v>
      </c>
      <c r="J181" s="681">
        <v>1.3</v>
      </c>
      <c r="K181" s="681">
        <v>14681.99</v>
      </c>
      <c r="L181" s="681">
        <v>1</v>
      </c>
      <c r="M181" s="681">
        <v>11293.83846153846</v>
      </c>
      <c r="N181" s="681"/>
      <c r="O181" s="681"/>
      <c r="P181" s="703"/>
      <c r="Q181" s="682"/>
    </row>
    <row r="182" spans="1:17" ht="14.4" customHeight="1" x14ac:dyDescent="0.3">
      <c r="A182" s="676" t="s">
        <v>482</v>
      </c>
      <c r="B182" s="677" t="s">
        <v>1911</v>
      </c>
      <c r="C182" s="677" t="s">
        <v>2111</v>
      </c>
      <c r="D182" s="677" t="s">
        <v>2227</v>
      </c>
      <c r="E182" s="677" t="s">
        <v>1022</v>
      </c>
      <c r="F182" s="681"/>
      <c r="G182" s="681"/>
      <c r="H182" s="681"/>
      <c r="I182" s="681"/>
      <c r="J182" s="681"/>
      <c r="K182" s="681"/>
      <c r="L182" s="681"/>
      <c r="M182" s="681"/>
      <c r="N182" s="681">
        <v>6.9999999999999991</v>
      </c>
      <c r="O182" s="681">
        <v>5528.9999999999991</v>
      </c>
      <c r="P182" s="703"/>
      <c r="Q182" s="682">
        <v>789.85714285714278</v>
      </c>
    </row>
    <row r="183" spans="1:17" ht="14.4" customHeight="1" x14ac:dyDescent="0.3">
      <c r="A183" s="676" t="s">
        <v>482</v>
      </c>
      <c r="B183" s="677" t="s">
        <v>1911</v>
      </c>
      <c r="C183" s="677" t="s">
        <v>2111</v>
      </c>
      <c r="D183" s="677" t="s">
        <v>2228</v>
      </c>
      <c r="E183" s="677" t="s">
        <v>1244</v>
      </c>
      <c r="F183" s="681"/>
      <c r="G183" s="681"/>
      <c r="H183" s="681"/>
      <c r="I183" s="681"/>
      <c r="J183" s="681">
        <v>18.700000000000003</v>
      </c>
      <c r="K183" s="681">
        <v>61031.83</v>
      </c>
      <c r="L183" s="681">
        <v>1</v>
      </c>
      <c r="M183" s="681">
        <v>3263.7342245989303</v>
      </c>
      <c r="N183" s="681">
        <v>44.6</v>
      </c>
      <c r="O183" s="681">
        <v>145562.93</v>
      </c>
      <c r="P183" s="703">
        <v>2.3850330229324599</v>
      </c>
      <c r="Q183" s="682">
        <v>3263.7428251121073</v>
      </c>
    </row>
    <row r="184" spans="1:17" ht="14.4" customHeight="1" x14ac:dyDescent="0.3">
      <c r="A184" s="676" t="s">
        <v>482</v>
      </c>
      <c r="B184" s="677" t="s">
        <v>1911</v>
      </c>
      <c r="C184" s="677" t="s">
        <v>2229</v>
      </c>
      <c r="D184" s="677" t="s">
        <v>2230</v>
      </c>
      <c r="E184" s="677" t="s">
        <v>2231</v>
      </c>
      <c r="F184" s="681">
        <v>1</v>
      </c>
      <c r="G184" s="681">
        <v>1215.8499999999999</v>
      </c>
      <c r="H184" s="681">
        <v>0.23257927034554521</v>
      </c>
      <c r="I184" s="681">
        <v>1215.8499999999999</v>
      </c>
      <c r="J184" s="681">
        <v>4</v>
      </c>
      <c r="K184" s="681">
        <v>5227.68</v>
      </c>
      <c r="L184" s="681">
        <v>1</v>
      </c>
      <c r="M184" s="681">
        <v>1306.92</v>
      </c>
      <c r="N184" s="681"/>
      <c r="O184" s="681"/>
      <c r="P184" s="703"/>
      <c r="Q184" s="682"/>
    </row>
    <row r="185" spans="1:17" ht="14.4" customHeight="1" x14ac:dyDescent="0.3">
      <c r="A185" s="676" t="s">
        <v>482</v>
      </c>
      <c r="B185" s="677" t="s">
        <v>1911</v>
      </c>
      <c r="C185" s="677" t="s">
        <v>2229</v>
      </c>
      <c r="D185" s="677" t="s">
        <v>2232</v>
      </c>
      <c r="E185" s="677" t="s">
        <v>2233</v>
      </c>
      <c r="F185" s="681">
        <v>343</v>
      </c>
      <c r="G185" s="681">
        <v>639893.94000000006</v>
      </c>
      <c r="H185" s="681">
        <v>0.85543511038125053</v>
      </c>
      <c r="I185" s="681">
        <v>1865.5800000000002</v>
      </c>
      <c r="J185" s="681">
        <v>373</v>
      </c>
      <c r="K185" s="681">
        <v>748033.29</v>
      </c>
      <c r="L185" s="681">
        <v>1</v>
      </c>
      <c r="M185" s="681">
        <v>2005.451179624665</v>
      </c>
      <c r="N185" s="681">
        <v>293</v>
      </c>
      <c r="O185" s="681">
        <v>632447.89</v>
      </c>
      <c r="P185" s="703">
        <v>0.84548094109554939</v>
      </c>
      <c r="Q185" s="682">
        <v>2158.5252218430032</v>
      </c>
    </row>
    <row r="186" spans="1:17" ht="14.4" customHeight="1" x14ac:dyDescent="0.3">
      <c r="A186" s="676" t="s">
        <v>482</v>
      </c>
      <c r="B186" s="677" t="s">
        <v>1911</v>
      </c>
      <c r="C186" s="677" t="s">
        <v>2229</v>
      </c>
      <c r="D186" s="677" t="s">
        <v>2234</v>
      </c>
      <c r="E186" s="677" t="s">
        <v>2235</v>
      </c>
      <c r="F186" s="681">
        <v>4</v>
      </c>
      <c r="G186" s="681">
        <v>10914.84</v>
      </c>
      <c r="H186" s="681">
        <v>0.15281048002654446</v>
      </c>
      <c r="I186" s="681">
        <v>2728.71</v>
      </c>
      <c r="J186" s="681">
        <v>29</v>
      </c>
      <c r="K186" s="681">
        <v>71427.3</v>
      </c>
      <c r="L186" s="681">
        <v>1</v>
      </c>
      <c r="M186" s="681">
        <v>2463.0103448275863</v>
      </c>
      <c r="N186" s="681">
        <v>32</v>
      </c>
      <c r="O186" s="681">
        <v>84516.800000000003</v>
      </c>
      <c r="P186" s="703">
        <v>1.1832562619614628</v>
      </c>
      <c r="Q186" s="682">
        <v>2641.15</v>
      </c>
    </row>
    <row r="187" spans="1:17" ht="14.4" customHeight="1" x14ac:dyDescent="0.3">
      <c r="A187" s="676" t="s">
        <v>482</v>
      </c>
      <c r="B187" s="677" t="s">
        <v>1911</v>
      </c>
      <c r="C187" s="677" t="s">
        <v>2229</v>
      </c>
      <c r="D187" s="677" t="s">
        <v>2236</v>
      </c>
      <c r="E187" s="677" t="s">
        <v>2237</v>
      </c>
      <c r="F187" s="681">
        <v>9</v>
      </c>
      <c r="G187" s="681">
        <v>72669.239999999991</v>
      </c>
      <c r="H187" s="681">
        <v>0.7304865471257711</v>
      </c>
      <c r="I187" s="681">
        <v>8074.3599999999988</v>
      </c>
      <c r="J187" s="681">
        <v>12</v>
      </c>
      <c r="K187" s="681">
        <v>99480.6</v>
      </c>
      <c r="L187" s="681">
        <v>1</v>
      </c>
      <c r="M187" s="681">
        <v>8290.0500000000011</v>
      </c>
      <c r="N187" s="681">
        <v>11</v>
      </c>
      <c r="O187" s="681">
        <v>97925.96</v>
      </c>
      <c r="P187" s="703">
        <v>0.98437243040351585</v>
      </c>
      <c r="Q187" s="682">
        <v>8902.36</v>
      </c>
    </row>
    <row r="188" spans="1:17" ht="14.4" customHeight="1" x14ac:dyDescent="0.3">
      <c r="A188" s="676" t="s">
        <v>482</v>
      </c>
      <c r="B188" s="677" t="s">
        <v>1911</v>
      </c>
      <c r="C188" s="677" t="s">
        <v>2229</v>
      </c>
      <c r="D188" s="677" t="s">
        <v>2238</v>
      </c>
      <c r="E188" s="677" t="s">
        <v>2239</v>
      </c>
      <c r="F188" s="681">
        <v>16</v>
      </c>
      <c r="G188" s="681">
        <v>154977.60000000001</v>
      </c>
      <c r="H188" s="681">
        <v>0.48866788798743788</v>
      </c>
      <c r="I188" s="681">
        <v>9686.1</v>
      </c>
      <c r="J188" s="681">
        <v>32</v>
      </c>
      <c r="K188" s="681">
        <v>317143</v>
      </c>
      <c r="L188" s="681">
        <v>1</v>
      </c>
      <c r="M188" s="681">
        <v>9910.71875</v>
      </c>
      <c r="N188" s="681">
        <v>13</v>
      </c>
      <c r="O188" s="681">
        <v>134018.95000000001</v>
      </c>
      <c r="P188" s="703">
        <v>0.42258208442248452</v>
      </c>
      <c r="Q188" s="682">
        <v>10309.150000000001</v>
      </c>
    </row>
    <row r="189" spans="1:17" ht="14.4" customHeight="1" x14ac:dyDescent="0.3">
      <c r="A189" s="676" t="s">
        <v>482</v>
      </c>
      <c r="B189" s="677" t="s">
        <v>1911</v>
      </c>
      <c r="C189" s="677" t="s">
        <v>2229</v>
      </c>
      <c r="D189" s="677" t="s">
        <v>2240</v>
      </c>
      <c r="E189" s="677" t="s">
        <v>2241</v>
      </c>
      <c r="F189" s="681">
        <v>162</v>
      </c>
      <c r="G189" s="681">
        <v>149942.34</v>
      </c>
      <c r="H189" s="681">
        <v>0.77949916946215925</v>
      </c>
      <c r="I189" s="681">
        <v>925.56999999999994</v>
      </c>
      <c r="J189" s="681">
        <v>181</v>
      </c>
      <c r="K189" s="681">
        <v>192357.27999999997</v>
      </c>
      <c r="L189" s="681">
        <v>1</v>
      </c>
      <c r="M189" s="681">
        <v>1062.7474033149169</v>
      </c>
      <c r="N189" s="681">
        <v>133</v>
      </c>
      <c r="O189" s="681">
        <v>161144.13</v>
      </c>
      <c r="P189" s="703">
        <v>0.83773346140057725</v>
      </c>
      <c r="Q189" s="682">
        <v>1211.6100000000001</v>
      </c>
    </row>
    <row r="190" spans="1:17" ht="14.4" customHeight="1" x14ac:dyDescent="0.3">
      <c r="A190" s="676" t="s">
        <v>482</v>
      </c>
      <c r="B190" s="677" t="s">
        <v>1911</v>
      </c>
      <c r="C190" s="677" t="s">
        <v>2229</v>
      </c>
      <c r="D190" s="677" t="s">
        <v>2242</v>
      </c>
      <c r="E190" s="677" t="s">
        <v>2243</v>
      </c>
      <c r="F190" s="681">
        <v>3</v>
      </c>
      <c r="G190" s="681">
        <v>716.04</v>
      </c>
      <c r="H190" s="681">
        <v>0.16460916702299339</v>
      </c>
      <c r="I190" s="681">
        <v>238.67999999999998</v>
      </c>
      <c r="J190" s="681">
        <v>18</v>
      </c>
      <c r="K190" s="681">
        <v>4349.9400000000005</v>
      </c>
      <c r="L190" s="681">
        <v>1</v>
      </c>
      <c r="M190" s="681">
        <v>241.66333333333336</v>
      </c>
      <c r="N190" s="681">
        <v>28</v>
      </c>
      <c r="O190" s="681">
        <v>6877.08</v>
      </c>
      <c r="P190" s="703">
        <v>1.5809597373756878</v>
      </c>
      <c r="Q190" s="682">
        <v>245.60999999999999</v>
      </c>
    </row>
    <row r="191" spans="1:17" ht="14.4" customHeight="1" x14ac:dyDescent="0.3">
      <c r="A191" s="676" t="s">
        <v>482</v>
      </c>
      <c r="B191" s="677" t="s">
        <v>1911</v>
      </c>
      <c r="C191" s="677" t="s">
        <v>2229</v>
      </c>
      <c r="D191" s="677" t="s">
        <v>2244</v>
      </c>
      <c r="E191" s="677" t="s">
        <v>2245</v>
      </c>
      <c r="F191" s="681"/>
      <c r="G191" s="681"/>
      <c r="H191" s="681"/>
      <c r="I191" s="681"/>
      <c r="J191" s="681"/>
      <c r="K191" s="681"/>
      <c r="L191" s="681"/>
      <c r="M191" s="681"/>
      <c r="N191" s="681">
        <v>1</v>
      </c>
      <c r="O191" s="681">
        <v>2641.15</v>
      </c>
      <c r="P191" s="703"/>
      <c r="Q191" s="682">
        <v>2641.15</v>
      </c>
    </row>
    <row r="192" spans="1:17" ht="14.4" customHeight="1" x14ac:dyDescent="0.3">
      <c r="A192" s="676" t="s">
        <v>482</v>
      </c>
      <c r="B192" s="677" t="s">
        <v>1911</v>
      </c>
      <c r="C192" s="677" t="s">
        <v>2246</v>
      </c>
      <c r="D192" s="677" t="s">
        <v>2247</v>
      </c>
      <c r="E192" s="677" t="s">
        <v>2248</v>
      </c>
      <c r="F192" s="681">
        <v>5</v>
      </c>
      <c r="G192" s="681">
        <v>1649.9</v>
      </c>
      <c r="H192" s="681"/>
      <c r="I192" s="681">
        <v>329.98</v>
      </c>
      <c r="J192" s="681"/>
      <c r="K192" s="681"/>
      <c r="L192" s="681"/>
      <c r="M192" s="681"/>
      <c r="N192" s="681">
        <v>6</v>
      </c>
      <c r="O192" s="681">
        <v>1979.88</v>
      </c>
      <c r="P192" s="703"/>
      <c r="Q192" s="682">
        <v>329.98</v>
      </c>
    </row>
    <row r="193" spans="1:17" ht="14.4" customHeight="1" x14ac:dyDescent="0.3">
      <c r="A193" s="676" t="s">
        <v>482</v>
      </c>
      <c r="B193" s="677" t="s">
        <v>1911</v>
      </c>
      <c r="C193" s="677" t="s">
        <v>2246</v>
      </c>
      <c r="D193" s="677" t="s">
        <v>2249</v>
      </c>
      <c r="E193" s="677" t="s">
        <v>2248</v>
      </c>
      <c r="F193" s="681"/>
      <c r="G193" s="681"/>
      <c r="H193" s="681"/>
      <c r="I193" s="681"/>
      <c r="J193" s="681"/>
      <c r="K193" s="681"/>
      <c r="L193" s="681"/>
      <c r="M193" s="681"/>
      <c r="N193" s="681">
        <v>5</v>
      </c>
      <c r="O193" s="681">
        <v>2167.0500000000002</v>
      </c>
      <c r="P193" s="703"/>
      <c r="Q193" s="682">
        <v>433.41</v>
      </c>
    </row>
    <row r="194" spans="1:17" ht="14.4" customHeight="1" x14ac:dyDescent="0.3">
      <c r="A194" s="676" t="s">
        <v>482</v>
      </c>
      <c r="B194" s="677" t="s">
        <v>1911</v>
      </c>
      <c r="C194" s="677" t="s">
        <v>2246</v>
      </c>
      <c r="D194" s="677" t="s">
        <v>2250</v>
      </c>
      <c r="E194" s="677" t="s">
        <v>2251</v>
      </c>
      <c r="F194" s="681"/>
      <c r="G194" s="681"/>
      <c r="H194" s="681"/>
      <c r="I194" s="681"/>
      <c r="J194" s="681">
        <v>7</v>
      </c>
      <c r="K194" s="681">
        <v>609.35</v>
      </c>
      <c r="L194" s="681">
        <v>1</v>
      </c>
      <c r="M194" s="681">
        <v>87.05</v>
      </c>
      <c r="N194" s="681">
        <v>2</v>
      </c>
      <c r="O194" s="681">
        <v>174.1</v>
      </c>
      <c r="P194" s="703">
        <v>0.2857142857142857</v>
      </c>
      <c r="Q194" s="682">
        <v>87.05</v>
      </c>
    </row>
    <row r="195" spans="1:17" ht="14.4" customHeight="1" x14ac:dyDescent="0.3">
      <c r="A195" s="676" t="s">
        <v>482</v>
      </c>
      <c r="B195" s="677" t="s">
        <v>1911</v>
      </c>
      <c r="C195" s="677" t="s">
        <v>2246</v>
      </c>
      <c r="D195" s="677" t="s">
        <v>2252</v>
      </c>
      <c r="E195" s="677" t="s">
        <v>2251</v>
      </c>
      <c r="F195" s="681"/>
      <c r="G195" s="681"/>
      <c r="H195" s="681"/>
      <c r="I195" s="681"/>
      <c r="J195" s="681">
        <v>1</v>
      </c>
      <c r="K195" s="681">
        <v>129.03</v>
      </c>
      <c r="L195" s="681">
        <v>1</v>
      </c>
      <c r="M195" s="681">
        <v>129.03</v>
      </c>
      <c r="N195" s="681"/>
      <c r="O195" s="681"/>
      <c r="P195" s="703"/>
      <c r="Q195" s="682"/>
    </row>
    <row r="196" spans="1:17" ht="14.4" customHeight="1" x14ac:dyDescent="0.3">
      <c r="A196" s="676" t="s">
        <v>482</v>
      </c>
      <c r="B196" s="677" t="s">
        <v>1911</v>
      </c>
      <c r="C196" s="677" t="s">
        <v>2246</v>
      </c>
      <c r="D196" s="677" t="s">
        <v>2253</v>
      </c>
      <c r="E196" s="677" t="s">
        <v>2254</v>
      </c>
      <c r="F196" s="681">
        <v>0.8</v>
      </c>
      <c r="G196" s="681">
        <v>770.22</v>
      </c>
      <c r="H196" s="681"/>
      <c r="I196" s="681">
        <v>962.77499999999998</v>
      </c>
      <c r="J196" s="681"/>
      <c r="K196" s="681"/>
      <c r="L196" s="681"/>
      <c r="M196" s="681"/>
      <c r="N196" s="681"/>
      <c r="O196" s="681"/>
      <c r="P196" s="703"/>
      <c r="Q196" s="682"/>
    </row>
    <row r="197" spans="1:17" ht="14.4" customHeight="1" x14ac:dyDescent="0.3">
      <c r="A197" s="676" t="s">
        <v>482</v>
      </c>
      <c r="B197" s="677" t="s">
        <v>1911</v>
      </c>
      <c r="C197" s="677" t="s">
        <v>2246</v>
      </c>
      <c r="D197" s="677" t="s">
        <v>2255</v>
      </c>
      <c r="E197" s="677" t="s">
        <v>2256</v>
      </c>
      <c r="F197" s="681">
        <v>1.1000000000000001</v>
      </c>
      <c r="G197" s="681">
        <v>692.54</v>
      </c>
      <c r="H197" s="681">
        <v>0.42307504337414165</v>
      </c>
      <c r="I197" s="681">
        <v>629.58181818181811</v>
      </c>
      <c r="J197" s="681">
        <v>2.6</v>
      </c>
      <c r="K197" s="681">
        <v>1636.92</v>
      </c>
      <c r="L197" s="681">
        <v>1</v>
      </c>
      <c r="M197" s="681">
        <v>629.5846153846154</v>
      </c>
      <c r="N197" s="681">
        <v>1.2</v>
      </c>
      <c r="O197" s="681">
        <v>755.5</v>
      </c>
      <c r="P197" s="703">
        <v>0.4615375216870708</v>
      </c>
      <c r="Q197" s="682">
        <v>629.58333333333337</v>
      </c>
    </row>
    <row r="198" spans="1:17" ht="14.4" customHeight="1" x14ac:dyDescent="0.3">
      <c r="A198" s="676" t="s">
        <v>482</v>
      </c>
      <c r="B198" s="677" t="s">
        <v>1911</v>
      </c>
      <c r="C198" s="677" t="s">
        <v>2246</v>
      </c>
      <c r="D198" s="677" t="s">
        <v>2257</v>
      </c>
      <c r="E198" s="677" t="s">
        <v>2258</v>
      </c>
      <c r="F198" s="681"/>
      <c r="G198" s="681"/>
      <c r="H198" s="681"/>
      <c r="I198" s="681"/>
      <c r="J198" s="681">
        <v>1</v>
      </c>
      <c r="K198" s="681">
        <v>1099.58</v>
      </c>
      <c r="L198" s="681">
        <v>1</v>
      </c>
      <c r="M198" s="681">
        <v>1099.58</v>
      </c>
      <c r="N198" s="681"/>
      <c r="O198" s="681"/>
      <c r="P198" s="703"/>
      <c r="Q198" s="682"/>
    </row>
    <row r="199" spans="1:17" ht="14.4" customHeight="1" x14ac:dyDescent="0.3">
      <c r="A199" s="676" t="s">
        <v>482</v>
      </c>
      <c r="B199" s="677" t="s">
        <v>1911</v>
      </c>
      <c r="C199" s="677" t="s">
        <v>2246</v>
      </c>
      <c r="D199" s="677" t="s">
        <v>2259</v>
      </c>
      <c r="E199" s="677" t="s">
        <v>2258</v>
      </c>
      <c r="F199" s="681"/>
      <c r="G199" s="681"/>
      <c r="H199" s="681"/>
      <c r="I199" s="681"/>
      <c r="J199" s="681">
        <v>8</v>
      </c>
      <c r="K199" s="681">
        <v>9443.36</v>
      </c>
      <c r="L199" s="681">
        <v>1</v>
      </c>
      <c r="M199" s="681">
        <v>1180.42</v>
      </c>
      <c r="N199" s="681"/>
      <c r="O199" s="681"/>
      <c r="P199" s="703"/>
      <c r="Q199" s="682"/>
    </row>
    <row r="200" spans="1:17" ht="14.4" customHeight="1" x14ac:dyDescent="0.3">
      <c r="A200" s="676" t="s">
        <v>482</v>
      </c>
      <c r="B200" s="677" t="s">
        <v>1911</v>
      </c>
      <c r="C200" s="677" t="s">
        <v>2246</v>
      </c>
      <c r="D200" s="677" t="s">
        <v>2260</v>
      </c>
      <c r="E200" s="677" t="s">
        <v>2261</v>
      </c>
      <c r="F200" s="681"/>
      <c r="G200" s="681"/>
      <c r="H200" s="681"/>
      <c r="I200" s="681"/>
      <c r="J200" s="681">
        <v>3</v>
      </c>
      <c r="K200" s="681">
        <v>1498.59</v>
      </c>
      <c r="L200" s="681">
        <v>1</v>
      </c>
      <c r="M200" s="681">
        <v>499.53</v>
      </c>
      <c r="N200" s="681"/>
      <c r="O200" s="681"/>
      <c r="P200" s="703"/>
      <c r="Q200" s="682"/>
    </row>
    <row r="201" spans="1:17" ht="14.4" customHeight="1" x14ac:dyDescent="0.3">
      <c r="A201" s="676" t="s">
        <v>482</v>
      </c>
      <c r="B201" s="677" t="s">
        <v>1911</v>
      </c>
      <c r="C201" s="677" t="s">
        <v>2246</v>
      </c>
      <c r="D201" s="677" t="s">
        <v>2262</v>
      </c>
      <c r="E201" s="677" t="s">
        <v>2261</v>
      </c>
      <c r="F201" s="681"/>
      <c r="G201" s="681"/>
      <c r="H201" s="681"/>
      <c r="I201" s="681"/>
      <c r="J201" s="681">
        <v>1</v>
      </c>
      <c r="K201" s="681">
        <v>426.98</v>
      </c>
      <c r="L201" s="681">
        <v>1</v>
      </c>
      <c r="M201" s="681">
        <v>426.98</v>
      </c>
      <c r="N201" s="681"/>
      <c r="O201" s="681"/>
      <c r="P201" s="703"/>
      <c r="Q201" s="682"/>
    </row>
    <row r="202" spans="1:17" ht="14.4" customHeight="1" x14ac:dyDescent="0.3">
      <c r="A202" s="676" t="s">
        <v>482</v>
      </c>
      <c r="B202" s="677" t="s">
        <v>1911</v>
      </c>
      <c r="C202" s="677" t="s">
        <v>2246</v>
      </c>
      <c r="D202" s="677" t="s">
        <v>2263</v>
      </c>
      <c r="E202" s="677" t="s">
        <v>2264</v>
      </c>
      <c r="F202" s="681"/>
      <c r="G202" s="681"/>
      <c r="H202" s="681"/>
      <c r="I202" s="681"/>
      <c r="J202" s="681">
        <v>1</v>
      </c>
      <c r="K202" s="681">
        <v>9657.8700000000008</v>
      </c>
      <c r="L202" s="681">
        <v>1</v>
      </c>
      <c r="M202" s="681">
        <v>9657.8700000000008</v>
      </c>
      <c r="N202" s="681"/>
      <c r="O202" s="681"/>
      <c r="P202" s="703"/>
      <c r="Q202" s="682"/>
    </row>
    <row r="203" spans="1:17" ht="14.4" customHeight="1" x14ac:dyDescent="0.3">
      <c r="A203" s="676" t="s">
        <v>482</v>
      </c>
      <c r="B203" s="677" t="s">
        <v>1911</v>
      </c>
      <c r="C203" s="677" t="s">
        <v>2246</v>
      </c>
      <c r="D203" s="677" t="s">
        <v>2265</v>
      </c>
      <c r="E203" s="677" t="s">
        <v>2251</v>
      </c>
      <c r="F203" s="681"/>
      <c r="G203" s="681"/>
      <c r="H203" s="681"/>
      <c r="I203" s="681"/>
      <c r="J203" s="681">
        <v>3</v>
      </c>
      <c r="K203" s="681">
        <v>207.06</v>
      </c>
      <c r="L203" s="681">
        <v>1</v>
      </c>
      <c r="M203" s="681">
        <v>69.02</v>
      </c>
      <c r="N203" s="681">
        <v>7</v>
      </c>
      <c r="O203" s="681">
        <v>483.14</v>
      </c>
      <c r="P203" s="703">
        <v>2.333333333333333</v>
      </c>
      <c r="Q203" s="682">
        <v>69.02</v>
      </c>
    </row>
    <row r="204" spans="1:17" ht="14.4" customHeight="1" x14ac:dyDescent="0.3">
      <c r="A204" s="676" t="s">
        <v>482</v>
      </c>
      <c r="B204" s="677" t="s">
        <v>1911</v>
      </c>
      <c r="C204" s="677" t="s">
        <v>2246</v>
      </c>
      <c r="D204" s="677" t="s">
        <v>2266</v>
      </c>
      <c r="E204" s="677" t="s">
        <v>2251</v>
      </c>
      <c r="F204" s="681"/>
      <c r="G204" s="681"/>
      <c r="H204" s="681"/>
      <c r="I204" s="681"/>
      <c r="J204" s="681">
        <v>1</v>
      </c>
      <c r="K204" s="681">
        <v>84.98</v>
      </c>
      <c r="L204" s="681">
        <v>1</v>
      </c>
      <c r="M204" s="681">
        <v>84.98</v>
      </c>
      <c r="N204" s="681"/>
      <c r="O204" s="681"/>
      <c r="P204" s="703"/>
      <c r="Q204" s="682"/>
    </row>
    <row r="205" spans="1:17" ht="14.4" customHeight="1" x14ac:dyDescent="0.3">
      <c r="A205" s="676" t="s">
        <v>482</v>
      </c>
      <c r="B205" s="677" t="s">
        <v>1911</v>
      </c>
      <c r="C205" s="677" t="s">
        <v>2246</v>
      </c>
      <c r="D205" s="677" t="s">
        <v>2267</v>
      </c>
      <c r="E205" s="677" t="s">
        <v>2268</v>
      </c>
      <c r="F205" s="681"/>
      <c r="G205" s="681"/>
      <c r="H205" s="681"/>
      <c r="I205" s="681"/>
      <c r="J205" s="681">
        <v>1</v>
      </c>
      <c r="K205" s="681">
        <v>6847</v>
      </c>
      <c r="L205" s="681">
        <v>1</v>
      </c>
      <c r="M205" s="681">
        <v>6847</v>
      </c>
      <c r="N205" s="681"/>
      <c r="O205" s="681"/>
      <c r="P205" s="703"/>
      <c r="Q205" s="682"/>
    </row>
    <row r="206" spans="1:17" ht="14.4" customHeight="1" x14ac:dyDescent="0.3">
      <c r="A206" s="676" t="s">
        <v>482</v>
      </c>
      <c r="B206" s="677" t="s">
        <v>1911</v>
      </c>
      <c r="C206" s="677" t="s">
        <v>2246</v>
      </c>
      <c r="D206" s="677" t="s">
        <v>2269</v>
      </c>
      <c r="E206" s="677" t="s">
        <v>2270</v>
      </c>
      <c r="F206" s="681">
        <v>1</v>
      </c>
      <c r="G206" s="681">
        <v>6832.75</v>
      </c>
      <c r="H206" s="681">
        <v>1</v>
      </c>
      <c r="I206" s="681">
        <v>6832.75</v>
      </c>
      <c r="J206" s="681">
        <v>1</v>
      </c>
      <c r="K206" s="681">
        <v>6832.75</v>
      </c>
      <c r="L206" s="681">
        <v>1</v>
      </c>
      <c r="M206" s="681">
        <v>6832.75</v>
      </c>
      <c r="N206" s="681">
        <v>1</v>
      </c>
      <c r="O206" s="681">
        <v>6559.4</v>
      </c>
      <c r="P206" s="703">
        <v>0.95999414584171816</v>
      </c>
      <c r="Q206" s="682">
        <v>6559.4</v>
      </c>
    </row>
    <row r="207" spans="1:17" ht="14.4" customHeight="1" x14ac:dyDescent="0.3">
      <c r="A207" s="676" t="s">
        <v>482</v>
      </c>
      <c r="B207" s="677" t="s">
        <v>1911</v>
      </c>
      <c r="C207" s="677" t="s">
        <v>2246</v>
      </c>
      <c r="D207" s="677" t="s">
        <v>2271</v>
      </c>
      <c r="E207" s="677" t="s">
        <v>2272</v>
      </c>
      <c r="F207" s="681">
        <v>1</v>
      </c>
      <c r="G207" s="681">
        <v>6570.55</v>
      </c>
      <c r="H207" s="681">
        <v>1</v>
      </c>
      <c r="I207" s="681">
        <v>6570.55</v>
      </c>
      <c r="J207" s="681">
        <v>1</v>
      </c>
      <c r="K207" s="681">
        <v>6570.55</v>
      </c>
      <c r="L207" s="681">
        <v>1</v>
      </c>
      <c r="M207" s="681">
        <v>6570.55</v>
      </c>
      <c r="N207" s="681"/>
      <c r="O207" s="681"/>
      <c r="P207" s="703"/>
      <c r="Q207" s="682"/>
    </row>
    <row r="208" spans="1:17" ht="14.4" customHeight="1" x14ac:dyDescent="0.3">
      <c r="A208" s="676" t="s">
        <v>482</v>
      </c>
      <c r="B208" s="677" t="s">
        <v>1911</v>
      </c>
      <c r="C208" s="677" t="s">
        <v>2246</v>
      </c>
      <c r="D208" s="677" t="s">
        <v>2273</v>
      </c>
      <c r="E208" s="677" t="s">
        <v>2274</v>
      </c>
      <c r="F208" s="681">
        <v>1</v>
      </c>
      <c r="G208" s="681">
        <v>713.02</v>
      </c>
      <c r="H208" s="681"/>
      <c r="I208" s="681">
        <v>713.02</v>
      </c>
      <c r="J208" s="681"/>
      <c r="K208" s="681"/>
      <c r="L208" s="681"/>
      <c r="M208" s="681"/>
      <c r="N208" s="681"/>
      <c r="O208" s="681"/>
      <c r="P208" s="703"/>
      <c r="Q208" s="682"/>
    </row>
    <row r="209" spans="1:17" ht="14.4" customHeight="1" x14ac:dyDescent="0.3">
      <c r="A209" s="676" t="s">
        <v>482</v>
      </c>
      <c r="B209" s="677" t="s">
        <v>1911</v>
      </c>
      <c r="C209" s="677" t="s">
        <v>2246</v>
      </c>
      <c r="D209" s="677" t="s">
        <v>2275</v>
      </c>
      <c r="E209" s="677" t="s">
        <v>2276</v>
      </c>
      <c r="F209" s="681">
        <v>1</v>
      </c>
      <c r="G209" s="681">
        <v>230.07</v>
      </c>
      <c r="H209" s="681"/>
      <c r="I209" s="681">
        <v>230.07</v>
      </c>
      <c r="J209" s="681"/>
      <c r="K209" s="681"/>
      <c r="L209" s="681"/>
      <c r="M209" s="681"/>
      <c r="N209" s="681"/>
      <c r="O209" s="681"/>
      <c r="P209" s="703"/>
      <c r="Q209" s="682"/>
    </row>
    <row r="210" spans="1:17" ht="14.4" customHeight="1" x14ac:dyDescent="0.3">
      <c r="A210" s="676" t="s">
        <v>482</v>
      </c>
      <c r="B210" s="677" t="s">
        <v>1911</v>
      </c>
      <c r="C210" s="677" t="s">
        <v>2246</v>
      </c>
      <c r="D210" s="677" t="s">
        <v>2277</v>
      </c>
      <c r="E210" s="677" t="s">
        <v>2251</v>
      </c>
      <c r="F210" s="681"/>
      <c r="G210" s="681"/>
      <c r="H210" s="681"/>
      <c r="I210" s="681"/>
      <c r="J210" s="681">
        <v>5</v>
      </c>
      <c r="K210" s="681">
        <v>606.25</v>
      </c>
      <c r="L210" s="681">
        <v>1</v>
      </c>
      <c r="M210" s="681">
        <v>121.25</v>
      </c>
      <c r="N210" s="681"/>
      <c r="O210" s="681"/>
      <c r="P210" s="703"/>
      <c r="Q210" s="682"/>
    </row>
    <row r="211" spans="1:17" ht="14.4" customHeight="1" x14ac:dyDescent="0.3">
      <c r="A211" s="676" t="s">
        <v>482</v>
      </c>
      <c r="B211" s="677" t="s">
        <v>1911</v>
      </c>
      <c r="C211" s="677" t="s">
        <v>2246</v>
      </c>
      <c r="D211" s="677" t="s">
        <v>2278</v>
      </c>
      <c r="E211" s="677" t="s">
        <v>2251</v>
      </c>
      <c r="F211" s="681"/>
      <c r="G211" s="681"/>
      <c r="H211" s="681"/>
      <c r="I211" s="681"/>
      <c r="J211" s="681"/>
      <c r="K211" s="681"/>
      <c r="L211" s="681"/>
      <c r="M211" s="681"/>
      <c r="N211" s="681">
        <v>1</v>
      </c>
      <c r="O211" s="681">
        <v>172.04</v>
      </c>
      <c r="P211" s="703"/>
      <c r="Q211" s="682">
        <v>172.04</v>
      </c>
    </row>
    <row r="212" spans="1:17" ht="14.4" customHeight="1" x14ac:dyDescent="0.3">
      <c r="A212" s="676" t="s">
        <v>482</v>
      </c>
      <c r="B212" s="677" t="s">
        <v>1911</v>
      </c>
      <c r="C212" s="677" t="s">
        <v>2246</v>
      </c>
      <c r="D212" s="677" t="s">
        <v>2279</v>
      </c>
      <c r="E212" s="677" t="s">
        <v>2280</v>
      </c>
      <c r="F212" s="681"/>
      <c r="G212" s="681"/>
      <c r="H212" s="681"/>
      <c r="I212" s="681"/>
      <c r="J212" s="681">
        <v>1</v>
      </c>
      <c r="K212" s="681">
        <v>1831.25</v>
      </c>
      <c r="L212" s="681">
        <v>1</v>
      </c>
      <c r="M212" s="681">
        <v>1831.25</v>
      </c>
      <c r="N212" s="681"/>
      <c r="O212" s="681"/>
      <c r="P212" s="703"/>
      <c r="Q212" s="682"/>
    </row>
    <row r="213" spans="1:17" ht="14.4" customHeight="1" x14ac:dyDescent="0.3">
      <c r="A213" s="676" t="s">
        <v>482</v>
      </c>
      <c r="B213" s="677" t="s">
        <v>1911</v>
      </c>
      <c r="C213" s="677" t="s">
        <v>2246</v>
      </c>
      <c r="D213" s="677" t="s">
        <v>2281</v>
      </c>
      <c r="E213" s="677" t="s">
        <v>2282</v>
      </c>
      <c r="F213" s="681"/>
      <c r="G213" s="681"/>
      <c r="H213" s="681"/>
      <c r="I213" s="681"/>
      <c r="J213" s="681">
        <v>1</v>
      </c>
      <c r="K213" s="681">
        <v>12681.98</v>
      </c>
      <c r="L213" s="681">
        <v>1</v>
      </c>
      <c r="M213" s="681">
        <v>12681.98</v>
      </c>
      <c r="N213" s="681"/>
      <c r="O213" s="681"/>
      <c r="P213" s="703"/>
      <c r="Q213" s="682"/>
    </row>
    <row r="214" spans="1:17" ht="14.4" customHeight="1" x14ac:dyDescent="0.3">
      <c r="A214" s="676" t="s">
        <v>482</v>
      </c>
      <c r="B214" s="677" t="s">
        <v>1911</v>
      </c>
      <c r="C214" s="677" t="s">
        <v>2246</v>
      </c>
      <c r="D214" s="677" t="s">
        <v>2283</v>
      </c>
      <c r="E214" s="677" t="s">
        <v>2284</v>
      </c>
      <c r="F214" s="681"/>
      <c r="G214" s="681"/>
      <c r="H214" s="681"/>
      <c r="I214" s="681"/>
      <c r="J214" s="681">
        <v>3</v>
      </c>
      <c r="K214" s="681">
        <v>7875.33</v>
      </c>
      <c r="L214" s="681">
        <v>1</v>
      </c>
      <c r="M214" s="681">
        <v>2625.11</v>
      </c>
      <c r="N214" s="681"/>
      <c r="O214" s="681"/>
      <c r="P214" s="703"/>
      <c r="Q214" s="682"/>
    </row>
    <row r="215" spans="1:17" ht="14.4" customHeight="1" x14ac:dyDescent="0.3">
      <c r="A215" s="676" t="s">
        <v>482</v>
      </c>
      <c r="B215" s="677" t="s">
        <v>1911</v>
      </c>
      <c r="C215" s="677" t="s">
        <v>2246</v>
      </c>
      <c r="D215" s="677" t="s">
        <v>2285</v>
      </c>
      <c r="E215" s="677" t="s">
        <v>2286</v>
      </c>
      <c r="F215" s="681"/>
      <c r="G215" s="681"/>
      <c r="H215" s="681"/>
      <c r="I215" s="681"/>
      <c r="J215" s="681">
        <v>2</v>
      </c>
      <c r="K215" s="681">
        <v>1448.84</v>
      </c>
      <c r="L215" s="681">
        <v>1</v>
      </c>
      <c r="M215" s="681">
        <v>724.42</v>
      </c>
      <c r="N215" s="681"/>
      <c r="O215" s="681"/>
      <c r="P215" s="703"/>
      <c r="Q215" s="682"/>
    </row>
    <row r="216" spans="1:17" ht="14.4" customHeight="1" x14ac:dyDescent="0.3">
      <c r="A216" s="676" t="s">
        <v>482</v>
      </c>
      <c r="B216" s="677" t="s">
        <v>1911</v>
      </c>
      <c r="C216" s="677" t="s">
        <v>2246</v>
      </c>
      <c r="D216" s="677" t="s">
        <v>2287</v>
      </c>
      <c r="E216" s="677" t="s">
        <v>2288</v>
      </c>
      <c r="F216" s="681"/>
      <c r="G216" s="681"/>
      <c r="H216" s="681"/>
      <c r="I216" s="681"/>
      <c r="J216" s="681">
        <v>1</v>
      </c>
      <c r="K216" s="681">
        <v>239.4</v>
      </c>
      <c r="L216" s="681">
        <v>1</v>
      </c>
      <c r="M216" s="681">
        <v>239.4</v>
      </c>
      <c r="N216" s="681"/>
      <c r="O216" s="681"/>
      <c r="P216" s="703"/>
      <c r="Q216" s="682"/>
    </row>
    <row r="217" spans="1:17" ht="14.4" customHeight="1" x14ac:dyDescent="0.3">
      <c r="A217" s="676" t="s">
        <v>482</v>
      </c>
      <c r="B217" s="677" t="s">
        <v>1911</v>
      </c>
      <c r="C217" s="677" t="s">
        <v>2246</v>
      </c>
      <c r="D217" s="677" t="s">
        <v>2289</v>
      </c>
      <c r="E217" s="677" t="s">
        <v>2290</v>
      </c>
      <c r="F217" s="681"/>
      <c r="G217" s="681"/>
      <c r="H217" s="681"/>
      <c r="I217" s="681"/>
      <c r="J217" s="681">
        <v>3</v>
      </c>
      <c r="K217" s="681">
        <v>3743.34</v>
      </c>
      <c r="L217" s="681">
        <v>1</v>
      </c>
      <c r="M217" s="681">
        <v>1247.78</v>
      </c>
      <c r="N217" s="681"/>
      <c r="O217" s="681"/>
      <c r="P217" s="703"/>
      <c r="Q217" s="682"/>
    </row>
    <row r="218" spans="1:17" ht="14.4" customHeight="1" x14ac:dyDescent="0.3">
      <c r="A218" s="676" t="s">
        <v>482</v>
      </c>
      <c r="B218" s="677" t="s">
        <v>1911</v>
      </c>
      <c r="C218" s="677" t="s">
        <v>2246</v>
      </c>
      <c r="D218" s="677" t="s">
        <v>2291</v>
      </c>
      <c r="E218" s="677" t="s">
        <v>2290</v>
      </c>
      <c r="F218" s="681"/>
      <c r="G218" s="681"/>
      <c r="H218" s="681"/>
      <c r="I218" s="681"/>
      <c r="J218" s="681">
        <v>5</v>
      </c>
      <c r="K218" s="681">
        <v>7109.45</v>
      </c>
      <c r="L218" s="681">
        <v>1</v>
      </c>
      <c r="M218" s="681">
        <v>1421.8899999999999</v>
      </c>
      <c r="N218" s="681"/>
      <c r="O218" s="681"/>
      <c r="P218" s="703"/>
      <c r="Q218" s="682"/>
    </row>
    <row r="219" spans="1:17" ht="14.4" customHeight="1" x14ac:dyDescent="0.3">
      <c r="A219" s="676" t="s">
        <v>482</v>
      </c>
      <c r="B219" s="677" t="s">
        <v>1911</v>
      </c>
      <c r="C219" s="677" t="s">
        <v>2246</v>
      </c>
      <c r="D219" s="677" t="s">
        <v>2292</v>
      </c>
      <c r="E219" s="677" t="s">
        <v>2290</v>
      </c>
      <c r="F219" s="681"/>
      <c r="G219" s="681"/>
      <c r="H219" s="681"/>
      <c r="I219" s="681"/>
      <c r="J219" s="681">
        <v>9</v>
      </c>
      <c r="K219" s="681">
        <v>14904.99</v>
      </c>
      <c r="L219" s="681">
        <v>1</v>
      </c>
      <c r="M219" s="681">
        <v>1656.11</v>
      </c>
      <c r="N219" s="681"/>
      <c r="O219" s="681"/>
      <c r="P219" s="703"/>
      <c r="Q219" s="682"/>
    </row>
    <row r="220" spans="1:17" ht="14.4" customHeight="1" x14ac:dyDescent="0.3">
      <c r="A220" s="676" t="s">
        <v>482</v>
      </c>
      <c r="B220" s="677" t="s">
        <v>1911</v>
      </c>
      <c r="C220" s="677" t="s">
        <v>2246</v>
      </c>
      <c r="D220" s="677" t="s">
        <v>2293</v>
      </c>
      <c r="E220" s="677" t="s">
        <v>2294</v>
      </c>
      <c r="F220" s="681"/>
      <c r="G220" s="681"/>
      <c r="H220" s="681"/>
      <c r="I220" s="681"/>
      <c r="J220" s="681">
        <v>3</v>
      </c>
      <c r="K220" s="681">
        <v>4259.46</v>
      </c>
      <c r="L220" s="681">
        <v>1</v>
      </c>
      <c r="M220" s="681">
        <v>1419.82</v>
      </c>
      <c r="N220" s="681">
        <v>3</v>
      </c>
      <c r="O220" s="681">
        <v>4259.46</v>
      </c>
      <c r="P220" s="703">
        <v>1</v>
      </c>
      <c r="Q220" s="682">
        <v>1419.82</v>
      </c>
    </row>
    <row r="221" spans="1:17" ht="14.4" customHeight="1" x14ac:dyDescent="0.3">
      <c r="A221" s="676" t="s">
        <v>482</v>
      </c>
      <c r="B221" s="677" t="s">
        <v>1911</v>
      </c>
      <c r="C221" s="677" t="s">
        <v>2246</v>
      </c>
      <c r="D221" s="677" t="s">
        <v>2295</v>
      </c>
      <c r="E221" s="677" t="s">
        <v>2294</v>
      </c>
      <c r="F221" s="681"/>
      <c r="G221" s="681"/>
      <c r="H221" s="681"/>
      <c r="I221" s="681"/>
      <c r="J221" s="681">
        <v>1</v>
      </c>
      <c r="K221" s="681">
        <v>1547.29</v>
      </c>
      <c r="L221" s="681">
        <v>1</v>
      </c>
      <c r="M221" s="681">
        <v>1547.29</v>
      </c>
      <c r="N221" s="681">
        <v>2</v>
      </c>
      <c r="O221" s="681">
        <v>3094.58</v>
      </c>
      <c r="P221" s="703">
        <v>2</v>
      </c>
      <c r="Q221" s="682">
        <v>1547.29</v>
      </c>
    </row>
    <row r="222" spans="1:17" ht="14.4" customHeight="1" x14ac:dyDescent="0.3">
      <c r="A222" s="676" t="s">
        <v>482</v>
      </c>
      <c r="B222" s="677" t="s">
        <v>1911</v>
      </c>
      <c r="C222" s="677" t="s">
        <v>2246</v>
      </c>
      <c r="D222" s="677" t="s">
        <v>2296</v>
      </c>
      <c r="E222" s="677" t="s">
        <v>2297</v>
      </c>
      <c r="F222" s="681">
        <v>7</v>
      </c>
      <c r="G222" s="681">
        <v>13203.26</v>
      </c>
      <c r="H222" s="681"/>
      <c r="I222" s="681">
        <v>1886.18</v>
      </c>
      <c r="J222" s="681"/>
      <c r="K222" s="681"/>
      <c r="L222" s="681"/>
      <c r="M222" s="681"/>
      <c r="N222" s="681"/>
      <c r="O222" s="681"/>
      <c r="P222" s="703"/>
      <c r="Q222" s="682"/>
    </row>
    <row r="223" spans="1:17" ht="14.4" customHeight="1" x14ac:dyDescent="0.3">
      <c r="A223" s="676" t="s">
        <v>482</v>
      </c>
      <c r="B223" s="677" t="s">
        <v>1911</v>
      </c>
      <c r="C223" s="677" t="s">
        <v>2246</v>
      </c>
      <c r="D223" s="677" t="s">
        <v>2298</v>
      </c>
      <c r="E223" s="677" t="s">
        <v>2297</v>
      </c>
      <c r="F223" s="681">
        <v>2</v>
      </c>
      <c r="G223" s="681">
        <v>4068.76</v>
      </c>
      <c r="H223" s="681"/>
      <c r="I223" s="681">
        <v>2034.38</v>
      </c>
      <c r="J223" s="681"/>
      <c r="K223" s="681"/>
      <c r="L223" s="681"/>
      <c r="M223" s="681"/>
      <c r="N223" s="681"/>
      <c r="O223" s="681"/>
      <c r="P223" s="703"/>
      <c r="Q223" s="682"/>
    </row>
    <row r="224" spans="1:17" ht="14.4" customHeight="1" x14ac:dyDescent="0.3">
      <c r="A224" s="676" t="s">
        <v>482</v>
      </c>
      <c r="B224" s="677" t="s">
        <v>1911</v>
      </c>
      <c r="C224" s="677" t="s">
        <v>2246</v>
      </c>
      <c r="D224" s="677" t="s">
        <v>2299</v>
      </c>
      <c r="E224" s="677" t="s">
        <v>2297</v>
      </c>
      <c r="F224" s="681">
        <v>2</v>
      </c>
      <c r="G224" s="681">
        <v>4456.3599999999997</v>
      </c>
      <c r="H224" s="681"/>
      <c r="I224" s="681">
        <v>2228.1799999999998</v>
      </c>
      <c r="J224" s="681"/>
      <c r="K224" s="681"/>
      <c r="L224" s="681"/>
      <c r="M224" s="681"/>
      <c r="N224" s="681"/>
      <c r="O224" s="681"/>
      <c r="P224" s="703"/>
      <c r="Q224" s="682"/>
    </row>
    <row r="225" spans="1:17" ht="14.4" customHeight="1" x14ac:dyDescent="0.3">
      <c r="A225" s="676" t="s">
        <v>482</v>
      </c>
      <c r="B225" s="677" t="s">
        <v>1911</v>
      </c>
      <c r="C225" s="677" t="s">
        <v>2246</v>
      </c>
      <c r="D225" s="677" t="s">
        <v>2300</v>
      </c>
      <c r="E225" s="677" t="s">
        <v>2301</v>
      </c>
      <c r="F225" s="681">
        <v>1</v>
      </c>
      <c r="G225" s="681">
        <v>789.29</v>
      </c>
      <c r="H225" s="681">
        <v>0.25</v>
      </c>
      <c r="I225" s="681">
        <v>789.29</v>
      </c>
      <c r="J225" s="681">
        <v>4</v>
      </c>
      <c r="K225" s="681">
        <v>3157.16</v>
      </c>
      <c r="L225" s="681">
        <v>1</v>
      </c>
      <c r="M225" s="681">
        <v>789.29</v>
      </c>
      <c r="N225" s="681">
        <v>5</v>
      </c>
      <c r="O225" s="681">
        <v>3946.45</v>
      </c>
      <c r="P225" s="703">
        <v>1.25</v>
      </c>
      <c r="Q225" s="682">
        <v>789.29</v>
      </c>
    </row>
    <row r="226" spans="1:17" ht="14.4" customHeight="1" x14ac:dyDescent="0.3">
      <c r="A226" s="676" t="s">
        <v>482</v>
      </c>
      <c r="B226" s="677" t="s">
        <v>1911</v>
      </c>
      <c r="C226" s="677" t="s">
        <v>2246</v>
      </c>
      <c r="D226" s="677" t="s">
        <v>2302</v>
      </c>
      <c r="E226" s="677" t="s">
        <v>2297</v>
      </c>
      <c r="F226" s="681">
        <v>8</v>
      </c>
      <c r="G226" s="681">
        <v>19831.84</v>
      </c>
      <c r="H226" s="681"/>
      <c r="I226" s="681">
        <v>2478.98</v>
      </c>
      <c r="J226" s="681"/>
      <c r="K226" s="681"/>
      <c r="L226" s="681"/>
      <c r="M226" s="681"/>
      <c r="N226" s="681"/>
      <c r="O226" s="681"/>
      <c r="P226" s="703"/>
      <c r="Q226" s="682"/>
    </row>
    <row r="227" spans="1:17" ht="14.4" customHeight="1" x14ac:dyDescent="0.3">
      <c r="A227" s="676" t="s">
        <v>482</v>
      </c>
      <c r="B227" s="677" t="s">
        <v>1911</v>
      </c>
      <c r="C227" s="677" t="s">
        <v>2246</v>
      </c>
      <c r="D227" s="677" t="s">
        <v>2303</v>
      </c>
      <c r="E227" s="677" t="s">
        <v>2304</v>
      </c>
      <c r="F227" s="681"/>
      <c r="G227" s="681"/>
      <c r="H227" s="681"/>
      <c r="I227" s="681"/>
      <c r="J227" s="681">
        <v>1</v>
      </c>
      <c r="K227" s="681">
        <v>8222.51</v>
      </c>
      <c r="L227" s="681">
        <v>1</v>
      </c>
      <c r="M227" s="681">
        <v>8222.51</v>
      </c>
      <c r="N227" s="681"/>
      <c r="O227" s="681"/>
      <c r="P227" s="703"/>
      <c r="Q227" s="682"/>
    </row>
    <row r="228" spans="1:17" ht="14.4" customHeight="1" x14ac:dyDescent="0.3">
      <c r="A228" s="676" t="s">
        <v>482</v>
      </c>
      <c r="B228" s="677" t="s">
        <v>1911</v>
      </c>
      <c r="C228" s="677" t="s">
        <v>2246</v>
      </c>
      <c r="D228" s="677" t="s">
        <v>2305</v>
      </c>
      <c r="E228" s="677" t="s">
        <v>2294</v>
      </c>
      <c r="F228" s="681"/>
      <c r="G228" s="681"/>
      <c r="H228" s="681"/>
      <c r="I228" s="681"/>
      <c r="J228" s="681"/>
      <c r="K228" s="681"/>
      <c r="L228" s="681"/>
      <c r="M228" s="681"/>
      <c r="N228" s="681">
        <v>2</v>
      </c>
      <c r="O228" s="681">
        <v>2549.46</v>
      </c>
      <c r="P228" s="703"/>
      <c r="Q228" s="682">
        <v>1274.73</v>
      </c>
    </row>
    <row r="229" spans="1:17" ht="14.4" customHeight="1" x14ac:dyDescent="0.3">
      <c r="A229" s="676" t="s">
        <v>482</v>
      </c>
      <c r="B229" s="677" t="s">
        <v>1911</v>
      </c>
      <c r="C229" s="677" t="s">
        <v>2246</v>
      </c>
      <c r="D229" s="677" t="s">
        <v>2306</v>
      </c>
      <c r="E229" s="677" t="s">
        <v>2307</v>
      </c>
      <c r="F229" s="681"/>
      <c r="G229" s="681"/>
      <c r="H229" s="681"/>
      <c r="I229" s="681"/>
      <c r="J229" s="681"/>
      <c r="K229" s="681"/>
      <c r="L229" s="681"/>
      <c r="M229" s="681"/>
      <c r="N229" s="681">
        <v>1</v>
      </c>
      <c r="O229" s="681">
        <v>12640.53</v>
      </c>
      <c r="P229" s="703"/>
      <c r="Q229" s="682">
        <v>12640.53</v>
      </c>
    </row>
    <row r="230" spans="1:17" ht="14.4" customHeight="1" x14ac:dyDescent="0.3">
      <c r="A230" s="676" t="s">
        <v>482</v>
      </c>
      <c r="B230" s="677" t="s">
        <v>1911</v>
      </c>
      <c r="C230" s="677" t="s">
        <v>2246</v>
      </c>
      <c r="D230" s="677" t="s">
        <v>2308</v>
      </c>
      <c r="E230" s="677" t="s">
        <v>2309</v>
      </c>
      <c r="F230" s="681">
        <v>1</v>
      </c>
      <c r="G230" s="681">
        <v>10628.95</v>
      </c>
      <c r="H230" s="681">
        <v>0.5</v>
      </c>
      <c r="I230" s="681">
        <v>10628.95</v>
      </c>
      <c r="J230" s="681">
        <v>2</v>
      </c>
      <c r="K230" s="681">
        <v>21257.9</v>
      </c>
      <c r="L230" s="681">
        <v>1</v>
      </c>
      <c r="M230" s="681">
        <v>10628.95</v>
      </c>
      <c r="N230" s="681"/>
      <c r="O230" s="681"/>
      <c r="P230" s="703"/>
      <c r="Q230" s="682"/>
    </row>
    <row r="231" spans="1:17" ht="14.4" customHeight="1" x14ac:dyDescent="0.3">
      <c r="A231" s="676" t="s">
        <v>482</v>
      </c>
      <c r="B231" s="677" t="s">
        <v>1911</v>
      </c>
      <c r="C231" s="677" t="s">
        <v>2246</v>
      </c>
      <c r="D231" s="677" t="s">
        <v>2310</v>
      </c>
      <c r="E231" s="677" t="s">
        <v>2311</v>
      </c>
      <c r="F231" s="681">
        <v>3</v>
      </c>
      <c r="G231" s="681">
        <v>3088.26</v>
      </c>
      <c r="H231" s="681">
        <v>0.75</v>
      </c>
      <c r="I231" s="681">
        <v>1029.42</v>
      </c>
      <c r="J231" s="681">
        <v>4</v>
      </c>
      <c r="K231" s="681">
        <v>4117.68</v>
      </c>
      <c r="L231" s="681">
        <v>1</v>
      </c>
      <c r="M231" s="681">
        <v>1029.42</v>
      </c>
      <c r="N231" s="681"/>
      <c r="O231" s="681"/>
      <c r="P231" s="703"/>
      <c r="Q231" s="682"/>
    </row>
    <row r="232" spans="1:17" ht="14.4" customHeight="1" x14ac:dyDescent="0.3">
      <c r="A232" s="676" t="s">
        <v>482</v>
      </c>
      <c r="B232" s="677" t="s">
        <v>1911</v>
      </c>
      <c r="C232" s="677" t="s">
        <v>2246</v>
      </c>
      <c r="D232" s="677" t="s">
        <v>2312</v>
      </c>
      <c r="E232" s="677" t="s">
        <v>2313</v>
      </c>
      <c r="F232" s="681">
        <v>1</v>
      </c>
      <c r="G232" s="681">
        <v>28950</v>
      </c>
      <c r="H232" s="681"/>
      <c r="I232" s="681">
        <v>28950</v>
      </c>
      <c r="J232" s="681"/>
      <c r="K232" s="681"/>
      <c r="L232" s="681"/>
      <c r="M232" s="681"/>
      <c r="N232" s="681">
        <v>2</v>
      </c>
      <c r="O232" s="681">
        <v>57900</v>
      </c>
      <c r="P232" s="703"/>
      <c r="Q232" s="682">
        <v>28950</v>
      </c>
    </row>
    <row r="233" spans="1:17" ht="14.4" customHeight="1" x14ac:dyDescent="0.3">
      <c r="A233" s="676" t="s">
        <v>482</v>
      </c>
      <c r="B233" s="677" t="s">
        <v>1911</v>
      </c>
      <c r="C233" s="677" t="s">
        <v>2246</v>
      </c>
      <c r="D233" s="677" t="s">
        <v>2314</v>
      </c>
      <c r="E233" s="677" t="s">
        <v>2315</v>
      </c>
      <c r="F233" s="681"/>
      <c r="G233" s="681"/>
      <c r="H233" s="681"/>
      <c r="I233" s="681"/>
      <c r="J233" s="681"/>
      <c r="K233" s="681"/>
      <c r="L233" s="681"/>
      <c r="M233" s="681"/>
      <c r="N233" s="681">
        <v>1</v>
      </c>
      <c r="O233" s="681">
        <v>595</v>
      </c>
      <c r="P233" s="703"/>
      <c r="Q233" s="682">
        <v>595</v>
      </c>
    </row>
    <row r="234" spans="1:17" ht="14.4" customHeight="1" x14ac:dyDescent="0.3">
      <c r="A234" s="676" t="s">
        <v>482</v>
      </c>
      <c r="B234" s="677" t="s">
        <v>1911</v>
      </c>
      <c r="C234" s="677" t="s">
        <v>2246</v>
      </c>
      <c r="D234" s="677" t="s">
        <v>2316</v>
      </c>
      <c r="E234" s="677" t="s">
        <v>2317</v>
      </c>
      <c r="F234" s="681"/>
      <c r="G234" s="681"/>
      <c r="H234" s="681"/>
      <c r="I234" s="681"/>
      <c r="J234" s="681">
        <v>2</v>
      </c>
      <c r="K234" s="681">
        <v>1803.28</v>
      </c>
      <c r="L234" s="681">
        <v>1</v>
      </c>
      <c r="M234" s="681">
        <v>901.64</v>
      </c>
      <c r="N234" s="681"/>
      <c r="O234" s="681"/>
      <c r="P234" s="703"/>
      <c r="Q234" s="682"/>
    </row>
    <row r="235" spans="1:17" ht="14.4" customHeight="1" x14ac:dyDescent="0.3">
      <c r="A235" s="676" t="s">
        <v>482</v>
      </c>
      <c r="B235" s="677" t="s">
        <v>1911</v>
      </c>
      <c r="C235" s="677" t="s">
        <v>2246</v>
      </c>
      <c r="D235" s="677" t="s">
        <v>2318</v>
      </c>
      <c r="E235" s="677" t="s">
        <v>2319</v>
      </c>
      <c r="F235" s="681"/>
      <c r="G235" s="681"/>
      <c r="H235" s="681"/>
      <c r="I235" s="681"/>
      <c r="J235" s="681"/>
      <c r="K235" s="681"/>
      <c r="L235" s="681"/>
      <c r="M235" s="681"/>
      <c r="N235" s="681">
        <v>1</v>
      </c>
      <c r="O235" s="681">
        <v>11201.4</v>
      </c>
      <c r="P235" s="703"/>
      <c r="Q235" s="682">
        <v>11201.4</v>
      </c>
    </row>
    <row r="236" spans="1:17" ht="14.4" customHeight="1" x14ac:dyDescent="0.3">
      <c r="A236" s="676" t="s">
        <v>482</v>
      </c>
      <c r="B236" s="677" t="s">
        <v>1911</v>
      </c>
      <c r="C236" s="677" t="s">
        <v>2246</v>
      </c>
      <c r="D236" s="677" t="s">
        <v>2320</v>
      </c>
      <c r="E236" s="677" t="s">
        <v>2321</v>
      </c>
      <c r="F236" s="681"/>
      <c r="G236" s="681"/>
      <c r="H236" s="681"/>
      <c r="I236" s="681"/>
      <c r="J236" s="681"/>
      <c r="K236" s="681"/>
      <c r="L236" s="681"/>
      <c r="M236" s="681"/>
      <c r="N236" s="681">
        <v>1</v>
      </c>
      <c r="O236" s="681">
        <v>23608.2</v>
      </c>
      <c r="P236" s="703"/>
      <c r="Q236" s="682">
        <v>23608.2</v>
      </c>
    </row>
    <row r="237" spans="1:17" ht="14.4" customHeight="1" x14ac:dyDescent="0.3">
      <c r="A237" s="676" t="s">
        <v>482</v>
      </c>
      <c r="B237" s="677" t="s">
        <v>1911</v>
      </c>
      <c r="C237" s="677" t="s">
        <v>2246</v>
      </c>
      <c r="D237" s="677" t="s">
        <v>2322</v>
      </c>
      <c r="E237" s="677" t="s">
        <v>2323</v>
      </c>
      <c r="F237" s="681"/>
      <c r="G237" s="681"/>
      <c r="H237" s="681"/>
      <c r="I237" s="681"/>
      <c r="J237" s="681">
        <v>1</v>
      </c>
      <c r="K237" s="681">
        <v>408.74</v>
      </c>
      <c r="L237" s="681">
        <v>1</v>
      </c>
      <c r="M237" s="681">
        <v>408.74</v>
      </c>
      <c r="N237" s="681"/>
      <c r="O237" s="681"/>
      <c r="P237" s="703"/>
      <c r="Q237" s="682"/>
    </row>
    <row r="238" spans="1:17" ht="14.4" customHeight="1" x14ac:dyDescent="0.3">
      <c r="A238" s="676" t="s">
        <v>482</v>
      </c>
      <c r="B238" s="677" t="s">
        <v>1911</v>
      </c>
      <c r="C238" s="677" t="s">
        <v>2246</v>
      </c>
      <c r="D238" s="677" t="s">
        <v>2324</v>
      </c>
      <c r="E238" s="677" t="s">
        <v>2325</v>
      </c>
      <c r="F238" s="681"/>
      <c r="G238" s="681"/>
      <c r="H238" s="681"/>
      <c r="I238" s="681"/>
      <c r="J238" s="681">
        <v>4</v>
      </c>
      <c r="K238" s="681">
        <v>14856.88</v>
      </c>
      <c r="L238" s="681">
        <v>1</v>
      </c>
      <c r="M238" s="681">
        <v>3714.22</v>
      </c>
      <c r="N238" s="681"/>
      <c r="O238" s="681"/>
      <c r="P238" s="703"/>
      <c r="Q238" s="682"/>
    </row>
    <row r="239" spans="1:17" ht="14.4" customHeight="1" x14ac:dyDescent="0.3">
      <c r="A239" s="676" t="s">
        <v>482</v>
      </c>
      <c r="B239" s="677" t="s">
        <v>1911</v>
      </c>
      <c r="C239" s="677" t="s">
        <v>2246</v>
      </c>
      <c r="D239" s="677" t="s">
        <v>2326</v>
      </c>
      <c r="E239" s="677" t="s">
        <v>2327</v>
      </c>
      <c r="F239" s="681"/>
      <c r="G239" s="681"/>
      <c r="H239" s="681"/>
      <c r="I239" s="681"/>
      <c r="J239" s="681">
        <v>2</v>
      </c>
      <c r="K239" s="681">
        <v>20248.48</v>
      </c>
      <c r="L239" s="681">
        <v>1</v>
      </c>
      <c r="M239" s="681">
        <v>10124.24</v>
      </c>
      <c r="N239" s="681"/>
      <c r="O239" s="681"/>
      <c r="P239" s="703"/>
      <c r="Q239" s="682"/>
    </row>
    <row r="240" spans="1:17" ht="14.4" customHeight="1" x14ac:dyDescent="0.3">
      <c r="A240" s="676" t="s">
        <v>482</v>
      </c>
      <c r="B240" s="677" t="s">
        <v>1911</v>
      </c>
      <c r="C240" s="677" t="s">
        <v>2246</v>
      </c>
      <c r="D240" s="677" t="s">
        <v>2328</v>
      </c>
      <c r="E240" s="677" t="s">
        <v>2329</v>
      </c>
      <c r="F240" s="681"/>
      <c r="G240" s="681"/>
      <c r="H240" s="681"/>
      <c r="I240" s="681"/>
      <c r="J240" s="681"/>
      <c r="K240" s="681"/>
      <c r="L240" s="681"/>
      <c r="M240" s="681"/>
      <c r="N240" s="681">
        <v>1</v>
      </c>
      <c r="O240" s="681">
        <v>69228.990000000005</v>
      </c>
      <c r="P240" s="703"/>
      <c r="Q240" s="682">
        <v>69228.990000000005</v>
      </c>
    </row>
    <row r="241" spans="1:17" ht="14.4" customHeight="1" x14ac:dyDescent="0.3">
      <c r="A241" s="676" t="s">
        <v>482</v>
      </c>
      <c r="B241" s="677" t="s">
        <v>1911</v>
      </c>
      <c r="C241" s="677" t="s">
        <v>2246</v>
      </c>
      <c r="D241" s="677" t="s">
        <v>2330</v>
      </c>
      <c r="E241" s="677" t="s">
        <v>2331</v>
      </c>
      <c r="F241" s="681">
        <v>2</v>
      </c>
      <c r="G241" s="681">
        <v>1480</v>
      </c>
      <c r="H241" s="681"/>
      <c r="I241" s="681">
        <v>740</v>
      </c>
      <c r="J241" s="681"/>
      <c r="K241" s="681"/>
      <c r="L241" s="681"/>
      <c r="M241" s="681"/>
      <c r="N241" s="681"/>
      <c r="O241" s="681"/>
      <c r="P241" s="703"/>
      <c r="Q241" s="682"/>
    </row>
    <row r="242" spans="1:17" ht="14.4" customHeight="1" x14ac:dyDescent="0.3">
      <c r="A242" s="676" t="s">
        <v>482</v>
      </c>
      <c r="B242" s="677" t="s">
        <v>1911</v>
      </c>
      <c r="C242" s="677" t="s">
        <v>2246</v>
      </c>
      <c r="D242" s="677" t="s">
        <v>2332</v>
      </c>
      <c r="E242" s="677" t="s">
        <v>2333</v>
      </c>
      <c r="F242" s="681"/>
      <c r="G242" s="681"/>
      <c r="H242" s="681"/>
      <c r="I242" s="681"/>
      <c r="J242" s="681"/>
      <c r="K242" s="681"/>
      <c r="L242" s="681"/>
      <c r="M242" s="681"/>
      <c r="N242" s="681">
        <v>2</v>
      </c>
      <c r="O242" s="681">
        <v>3592</v>
      </c>
      <c r="P242" s="703"/>
      <c r="Q242" s="682">
        <v>1796</v>
      </c>
    </row>
    <row r="243" spans="1:17" ht="14.4" customHeight="1" x14ac:dyDescent="0.3">
      <c r="A243" s="676" t="s">
        <v>482</v>
      </c>
      <c r="B243" s="677" t="s">
        <v>1911</v>
      </c>
      <c r="C243" s="677" t="s">
        <v>2246</v>
      </c>
      <c r="D243" s="677" t="s">
        <v>2334</v>
      </c>
      <c r="E243" s="677" t="s">
        <v>2335</v>
      </c>
      <c r="F243" s="681"/>
      <c r="G243" s="681"/>
      <c r="H243" s="681"/>
      <c r="I243" s="681"/>
      <c r="J243" s="681"/>
      <c r="K243" s="681"/>
      <c r="L243" s="681"/>
      <c r="M243" s="681"/>
      <c r="N243" s="681">
        <v>4</v>
      </c>
      <c r="O243" s="681">
        <v>7184</v>
      </c>
      <c r="P243" s="703"/>
      <c r="Q243" s="682">
        <v>1796</v>
      </c>
    </row>
    <row r="244" spans="1:17" ht="14.4" customHeight="1" x14ac:dyDescent="0.3">
      <c r="A244" s="676" t="s">
        <v>482</v>
      </c>
      <c r="B244" s="677" t="s">
        <v>1911</v>
      </c>
      <c r="C244" s="677" t="s">
        <v>2246</v>
      </c>
      <c r="D244" s="677" t="s">
        <v>2336</v>
      </c>
      <c r="E244" s="677" t="s">
        <v>2337</v>
      </c>
      <c r="F244" s="681">
        <v>2</v>
      </c>
      <c r="G244" s="681">
        <v>3592</v>
      </c>
      <c r="H244" s="681"/>
      <c r="I244" s="681">
        <v>1796</v>
      </c>
      <c r="J244" s="681"/>
      <c r="K244" s="681"/>
      <c r="L244" s="681"/>
      <c r="M244" s="681"/>
      <c r="N244" s="681">
        <v>4</v>
      </c>
      <c r="O244" s="681">
        <v>7184</v>
      </c>
      <c r="P244" s="703"/>
      <c r="Q244" s="682">
        <v>1796</v>
      </c>
    </row>
    <row r="245" spans="1:17" ht="14.4" customHeight="1" x14ac:dyDescent="0.3">
      <c r="A245" s="676" t="s">
        <v>482</v>
      </c>
      <c r="B245" s="677" t="s">
        <v>1911</v>
      </c>
      <c r="C245" s="677" t="s">
        <v>2246</v>
      </c>
      <c r="D245" s="677" t="s">
        <v>2338</v>
      </c>
      <c r="E245" s="677" t="s">
        <v>2339</v>
      </c>
      <c r="F245" s="681"/>
      <c r="G245" s="681"/>
      <c r="H245" s="681"/>
      <c r="I245" s="681"/>
      <c r="J245" s="681"/>
      <c r="K245" s="681"/>
      <c r="L245" s="681"/>
      <c r="M245" s="681"/>
      <c r="N245" s="681">
        <v>2</v>
      </c>
      <c r="O245" s="681">
        <v>4032</v>
      </c>
      <c r="P245" s="703"/>
      <c r="Q245" s="682">
        <v>2016</v>
      </c>
    </row>
    <row r="246" spans="1:17" ht="14.4" customHeight="1" x14ac:dyDescent="0.3">
      <c r="A246" s="676" t="s">
        <v>482</v>
      </c>
      <c r="B246" s="677" t="s">
        <v>1911</v>
      </c>
      <c r="C246" s="677" t="s">
        <v>2246</v>
      </c>
      <c r="D246" s="677" t="s">
        <v>2340</v>
      </c>
      <c r="E246" s="677" t="s">
        <v>2341</v>
      </c>
      <c r="F246" s="681"/>
      <c r="G246" s="681"/>
      <c r="H246" s="681"/>
      <c r="I246" s="681"/>
      <c r="J246" s="681"/>
      <c r="K246" s="681"/>
      <c r="L246" s="681"/>
      <c r="M246" s="681"/>
      <c r="N246" s="681">
        <v>1</v>
      </c>
      <c r="O246" s="681">
        <v>3501.87</v>
      </c>
      <c r="P246" s="703"/>
      <c r="Q246" s="682">
        <v>3501.87</v>
      </c>
    </row>
    <row r="247" spans="1:17" ht="14.4" customHeight="1" x14ac:dyDescent="0.3">
      <c r="A247" s="676" t="s">
        <v>482</v>
      </c>
      <c r="B247" s="677" t="s">
        <v>1911</v>
      </c>
      <c r="C247" s="677" t="s">
        <v>2246</v>
      </c>
      <c r="D247" s="677" t="s">
        <v>2342</v>
      </c>
      <c r="E247" s="677" t="s">
        <v>2343</v>
      </c>
      <c r="F247" s="681">
        <v>2</v>
      </c>
      <c r="G247" s="681">
        <v>2793</v>
      </c>
      <c r="H247" s="681">
        <v>2</v>
      </c>
      <c r="I247" s="681">
        <v>1396.5</v>
      </c>
      <c r="J247" s="681">
        <v>1</v>
      </c>
      <c r="K247" s="681">
        <v>1396.5</v>
      </c>
      <c r="L247" s="681">
        <v>1</v>
      </c>
      <c r="M247" s="681">
        <v>1396.5</v>
      </c>
      <c r="N247" s="681"/>
      <c r="O247" s="681"/>
      <c r="P247" s="703"/>
      <c r="Q247" s="682"/>
    </row>
    <row r="248" spans="1:17" ht="14.4" customHeight="1" x14ac:dyDescent="0.3">
      <c r="A248" s="676" t="s">
        <v>482</v>
      </c>
      <c r="B248" s="677" t="s">
        <v>1911</v>
      </c>
      <c r="C248" s="677" t="s">
        <v>2246</v>
      </c>
      <c r="D248" s="677" t="s">
        <v>2344</v>
      </c>
      <c r="E248" s="677" t="s">
        <v>2345</v>
      </c>
      <c r="F248" s="681"/>
      <c r="G248" s="681"/>
      <c r="H248" s="681"/>
      <c r="I248" s="681"/>
      <c r="J248" s="681">
        <v>3</v>
      </c>
      <c r="K248" s="681">
        <v>1085.07</v>
      </c>
      <c r="L248" s="681">
        <v>1</v>
      </c>
      <c r="M248" s="681">
        <v>361.69</v>
      </c>
      <c r="N248" s="681">
        <v>2</v>
      </c>
      <c r="O248" s="681">
        <v>723.38</v>
      </c>
      <c r="P248" s="703">
        <v>0.66666666666666674</v>
      </c>
      <c r="Q248" s="682">
        <v>361.69</v>
      </c>
    </row>
    <row r="249" spans="1:17" ht="14.4" customHeight="1" x14ac:dyDescent="0.3">
      <c r="A249" s="676" t="s">
        <v>482</v>
      </c>
      <c r="B249" s="677" t="s">
        <v>1911</v>
      </c>
      <c r="C249" s="677" t="s">
        <v>2246</v>
      </c>
      <c r="D249" s="677" t="s">
        <v>2346</v>
      </c>
      <c r="E249" s="677" t="s">
        <v>2347</v>
      </c>
      <c r="F249" s="681">
        <v>14</v>
      </c>
      <c r="G249" s="681">
        <v>7791</v>
      </c>
      <c r="H249" s="681">
        <v>1.4</v>
      </c>
      <c r="I249" s="681">
        <v>556.5</v>
      </c>
      <c r="J249" s="681">
        <v>10</v>
      </c>
      <c r="K249" s="681">
        <v>5565</v>
      </c>
      <c r="L249" s="681">
        <v>1</v>
      </c>
      <c r="M249" s="681">
        <v>556.5</v>
      </c>
      <c r="N249" s="681">
        <v>11</v>
      </c>
      <c r="O249" s="681">
        <v>6121.5</v>
      </c>
      <c r="P249" s="703">
        <v>1.1000000000000001</v>
      </c>
      <c r="Q249" s="682">
        <v>556.5</v>
      </c>
    </row>
    <row r="250" spans="1:17" ht="14.4" customHeight="1" x14ac:dyDescent="0.3">
      <c r="A250" s="676" t="s">
        <v>482</v>
      </c>
      <c r="B250" s="677" t="s">
        <v>1911</v>
      </c>
      <c r="C250" s="677" t="s">
        <v>2246</v>
      </c>
      <c r="D250" s="677" t="s">
        <v>2348</v>
      </c>
      <c r="E250" s="677" t="s">
        <v>2349</v>
      </c>
      <c r="F250" s="681"/>
      <c r="G250" s="681"/>
      <c r="H250" s="681"/>
      <c r="I250" s="681"/>
      <c r="J250" s="681">
        <v>3</v>
      </c>
      <c r="K250" s="681">
        <v>2556.9299999999998</v>
      </c>
      <c r="L250" s="681">
        <v>1</v>
      </c>
      <c r="M250" s="681">
        <v>852.31</v>
      </c>
      <c r="N250" s="681"/>
      <c r="O250" s="681"/>
      <c r="P250" s="703"/>
      <c r="Q250" s="682"/>
    </row>
    <row r="251" spans="1:17" ht="14.4" customHeight="1" x14ac:dyDescent="0.3">
      <c r="A251" s="676" t="s">
        <v>482</v>
      </c>
      <c r="B251" s="677" t="s">
        <v>1911</v>
      </c>
      <c r="C251" s="677" t="s">
        <v>2246</v>
      </c>
      <c r="D251" s="677" t="s">
        <v>2350</v>
      </c>
      <c r="E251" s="677" t="s">
        <v>2351</v>
      </c>
      <c r="F251" s="681"/>
      <c r="G251" s="681"/>
      <c r="H251" s="681"/>
      <c r="I251" s="681"/>
      <c r="J251" s="681">
        <v>1</v>
      </c>
      <c r="K251" s="681">
        <v>4735.3500000000004</v>
      </c>
      <c r="L251" s="681">
        <v>1</v>
      </c>
      <c r="M251" s="681">
        <v>4735.3500000000004</v>
      </c>
      <c r="N251" s="681"/>
      <c r="O251" s="681"/>
      <c r="P251" s="703"/>
      <c r="Q251" s="682"/>
    </row>
    <row r="252" spans="1:17" ht="14.4" customHeight="1" x14ac:dyDescent="0.3">
      <c r="A252" s="676" t="s">
        <v>482</v>
      </c>
      <c r="B252" s="677" t="s">
        <v>1911</v>
      </c>
      <c r="C252" s="677" t="s">
        <v>2246</v>
      </c>
      <c r="D252" s="677" t="s">
        <v>2352</v>
      </c>
      <c r="E252" s="677" t="s">
        <v>2353</v>
      </c>
      <c r="F252" s="681"/>
      <c r="G252" s="681"/>
      <c r="H252" s="681"/>
      <c r="I252" s="681"/>
      <c r="J252" s="681">
        <v>1</v>
      </c>
      <c r="K252" s="681">
        <v>7993.16</v>
      </c>
      <c r="L252" s="681">
        <v>1</v>
      </c>
      <c r="M252" s="681">
        <v>7993.16</v>
      </c>
      <c r="N252" s="681"/>
      <c r="O252" s="681"/>
      <c r="P252" s="703"/>
      <c r="Q252" s="682"/>
    </row>
    <row r="253" spans="1:17" ht="14.4" customHeight="1" x14ac:dyDescent="0.3">
      <c r="A253" s="676" t="s">
        <v>482</v>
      </c>
      <c r="B253" s="677" t="s">
        <v>1911</v>
      </c>
      <c r="C253" s="677" t="s">
        <v>2246</v>
      </c>
      <c r="D253" s="677" t="s">
        <v>2354</v>
      </c>
      <c r="E253" s="677" t="s">
        <v>2355</v>
      </c>
      <c r="F253" s="681"/>
      <c r="G253" s="681"/>
      <c r="H253" s="681"/>
      <c r="I253" s="681"/>
      <c r="J253" s="681">
        <v>1</v>
      </c>
      <c r="K253" s="681">
        <v>2866.27</v>
      </c>
      <c r="L253" s="681">
        <v>1</v>
      </c>
      <c r="M253" s="681">
        <v>2866.27</v>
      </c>
      <c r="N253" s="681"/>
      <c r="O253" s="681"/>
      <c r="P253" s="703"/>
      <c r="Q253" s="682"/>
    </row>
    <row r="254" spans="1:17" ht="14.4" customHeight="1" x14ac:dyDescent="0.3">
      <c r="A254" s="676" t="s">
        <v>482</v>
      </c>
      <c r="B254" s="677" t="s">
        <v>1911</v>
      </c>
      <c r="C254" s="677" t="s">
        <v>2246</v>
      </c>
      <c r="D254" s="677" t="s">
        <v>2356</v>
      </c>
      <c r="E254" s="677" t="s">
        <v>2357</v>
      </c>
      <c r="F254" s="681"/>
      <c r="G254" s="681"/>
      <c r="H254" s="681"/>
      <c r="I254" s="681"/>
      <c r="J254" s="681">
        <v>0.1</v>
      </c>
      <c r="K254" s="681">
        <v>177.31</v>
      </c>
      <c r="L254" s="681">
        <v>1</v>
      </c>
      <c r="M254" s="681">
        <v>1773.1</v>
      </c>
      <c r="N254" s="681"/>
      <c r="O254" s="681"/>
      <c r="P254" s="703"/>
      <c r="Q254" s="682"/>
    </row>
    <row r="255" spans="1:17" ht="14.4" customHeight="1" x14ac:dyDescent="0.3">
      <c r="A255" s="676" t="s">
        <v>482</v>
      </c>
      <c r="B255" s="677" t="s">
        <v>1911</v>
      </c>
      <c r="C255" s="677" t="s">
        <v>2246</v>
      </c>
      <c r="D255" s="677" t="s">
        <v>2358</v>
      </c>
      <c r="E255" s="677" t="s">
        <v>2359</v>
      </c>
      <c r="F255" s="681">
        <v>0.9</v>
      </c>
      <c r="G255" s="681">
        <v>226.83</v>
      </c>
      <c r="H255" s="681">
        <v>0.45000595167241997</v>
      </c>
      <c r="I255" s="681">
        <v>252.03333333333333</v>
      </c>
      <c r="J255" s="681">
        <v>2</v>
      </c>
      <c r="K255" s="681">
        <v>504.06</v>
      </c>
      <c r="L255" s="681">
        <v>1</v>
      </c>
      <c r="M255" s="681">
        <v>252.03</v>
      </c>
      <c r="N255" s="681">
        <v>0.6</v>
      </c>
      <c r="O255" s="681">
        <v>151.21</v>
      </c>
      <c r="P255" s="703">
        <v>0.29998412887354681</v>
      </c>
      <c r="Q255" s="682">
        <v>252.01666666666668</v>
      </c>
    </row>
    <row r="256" spans="1:17" ht="14.4" customHeight="1" x14ac:dyDescent="0.3">
      <c r="A256" s="676" t="s">
        <v>482</v>
      </c>
      <c r="B256" s="677" t="s">
        <v>1911</v>
      </c>
      <c r="C256" s="677" t="s">
        <v>2246</v>
      </c>
      <c r="D256" s="677" t="s">
        <v>2360</v>
      </c>
      <c r="E256" s="677" t="s">
        <v>2361</v>
      </c>
      <c r="F256" s="681"/>
      <c r="G256" s="681"/>
      <c r="H256" s="681"/>
      <c r="I256" s="681"/>
      <c r="J256" s="681"/>
      <c r="K256" s="681"/>
      <c r="L256" s="681"/>
      <c r="M256" s="681"/>
      <c r="N256" s="681">
        <v>2</v>
      </c>
      <c r="O256" s="681">
        <v>1123.42</v>
      </c>
      <c r="P256" s="703"/>
      <c r="Q256" s="682">
        <v>561.71</v>
      </c>
    </row>
    <row r="257" spans="1:17" ht="14.4" customHeight="1" x14ac:dyDescent="0.3">
      <c r="A257" s="676" t="s">
        <v>482</v>
      </c>
      <c r="B257" s="677" t="s">
        <v>1911</v>
      </c>
      <c r="C257" s="677" t="s">
        <v>2246</v>
      </c>
      <c r="D257" s="677" t="s">
        <v>2362</v>
      </c>
      <c r="E257" s="677" t="s">
        <v>2359</v>
      </c>
      <c r="F257" s="681"/>
      <c r="G257" s="681"/>
      <c r="H257" s="681"/>
      <c r="I257" s="681"/>
      <c r="J257" s="681">
        <v>1</v>
      </c>
      <c r="K257" s="681">
        <v>547.20000000000005</v>
      </c>
      <c r="L257" s="681">
        <v>1</v>
      </c>
      <c r="M257" s="681">
        <v>547.20000000000005</v>
      </c>
      <c r="N257" s="681"/>
      <c r="O257" s="681"/>
      <c r="P257" s="703"/>
      <c r="Q257" s="682"/>
    </row>
    <row r="258" spans="1:17" ht="14.4" customHeight="1" x14ac:dyDescent="0.3">
      <c r="A258" s="676" t="s">
        <v>482</v>
      </c>
      <c r="B258" s="677" t="s">
        <v>1911</v>
      </c>
      <c r="C258" s="677" t="s">
        <v>2246</v>
      </c>
      <c r="D258" s="677" t="s">
        <v>2363</v>
      </c>
      <c r="E258" s="677" t="s">
        <v>2359</v>
      </c>
      <c r="F258" s="681">
        <v>7</v>
      </c>
      <c r="G258" s="681">
        <v>12942.09</v>
      </c>
      <c r="H258" s="681">
        <v>0.31818181818181818</v>
      </c>
      <c r="I258" s="681">
        <v>1848.8700000000001</v>
      </c>
      <c r="J258" s="681">
        <v>22</v>
      </c>
      <c r="K258" s="681">
        <v>40675.14</v>
      </c>
      <c r="L258" s="681">
        <v>1</v>
      </c>
      <c r="M258" s="681">
        <v>1848.87</v>
      </c>
      <c r="N258" s="681">
        <v>6</v>
      </c>
      <c r="O258" s="681">
        <v>11093.22</v>
      </c>
      <c r="P258" s="703">
        <v>0.27272727272727271</v>
      </c>
      <c r="Q258" s="682">
        <v>1848.87</v>
      </c>
    </row>
    <row r="259" spans="1:17" ht="14.4" customHeight="1" x14ac:dyDescent="0.3">
      <c r="A259" s="676" t="s">
        <v>482</v>
      </c>
      <c r="B259" s="677" t="s">
        <v>1911</v>
      </c>
      <c r="C259" s="677" t="s">
        <v>2246</v>
      </c>
      <c r="D259" s="677" t="s">
        <v>2364</v>
      </c>
      <c r="E259" s="677" t="s">
        <v>2365</v>
      </c>
      <c r="F259" s="681"/>
      <c r="G259" s="681"/>
      <c r="H259" s="681"/>
      <c r="I259" s="681"/>
      <c r="J259" s="681">
        <v>1</v>
      </c>
      <c r="K259" s="681">
        <v>1512.68</v>
      </c>
      <c r="L259" s="681">
        <v>1</v>
      </c>
      <c r="M259" s="681">
        <v>1512.68</v>
      </c>
      <c r="N259" s="681">
        <v>1</v>
      </c>
      <c r="O259" s="681">
        <v>1512.68</v>
      </c>
      <c r="P259" s="703">
        <v>1</v>
      </c>
      <c r="Q259" s="682">
        <v>1512.68</v>
      </c>
    </row>
    <row r="260" spans="1:17" ht="14.4" customHeight="1" x14ac:dyDescent="0.3">
      <c r="A260" s="676" t="s">
        <v>482</v>
      </c>
      <c r="B260" s="677" t="s">
        <v>1911</v>
      </c>
      <c r="C260" s="677" t="s">
        <v>2246</v>
      </c>
      <c r="D260" s="677" t="s">
        <v>2366</v>
      </c>
      <c r="E260" s="677" t="s">
        <v>2367</v>
      </c>
      <c r="F260" s="681"/>
      <c r="G260" s="681"/>
      <c r="H260" s="681"/>
      <c r="I260" s="681"/>
      <c r="J260" s="681"/>
      <c r="K260" s="681"/>
      <c r="L260" s="681"/>
      <c r="M260" s="681"/>
      <c r="N260" s="681">
        <v>1</v>
      </c>
      <c r="O260" s="681">
        <v>8491.4599999999991</v>
      </c>
      <c r="P260" s="703"/>
      <c r="Q260" s="682">
        <v>8491.4599999999991</v>
      </c>
    </row>
    <row r="261" spans="1:17" ht="14.4" customHeight="1" x14ac:dyDescent="0.3">
      <c r="A261" s="676" t="s">
        <v>482</v>
      </c>
      <c r="B261" s="677" t="s">
        <v>1911</v>
      </c>
      <c r="C261" s="677" t="s">
        <v>2246</v>
      </c>
      <c r="D261" s="677" t="s">
        <v>2368</v>
      </c>
      <c r="E261" s="677" t="s">
        <v>2369</v>
      </c>
      <c r="F261" s="681"/>
      <c r="G261" s="681"/>
      <c r="H261" s="681"/>
      <c r="I261" s="681"/>
      <c r="J261" s="681"/>
      <c r="K261" s="681"/>
      <c r="L261" s="681"/>
      <c r="M261" s="681"/>
      <c r="N261" s="681">
        <v>2</v>
      </c>
      <c r="O261" s="681">
        <v>5998.48</v>
      </c>
      <c r="P261" s="703"/>
      <c r="Q261" s="682">
        <v>2999.24</v>
      </c>
    </row>
    <row r="262" spans="1:17" ht="14.4" customHeight="1" x14ac:dyDescent="0.3">
      <c r="A262" s="676" t="s">
        <v>482</v>
      </c>
      <c r="B262" s="677" t="s">
        <v>1911</v>
      </c>
      <c r="C262" s="677" t="s">
        <v>2246</v>
      </c>
      <c r="D262" s="677" t="s">
        <v>2370</v>
      </c>
      <c r="E262" s="677" t="s">
        <v>2371</v>
      </c>
      <c r="F262" s="681">
        <v>15</v>
      </c>
      <c r="G262" s="681">
        <v>1448.9999999999998</v>
      </c>
      <c r="H262" s="681">
        <v>2.9999999999999996</v>
      </c>
      <c r="I262" s="681">
        <v>96.59999999999998</v>
      </c>
      <c r="J262" s="681">
        <v>5</v>
      </c>
      <c r="K262" s="681">
        <v>483</v>
      </c>
      <c r="L262" s="681">
        <v>1</v>
      </c>
      <c r="M262" s="681">
        <v>96.6</v>
      </c>
      <c r="N262" s="681">
        <v>20</v>
      </c>
      <c r="O262" s="681">
        <v>1932</v>
      </c>
      <c r="P262" s="703">
        <v>4</v>
      </c>
      <c r="Q262" s="682">
        <v>96.6</v>
      </c>
    </row>
    <row r="263" spans="1:17" ht="14.4" customHeight="1" x14ac:dyDescent="0.3">
      <c r="A263" s="676" t="s">
        <v>482</v>
      </c>
      <c r="B263" s="677" t="s">
        <v>1911</v>
      </c>
      <c r="C263" s="677" t="s">
        <v>2246</v>
      </c>
      <c r="D263" s="677" t="s">
        <v>2372</v>
      </c>
      <c r="E263" s="677" t="s">
        <v>2373</v>
      </c>
      <c r="F263" s="681"/>
      <c r="G263" s="681"/>
      <c r="H263" s="681"/>
      <c r="I263" s="681"/>
      <c r="J263" s="681"/>
      <c r="K263" s="681"/>
      <c r="L263" s="681"/>
      <c r="M263" s="681"/>
      <c r="N263" s="681">
        <v>1</v>
      </c>
      <c r="O263" s="681">
        <v>3278.02</v>
      </c>
      <c r="P263" s="703"/>
      <c r="Q263" s="682">
        <v>3278.02</v>
      </c>
    </row>
    <row r="264" spans="1:17" ht="14.4" customHeight="1" x14ac:dyDescent="0.3">
      <c r="A264" s="676" t="s">
        <v>482</v>
      </c>
      <c r="B264" s="677" t="s">
        <v>1911</v>
      </c>
      <c r="C264" s="677" t="s">
        <v>2246</v>
      </c>
      <c r="D264" s="677" t="s">
        <v>2374</v>
      </c>
      <c r="E264" s="677" t="s">
        <v>2375</v>
      </c>
      <c r="F264" s="681"/>
      <c r="G264" s="681"/>
      <c r="H264" s="681"/>
      <c r="I264" s="681"/>
      <c r="J264" s="681"/>
      <c r="K264" s="681"/>
      <c r="L264" s="681"/>
      <c r="M264" s="681"/>
      <c r="N264" s="681">
        <v>1</v>
      </c>
      <c r="O264" s="681">
        <v>6968.51</v>
      </c>
      <c r="P264" s="703"/>
      <c r="Q264" s="682">
        <v>6968.51</v>
      </c>
    </row>
    <row r="265" spans="1:17" ht="14.4" customHeight="1" x14ac:dyDescent="0.3">
      <c r="A265" s="676" t="s">
        <v>482</v>
      </c>
      <c r="B265" s="677" t="s">
        <v>1911</v>
      </c>
      <c r="C265" s="677" t="s">
        <v>2246</v>
      </c>
      <c r="D265" s="677" t="s">
        <v>2376</v>
      </c>
      <c r="E265" s="677" t="s">
        <v>2377</v>
      </c>
      <c r="F265" s="681"/>
      <c r="G265" s="681"/>
      <c r="H265" s="681"/>
      <c r="I265" s="681"/>
      <c r="J265" s="681">
        <v>1</v>
      </c>
      <c r="K265" s="681">
        <v>9736.64</v>
      </c>
      <c r="L265" s="681">
        <v>1</v>
      </c>
      <c r="M265" s="681">
        <v>9736.64</v>
      </c>
      <c r="N265" s="681"/>
      <c r="O265" s="681"/>
      <c r="P265" s="703"/>
      <c r="Q265" s="682"/>
    </row>
    <row r="266" spans="1:17" ht="14.4" customHeight="1" x14ac:dyDescent="0.3">
      <c r="A266" s="676" t="s">
        <v>482</v>
      </c>
      <c r="B266" s="677" t="s">
        <v>1911</v>
      </c>
      <c r="C266" s="677" t="s">
        <v>2246</v>
      </c>
      <c r="D266" s="677" t="s">
        <v>2378</v>
      </c>
      <c r="E266" s="677" t="s">
        <v>2379</v>
      </c>
      <c r="F266" s="681"/>
      <c r="G266" s="681"/>
      <c r="H266" s="681"/>
      <c r="I266" s="681"/>
      <c r="J266" s="681">
        <v>2</v>
      </c>
      <c r="K266" s="681">
        <v>27332.84</v>
      </c>
      <c r="L266" s="681">
        <v>1</v>
      </c>
      <c r="M266" s="681">
        <v>13666.42</v>
      </c>
      <c r="N266" s="681"/>
      <c r="O266" s="681"/>
      <c r="P266" s="703"/>
      <c r="Q266" s="682"/>
    </row>
    <row r="267" spans="1:17" ht="14.4" customHeight="1" x14ac:dyDescent="0.3">
      <c r="A267" s="676" t="s">
        <v>482</v>
      </c>
      <c r="B267" s="677" t="s">
        <v>1911</v>
      </c>
      <c r="C267" s="677" t="s">
        <v>2246</v>
      </c>
      <c r="D267" s="677" t="s">
        <v>2380</v>
      </c>
      <c r="E267" s="677" t="s">
        <v>2381</v>
      </c>
      <c r="F267" s="681"/>
      <c r="G267" s="681"/>
      <c r="H267" s="681"/>
      <c r="I267" s="681"/>
      <c r="J267" s="681">
        <v>1</v>
      </c>
      <c r="K267" s="681">
        <v>6755.23</v>
      </c>
      <c r="L267" s="681">
        <v>1</v>
      </c>
      <c r="M267" s="681">
        <v>6755.23</v>
      </c>
      <c r="N267" s="681"/>
      <c r="O267" s="681"/>
      <c r="P267" s="703"/>
      <c r="Q267" s="682"/>
    </row>
    <row r="268" spans="1:17" ht="14.4" customHeight="1" x14ac:dyDescent="0.3">
      <c r="A268" s="676" t="s">
        <v>482</v>
      </c>
      <c r="B268" s="677" t="s">
        <v>1911</v>
      </c>
      <c r="C268" s="677" t="s">
        <v>2246</v>
      </c>
      <c r="D268" s="677" t="s">
        <v>2382</v>
      </c>
      <c r="E268" s="677" t="s">
        <v>2383</v>
      </c>
      <c r="F268" s="681"/>
      <c r="G268" s="681"/>
      <c r="H268" s="681"/>
      <c r="I268" s="681"/>
      <c r="J268" s="681"/>
      <c r="K268" s="681"/>
      <c r="L268" s="681"/>
      <c r="M268" s="681"/>
      <c r="N268" s="681">
        <v>1</v>
      </c>
      <c r="O268" s="681">
        <v>11571</v>
      </c>
      <c r="P268" s="703"/>
      <c r="Q268" s="682">
        <v>11571</v>
      </c>
    </row>
    <row r="269" spans="1:17" ht="14.4" customHeight="1" x14ac:dyDescent="0.3">
      <c r="A269" s="676" t="s">
        <v>482</v>
      </c>
      <c r="B269" s="677" t="s">
        <v>1911</v>
      </c>
      <c r="C269" s="677" t="s">
        <v>2246</v>
      </c>
      <c r="D269" s="677" t="s">
        <v>2384</v>
      </c>
      <c r="E269" s="677" t="s">
        <v>2294</v>
      </c>
      <c r="F269" s="681"/>
      <c r="G269" s="681"/>
      <c r="H269" s="681"/>
      <c r="I269" s="681"/>
      <c r="J269" s="681"/>
      <c r="K269" s="681"/>
      <c r="L269" s="681"/>
      <c r="M269" s="681"/>
      <c r="N269" s="681">
        <v>3</v>
      </c>
      <c r="O269" s="681">
        <v>4079.13</v>
      </c>
      <c r="P269" s="703"/>
      <c r="Q269" s="682">
        <v>1359.71</v>
      </c>
    </row>
    <row r="270" spans="1:17" ht="14.4" customHeight="1" x14ac:dyDescent="0.3">
      <c r="A270" s="676" t="s">
        <v>482</v>
      </c>
      <c r="B270" s="677" t="s">
        <v>1911</v>
      </c>
      <c r="C270" s="677" t="s">
        <v>2246</v>
      </c>
      <c r="D270" s="677" t="s">
        <v>2385</v>
      </c>
      <c r="E270" s="677" t="s">
        <v>2386</v>
      </c>
      <c r="F270" s="681"/>
      <c r="G270" s="681"/>
      <c r="H270" s="681"/>
      <c r="I270" s="681"/>
      <c r="J270" s="681"/>
      <c r="K270" s="681"/>
      <c r="L270" s="681"/>
      <c r="M270" s="681"/>
      <c r="N270" s="681">
        <v>1</v>
      </c>
      <c r="O270" s="681">
        <v>1423.96</v>
      </c>
      <c r="P270" s="703"/>
      <c r="Q270" s="682">
        <v>1423.96</v>
      </c>
    </row>
    <row r="271" spans="1:17" ht="14.4" customHeight="1" x14ac:dyDescent="0.3">
      <c r="A271" s="676" t="s">
        <v>482</v>
      </c>
      <c r="B271" s="677" t="s">
        <v>1911</v>
      </c>
      <c r="C271" s="677" t="s">
        <v>2246</v>
      </c>
      <c r="D271" s="677" t="s">
        <v>2387</v>
      </c>
      <c r="E271" s="677" t="s">
        <v>2388</v>
      </c>
      <c r="F271" s="681"/>
      <c r="G271" s="681"/>
      <c r="H271" s="681"/>
      <c r="I271" s="681"/>
      <c r="J271" s="681"/>
      <c r="K271" s="681"/>
      <c r="L271" s="681"/>
      <c r="M271" s="681"/>
      <c r="N271" s="681">
        <v>2</v>
      </c>
      <c r="O271" s="681">
        <v>437.34</v>
      </c>
      <c r="P271" s="703"/>
      <c r="Q271" s="682">
        <v>218.67</v>
      </c>
    </row>
    <row r="272" spans="1:17" ht="14.4" customHeight="1" x14ac:dyDescent="0.3">
      <c r="A272" s="676" t="s">
        <v>482</v>
      </c>
      <c r="B272" s="677" t="s">
        <v>1911</v>
      </c>
      <c r="C272" s="677" t="s">
        <v>2246</v>
      </c>
      <c r="D272" s="677" t="s">
        <v>2389</v>
      </c>
      <c r="E272" s="677" t="s">
        <v>2390</v>
      </c>
      <c r="F272" s="681"/>
      <c r="G272" s="681"/>
      <c r="H272" s="681"/>
      <c r="I272" s="681"/>
      <c r="J272" s="681">
        <v>4</v>
      </c>
      <c r="K272" s="681">
        <v>7133.92</v>
      </c>
      <c r="L272" s="681">
        <v>1</v>
      </c>
      <c r="M272" s="681">
        <v>1783.48</v>
      </c>
      <c r="N272" s="681"/>
      <c r="O272" s="681"/>
      <c r="P272" s="703"/>
      <c r="Q272" s="682"/>
    </row>
    <row r="273" spans="1:17" ht="14.4" customHeight="1" x14ac:dyDescent="0.3">
      <c r="A273" s="676" t="s">
        <v>482</v>
      </c>
      <c r="B273" s="677" t="s">
        <v>1911</v>
      </c>
      <c r="C273" s="677" t="s">
        <v>2246</v>
      </c>
      <c r="D273" s="677" t="s">
        <v>2391</v>
      </c>
      <c r="E273" s="677" t="s">
        <v>2392</v>
      </c>
      <c r="F273" s="681"/>
      <c r="G273" s="681"/>
      <c r="H273" s="681"/>
      <c r="I273" s="681"/>
      <c r="J273" s="681">
        <v>2</v>
      </c>
      <c r="K273" s="681">
        <v>478.8</v>
      </c>
      <c r="L273" s="681">
        <v>1</v>
      </c>
      <c r="M273" s="681">
        <v>239.4</v>
      </c>
      <c r="N273" s="681"/>
      <c r="O273" s="681"/>
      <c r="P273" s="703"/>
      <c r="Q273" s="682"/>
    </row>
    <row r="274" spans="1:17" ht="14.4" customHeight="1" x14ac:dyDescent="0.3">
      <c r="A274" s="676" t="s">
        <v>482</v>
      </c>
      <c r="B274" s="677" t="s">
        <v>1911</v>
      </c>
      <c r="C274" s="677" t="s">
        <v>2246</v>
      </c>
      <c r="D274" s="677" t="s">
        <v>2393</v>
      </c>
      <c r="E274" s="677" t="s">
        <v>2394</v>
      </c>
      <c r="F274" s="681"/>
      <c r="G274" s="681"/>
      <c r="H274" s="681"/>
      <c r="I274" s="681"/>
      <c r="J274" s="681">
        <v>3</v>
      </c>
      <c r="K274" s="681">
        <v>34014</v>
      </c>
      <c r="L274" s="681">
        <v>1</v>
      </c>
      <c r="M274" s="681">
        <v>11338</v>
      </c>
      <c r="N274" s="681"/>
      <c r="O274" s="681"/>
      <c r="P274" s="703"/>
      <c r="Q274" s="682"/>
    </row>
    <row r="275" spans="1:17" ht="14.4" customHeight="1" x14ac:dyDescent="0.3">
      <c r="A275" s="676" t="s">
        <v>482</v>
      </c>
      <c r="B275" s="677" t="s">
        <v>1911</v>
      </c>
      <c r="C275" s="677" t="s">
        <v>2246</v>
      </c>
      <c r="D275" s="677" t="s">
        <v>2395</v>
      </c>
      <c r="E275" s="677" t="s">
        <v>2396</v>
      </c>
      <c r="F275" s="681"/>
      <c r="G275" s="681"/>
      <c r="H275" s="681"/>
      <c r="I275" s="681"/>
      <c r="J275" s="681">
        <v>1</v>
      </c>
      <c r="K275" s="681">
        <v>2707</v>
      </c>
      <c r="L275" s="681">
        <v>1</v>
      </c>
      <c r="M275" s="681">
        <v>2707</v>
      </c>
      <c r="N275" s="681"/>
      <c r="O275" s="681"/>
      <c r="P275" s="703"/>
      <c r="Q275" s="682"/>
    </row>
    <row r="276" spans="1:17" ht="14.4" customHeight="1" x14ac:dyDescent="0.3">
      <c r="A276" s="676" t="s">
        <v>482</v>
      </c>
      <c r="B276" s="677" t="s">
        <v>1911</v>
      </c>
      <c r="C276" s="677" t="s">
        <v>2246</v>
      </c>
      <c r="D276" s="677" t="s">
        <v>2397</v>
      </c>
      <c r="E276" s="677" t="s">
        <v>2398</v>
      </c>
      <c r="F276" s="681"/>
      <c r="G276" s="681"/>
      <c r="H276" s="681"/>
      <c r="I276" s="681"/>
      <c r="J276" s="681">
        <v>4</v>
      </c>
      <c r="K276" s="681">
        <v>18432</v>
      </c>
      <c r="L276" s="681">
        <v>1</v>
      </c>
      <c r="M276" s="681">
        <v>4608</v>
      </c>
      <c r="N276" s="681"/>
      <c r="O276" s="681"/>
      <c r="P276" s="703"/>
      <c r="Q276" s="682"/>
    </row>
    <row r="277" spans="1:17" ht="14.4" customHeight="1" x14ac:dyDescent="0.3">
      <c r="A277" s="676" t="s">
        <v>482</v>
      </c>
      <c r="B277" s="677" t="s">
        <v>1911</v>
      </c>
      <c r="C277" s="677" t="s">
        <v>2246</v>
      </c>
      <c r="D277" s="677" t="s">
        <v>2399</v>
      </c>
      <c r="E277" s="677" t="s">
        <v>2400</v>
      </c>
      <c r="F277" s="681"/>
      <c r="G277" s="681"/>
      <c r="H277" s="681"/>
      <c r="I277" s="681"/>
      <c r="J277" s="681">
        <v>3</v>
      </c>
      <c r="K277" s="681">
        <v>8121</v>
      </c>
      <c r="L277" s="681">
        <v>1</v>
      </c>
      <c r="M277" s="681">
        <v>2707</v>
      </c>
      <c r="N277" s="681"/>
      <c r="O277" s="681"/>
      <c r="P277" s="703"/>
      <c r="Q277" s="682"/>
    </row>
    <row r="278" spans="1:17" ht="14.4" customHeight="1" x14ac:dyDescent="0.3">
      <c r="A278" s="676" t="s">
        <v>482</v>
      </c>
      <c r="B278" s="677" t="s">
        <v>1911</v>
      </c>
      <c r="C278" s="677" t="s">
        <v>2246</v>
      </c>
      <c r="D278" s="677" t="s">
        <v>2401</v>
      </c>
      <c r="E278" s="677" t="s">
        <v>2402</v>
      </c>
      <c r="F278" s="681">
        <v>1</v>
      </c>
      <c r="G278" s="681">
        <v>1386.65</v>
      </c>
      <c r="H278" s="681">
        <v>1</v>
      </c>
      <c r="I278" s="681">
        <v>1386.65</v>
      </c>
      <c r="J278" s="681">
        <v>1</v>
      </c>
      <c r="K278" s="681">
        <v>1386.65</v>
      </c>
      <c r="L278" s="681">
        <v>1</v>
      </c>
      <c r="M278" s="681">
        <v>1386.65</v>
      </c>
      <c r="N278" s="681"/>
      <c r="O278" s="681"/>
      <c r="P278" s="703"/>
      <c r="Q278" s="682"/>
    </row>
    <row r="279" spans="1:17" ht="14.4" customHeight="1" x14ac:dyDescent="0.3">
      <c r="A279" s="676" t="s">
        <v>482</v>
      </c>
      <c r="B279" s="677" t="s">
        <v>1911</v>
      </c>
      <c r="C279" s="677" t="s">
        <v>2246</v>
      </c>
      <c r="D279" s="677" t="s">
        <v>2403</v>
      </c>
      <c r="E279" s="677" t="s">
        <v>2404</v>
      </c>
      <c r="F279" s="681">
        <v>1</v>
      </c>
      <c r="G279" s="681">
        <v>9139.69</v>
      </c>
      <c r="H279" s="681">
        <v>1</v>
      </c>
      <c r="I279" s="681">
        <v>9139.69</v>
      </c>
      <c r="J279" s="681">
        <v>1</v>
      </c>
      <c r="K279" s="681">
        <v>9139.69</v>
      </c>
      <c r="L279" s="681">
        <v>1</v>
      </c>
      <c r="M279" s="681">
        <v>9139.69</v>
      </c>
      <c r="N279" s="681"/>
      <c r="O279" s="681"/>
      <c r="P279" s="703"/>
      <c r="Q279" s="682"/>
    </row>
    <row r="280" spans="1:17" ht="14.4" customHeight="1" x14ac:dyDescent="0.3">
      <c r="A280" s="676" t="s">
        <v>482</v>
      </c>
      <c r="B280" s="677" t="s">
        <v>1911</v>
      </c>
      <c r="C280" s="677" t="s">
        <v>2246</v>
      </c>
      <c r="D280" s="677" t="s">
        <v>2405</v>
      </c>
      <c r="E280" s="677" t="s">
        <v>2406</v>
      </c>
      <c r="F280" s="681">
        <v>2</v>
      </c>
      <c r="G280" s="681">
        <v>4259.46</v>
      </c>
      <c r="H280" s="681"/>
      <c r="I280" s="681">
        <v>2129.73</v>
      </c>
      <c r="J280" s="681"/>
      <c r="K280" s="681"/>
      <c r="L280" s="681"/>
      <c r="M280" s="681"/>
      <c r="N280" s="681">
        <v>2</v>
      </c>
      <c r="O280" s="681">
        <v>4259.46</v>
      </c>
      <c r="P280" s="703"/>
      <c r="Q280" s="682">
        <v>2129.73</v>
      </c>
    </row>
    <row r="281" spans="1:17" ht="14.4" customHeight="1" x14ac:dyDescent="0.3">
      <c r="A281" s="676" t="s">
        <v>482</v>
      </c>
      <c r="B281" s="677" t="s">
        <v>1911</v>
      </c>
      <c r="C281" s="677" t="s">
        <v>2246</v>
      </c>
      <c r="D281" s="677" t="s">
        <v>2407</v>
      </c>
      <c r="E281" s="677" t="s">
        <v>2408</v>
      </c>
      <c r="F281" s="681"/>
      <c r="G281" s="681"/>
      <c r="H281" s="681"/>
      <c r="I281" s="681"/>
      <c r="J281" s="681">
        <v>1</v>
      </c>
      <c r="K281" s="681">
        <v>4487.38</v>
      </c>
      <c r="L281" s="681">
        <v>1</v>
      </c>
      <c r="M281" s="681">
        <v>4487.38</v>
      </c>
      <c r="N281" s="681"/>
      <c r="O281" s="681"/>
      <c r="P281" s="703"/>
      <c r="Q281" s="682"/>
    </row>
    <row r="282" spans="1:17" ht="14.4" customHeight="1" x14ac:dyDescent="0.3">
      <c r="A282" s="676" t="s">
        <v>482</v>
      </c>
      <c r="B282" s="677" t="s">
        <v>1911</v>
      </c>
      <c r="C282" s="677" t="s">
        <v>2246</v>
      </c>
      <c r="D282" s="677" t="s">
        <v>2409</v>
      </c>
      <c r="E282" s="677" t="s">
        <v>2410</v>
      </c>
      <c r="F282" s="681"/>
      <c r="G282" s="681"/>
      <c r="H282" s="681"/>
      <c r="I282" s="681"/>
      <c r="J282" s="681"/>
      <c r="K282" s="681"/>
      <c r="L282" s="681"/>
      <c r="M282" s="681"/>
      <c r="N282" s="681">
        <v>12</v>
      </c>
      <c r="O282" s="681">
        <v>1877.88</v>
      </c>
      <c r="P282" s="703"/>
      <c r="Q282" s="682">
        <v>156.49</v>
      </c>
    </row>
    <row r="283" spans="1:17" ht="14.4" customHeight="1" x14ac:dyDescent="0.3">
      <c r="A283" s="676" t="s">
        <v>482</v>
      </c>
      <c r="B283" s="677" t="s">
        <v>1911</v>
      </c>
      <c r="C283" s="677" t="s">
        <v>2246</v>
      </c>
      <c r="D283" s="677" t="s">
        <v>2411</v>
      </c>
      <c r="E283" s="677" t="s">
        <v>2410</v>
      </c>
      <c r="F283" s="681"/>
      <c r="G283" s="681"/>
      <c r="H283" s="681"/>
      <c r="I283" s="681"/>
      <c r="J283" s="681"/>
      <c r="K283" s="681"/>
      <c r="L283" s="681"/>
      <c r="M283" s="681"/>
      <c r="N283" s="681">
        <v>14</v>
      </c>
      <c r="O283" s="681">
        <v>2408.56</v>
      </c>
      <c r="P283" s="703"/>
      <c r="Q283" s="682">
        <v>172.04</v>
      </c>
    </row>
    <row r="284" spans="1:17" ht="14.4" customHeight="1" x14ac:dyDescent="0.3">
      <c r="A284" s="676" t="s">
        <v>482</v>
      </c>
      <c r="B284" s="677" t="s">
        <v>1911</v>
      </c>
      <c r="C284" s="677" t="s">
        <v>2246</v>
      </c>
      <c r="D284" s="677" t="s">
        <v>2412</v>
      </c>
      <c r="E284" s="677" t="s">
        <v>2410</v>
      </c>
      <c r="F284" s="681"/>
      <c r="G284" s="681"/>
      <c r="H284" s="681"/>
      <c r="I284" s="681"/>
      <c r="J284" s="681"/>
      <c r="K284" s="681"/>
      <c r="L284" s="681"/>
      <c r="M284" s="681"/>
      <c r="N284" s="681">
        <v>34</v>
      </c>
      <c r="O284" s="681">
        <v>12755.44</v>
      </c>
      <c r="P284" s="703"/>
      <c r="Q284" s="682">
        <v>375.16</v>
      </c>
    </row>
    <row r="285" spans="1:17" ht="14.4" customHeight="1" x14ac:dyDescent="0.3">
      <c r="A285" s="676" t="s">
        <v>482</v>
      </c>
      <c r="B285" s="677" t="s">
        <v>1911</v>
      </c>
      <c r="C285" s="677" t="s">
        <v>2246</v>
      </c>
      <c r="D285" s="677" t="s">
        <v>2413</v>
      </c>
      <c r="E285" s="677" t="s">
        <v>2410</v>
      </c>
      <c r="F285" s="681"/>
      <c r="G285" s="681"/>
      <c r="H285" s="681"/>
      <c r="I285" s="681"/>
      <c r="J285" s="681"/>
      <c r="K285" s="681"/>
      <c r="L285" s="681"/>
      <c r="M285" s="681"/>
      <c r="N285" s="681">
        <v>14</v>
      </c>
      <c r="O285" s="681">
        <v>7515.76</v>
      </c>
      <c r="P285" s="703"/>
      <c r="Q285" s="682">
        <v>536.84</v>
      </c>
    </row>
    <row r="286" spans="1:17" ht="14.4" customHeight="1" x14ac:dyDescent="0.3">
      <c r="A286" s="676" t="s">
        <v>482</v>
      </c>
      <c r="B286" s="677" t="s">
        <v>1911</v>
      </c>
      <c r="C286" s="677" t="s">
        <v>2246</v>
      </c>
      <c r="D286" s="677" t="s">
        <v>2414</v>
      </c>
      <c r="E286" s="677" t="s">
        <v>2410</v>
      </c>
      <c r="F286" s="681"/>
      <c r="G286" s="681"/>
      <c r="H286" s="681"/>
      <c r="I286" s="681"/>
      <c r="J286" s="681"/>
      <c r="K286" s="681"/>
      <c r="L286" s="681"/>
      <c r="M286" s="681"/>
      <c r="N286" s="681">
        <v>14</v>
      </c>
      <c r="O286" s="681">
        <v>7269.08</v>
      </c>
      <c r="P286" s="703"/>
      <c r="Q286" s="682">
        <v>519.22</v>
      </c>
    </row>
    <row r="287" spans="1:17" ht="14.4" customHeight="1" x14ac:dyDescent="0.3">
      <c r="A287" s="676" t="s">
        <v>482</v>
      </c>
      <c r="B287" s="677" t="s">
        <v>1911</v>
      </c>
      <c r="C287" s="677" t="s">
        <v>2246</v>
      </c>
      <c r="D287" s="677" t="s">
        <v>2415</v>
      </c>
      <c r="E287" s="677" t="s">
        <v>2416</v>
      </c>
      <c r="F287" s="681"/>
      <c r="G287" s="681"/>
      <c r="H287" s="681"/>
      <c r="I287" s="681"/>
      <c r="J287" s="681"/>
      <c r="K287" s="681"/>
      <c r="L287" s="681"/>
      <c r="M287" s="681"/>
      <c r="N287" s="681">
        <v>1</v>
      </c>
      <c r="O287" s="681">
        <v>563</v>
      </c>
      <c r="P287" s="703"/>
      <c r="Q287" s="682">
        <v>563</v>
      </c>
    </row>
    <row r="288" spans="1:17" ht="14.4" customHeight="1" x14ac:dyDescent="0.3">
      <c r="A288" s="676" t="s">
        <v>482</v>
      </c>
      <c r="B288" s="677" t="s">
        <v>1911</v>
      </c>
      <c r="C288" s="677" t="s">
        <v>2246</v>
      </c>
      <c r="D288" s="677" t="s">
        <v>2417</v>
      </c>
      <c r="E288" s="677" t="s">
        <v>2418</v>
      </c>
      <c r="F288" s="681">
        <v>1</v>
      </c>
      <c r="G288" s="681">
        <v>15234.55</v>
      </c>
      <c r="H288" s="681"/>
      <c r="I288" s="681">
        <v>15234.55</v>
      </c>
      <c r="J288" s="681"/>
      <c r="K288" s="681"/>
      <c r="L288" s="681"/>
      <c r="M288" s="681"/>
      <c r="N288" s="681"/>
      <c r="O288" s="681"/>
      <c r="P288" s="703"/>
      <c r="Q288" s="682"/>
    </row>
    <row r="289" spans="1:17" ht="14.4" customHeight="1" x14ac:dyDescent="0.3">
      <c r="A289" s="676" t="s">
        <v>482</v>
      </c>
      <c r="B289" s="677" t="s">
        <v>1911</v>
      </c>
      <c r="C289" s="677" t="s">
        <v>2246</v>
      </c>
      <c r="D289" s="677" t="s">
        <v>2419</v>
      </c>
      <c r="E289" s="677" t="s">
        <v>2420</v>
      </c>
      <c r="F289" s="681">
        <v>1</v>
      </c>
      <c r="G289" s="681">
        <v>10188.49</v>
      </c>
      <c r="H289" s="681"/>
      <c r="I289" s="681">
        <v>10188.49</v>
      </c>
      <c r="J289" s="681"/>
      <c r="K289" s="681"/>
      <c r="L289" s="681"/>
      <c r="M289" s="681"/>
      <c r="N289" s="681"/>
      <c r="O289" s="681"/>
      <c r="P289" s="703"/>
      <c r="Q289" s="682"/>
    </row>
    <row r="290" spans="1:17" ht="14.4" customHeight="1" x14ac:dyDescent="0.3">
      <c r="A290" s="676" t="s">
        <v>482</v>
      </c>
      <c r="B290" s="677" t="s">
        <v>1911</v>
      </c>
      <c r="C290" s="677" t="s">
        <v>2246</v>
      </c>
      <c r="D290" s="677" t="s">
        <v>2421</v>
      </c>
      <c r="E290" s="677" t="s">
        <v>2331</v>
      </c>
      <c r="F290" s="681"/>
      <c r="G290" s="681"/>
      <c r="H290" s="681"/>
      <c r="I290" s="681"/>
      <c r="J290" s="681">
        <v>1</v>
      </c>
      <c r="K290" s="681">
        <v>1872.2</v>
      </c>
      <c r="L290" s="681">
        <v>1</v>
      </c>
      <c r="M290" s="681">
        <v>1872.2</v>
      </c>
      <c r="N290" s="681"/>
      <c r="O290" s="681"/>
      <c r="P290" s="703"/>
      <c r="Q290" s="682"/>
    </row>
    <row r="291" spans="1:17" ht="14.4" customHeight="1" x14ac:dyDescent="0.3">
      <c r="A291" s="676" t="s">
        <v>482</v>
      </c>
      <c r="B291" s="677" t="s">
        <v>1911</v>
      </c>
      <c r="C291" s="677" t="s">
        <v>2246</v>
      </c>
      <c r="D291" s="677" t="s">
        <v>2422</v>
      </c>
      <c r="E291" s="677" t="s">
        <v>2423</v>
      </c>
      <c r="F291" s="681"/>
      <c r="G291" s="681"/>
      <c r="H291" s="681"/>
      <c r="I291" s="681"/>
      <c r="J291" s="681">
        <v>1</v>
      </c>
      <c r="K291" s="681">
        <v>5486</v>
      </c>
      <c r="L291" s="681">
        <v>1</v>
      </c>
      <c r="M291" s="681">
        <v>5486</v>
      </c>
      <c r="N291" s="681"/>
      <c r="O291" s="681"/>
      <c r="P291" s="703"/>
      <c r="Q291" s="682"/>
    </row>
    <row r="292" spans="1:17" ht="14.4" customHeight="1" x14ac:dyDescent="0.3">
      <c r="A292" s="676" t="s">
        <v>482</v>
      </c>
      <c r="B292" s="677" t="s">
        <v>1911</v>
      </c>
      <c r="C292" s="677" t="s">
        <v>2246</v>
      </c>
      <c r="D292" s="677" t="s">
        <v>2424</v>
      </c>
      <c r="E292" s="677" t="s">
        <v>2425</v>
      </c>
      <c r="F292" s="681"/>
      <c r="G292" s="681"/>
      <c r="H292" s="681"/>
      <c r="I292" s="681"/>
      <c r="J292" s="681"/>
      <c r="K292" s="681"/>
      <c r="L292" s="681"/>
      <c r="M292" s="681"/>
      <c r="N292" s="681">
        <v>1</v>
      </c>
      <c r="O292" s="681">
        <v>1212.55</v>
      </c>
      <c r="P292" s="703"/>
      <c r="Q292" s="682">
        <v>1212.55</v>
      </c>
    </row>
    <row r="293" spans="1:17" ht="14.4" customHeight="1" x14ac:dyDescent="0.3">
      <c r="A293" s="676" t="s">
        <v>482</v>
      </c>
      <c r="B293" s="677" t="s">
        <v>1911</v>
      </c>
      <c r="C293" s="677" t="s">
        <v>2246</v>
      </c>
      <c r="D293" s="677" t="s">
        <v>2426</v>
      </c>
      <c r="E293" s="677" t="s">
        <v>2427</v>
      </c>
      <c r="F293" s="681">
        <v>1</v>
      </c>
      <c r="G293" s="681">
        <v>1430.18</v>
      </c>
      <c r="H293" s="681"/>
      <c r="I293" s="681">
        <v>1430.18</v>
      </c>
      <c r="J293" s="681"/>
      <c r="K293" s="681"/>
      <c r="L293" s="681"/>
      <c r="M293" s="681"/>
      <c r="N293" s="681">
        <v>11</v>
      </c>
      <c r="O293" s="681">
        <v>15731.980000000001</v>
      </c>
      <c r="P293" s="703"/>
      <c r="Q293" s="682">
        <v>1430.18</v>
      </c>
    </row>
    <row r="294" spans="1:17" ht="14.4" customHeight="1" x14ac:dyDescent="0.3">
      <c r="A294" s="676" t="s">
        <v>482</v>
      </c>
      <c r="B294" s="677" t="s">
        <v>1911</v>
      </c>
      <c r="C294" s="677" t="s">
        <v>2246</v>
      </c>
      <c r="D294" s="677" t="s">
        <v>2428</v>
      </c>
      <c r="E294" s="677" t="s">
        <v>2429</v>
      </c>
      <c r="F294" s="681"/>
      <c r="G294" s="681"/>
      <c r="H294" s="681"/>
      <c r="I294" s="681"/>
      <c r="J294" s="681">
        <v>1</v>
      </c>
      <c r="K294" s="681">
        <v>12468.8</v>
      </c>
      <c r="L294" s="681">
        <v>1</v>
      </c>
      <c r="M294" s="681">
        <v>12468.8</v>
      </c>
      <c r="N294" s="681"/>
      <c r="O294" s="681"/>
      <c r="P294" s="703"/>
      <c r="Q294" s="682"/>
    </row>
    <row r="295" spans="1:17" ht="14.4" customHeight="1" x14ac:dyDescent="0.3">
      <c r="A295" s="676" t="s">
        <v>482</v>
      </c>
      <c r="B295" s="677" t="s">
        <v>1911</v>
      </c>
      <c r="C295" s="677" t="s">
        <v>2246</v>
      </c>
      <c r="D295" s="677" t="s">
        <v>2430</v>
      </c>
      <c r="E295" s="677" t="s">
        <v>2431</v>
      </c>
      <c r="F295" s="681">
        <v>1</v>
      </c>
      <c r="G295" s="681">
        <v>1030</v>
      </c>
      <c r="H295" s="681"/>
      <c r="I295" s="681">
        <v>1030</v>
      </c>
      <c r="J295" s="681"/>
      <c r="K295" s="681"/>
      <c r="L295" s="681"/>
      <c r="M295" s="681"/>
      <c r="N295" s="681"/>
      <c r="O295" s="681"/>
      <c r="P295" s="703"/>
      <c r="Q295" s="682"/>
    </row>
    <row r="296" spans="1:17" ht="14.4" customHeight="1" x14ac:dyDescent="0.3">
      <c r="A296" s="676" t="s">
        <v>482</v>
      </c>
      <c r="B296" s="677" t="s">
        <v>1911</v>
      </c>
      <c r="C296" s="677" t="s">
        <v>2246</v>
      </c>
      <c r="D296" s="677" t="s">
        <v>2432</v>
      </c>
      <c r="E296" s="677" t="s">
        <v>2433</v>
      </c>
      <c r="F296" s="681">
        <v>1</v>
      </c>
      <c r="G296" s="681">
        <v>516</v>
      </c>
      <c r="H296" s="681"/>
      <c r="I296" s="681">
        <v>516</v>
      </c>
      <c r="J296" s="681"/>
      <c r="K296" s="681"/>
      <c r="L296" s="681"/>
      <c r="M296" s="681"/>
      <c r="N296" s="681"/>
      <c r="O296" s="681"/>
      <c r="P296" s="703"/>
      <c r="Q296" s="682"/>
    </row>
    <row r="297" spans="1:17" ht="14.4" customHeight="1" x14ac:dyDescent="0.3">
      <c r="A297" s="676" t="s">
        <v>482</v>
      </c>
      <c r="B297" s="677" t="s">
        <v>1911</v>
      </c>
      <c r="C297" s="677" t="s">
        <v>2246</v>
      </c>
      <c r="D297" s="677" t="s">
        <v>2434</v>
      </c>
      <c r="E297" s="677" t="s">
        <v>2435</v>
      </c>
      <c r="F297" s="681">
        <v>1</v>
      </c>
      <c r="G297" s="681">
        <v>412</v>
      </c>
      <c r="H297" s="681"/>
      <c r="I297" s="681">
        <v>412</v>
      </c>
      <c r="J297" s="681"/>
      <c r="K297" s="681"/>
      <c r="L297" s="681"/>
      <c r="M297" s="681"/>
      <c r="N297" s="681"/>
      <c r="O297" s="681"/>
      <c r="P297" s="703"/>
      <c r="Q297" s="682"/>
    </row>
    <row r="298" spans="1:17" ht="14.4" customHeight="1" x14ac:dyDescent="0.3">
      <c r="A298" s="676" t="s">
        <v>482</v>
      </c>
      <c r="B298" s="677" t="s">
        <v>1911</v>
      </c>
      <c r="C298" s="677" t="s">
        <v>2246</v>
      </c>
      <c r="D298" s="677" t="s">
        <v>2436</v>
      </c>
      <c r="E298" s="677" t="s">
        <v>2437</v>
      </c>
      <c r="F298" s="681">
        <v>1</v>
      </c>
      <c r="G298" s="681">
        <v>8454</v>
      </c>
      <c r="H298" s="681"/>
      <c r="I298" s="681">
        <v>8454</v>
      </c>
      <c r="J298" s="681"/>
      <c r="K298" s="681"/>
      <c r="L298" s="681"/>
      <c r="M298" s="681"/>
      <c r="N298" s="681"/>
      <c r="O298" s="681"/>
      <c r="P298" s="703"/>
      <c r="Q298" s="682"/>
    </row>
    <row r="299" spans="1:17" ht="14.4" customHeight="1" x14ac:dyDescent="0.3">
      <c r="A299" s="676" t="s">
        <v>482</v>
      </c>
      <c r="B299" s="677" t="s">
        <v>1911</v>
      </c>
      <c r="C299" s="677" t="s">
        <v>2246</v>
      </c>
      <c r="D299" s="677" t="s">
        <v>2438</v>
      </c>
      <c r="E299" s="677" t="s">
        <v>2439</v>
      </c>
      <c r="F299" s="681"/>
      <c r="G299" s="681"/>
      <c r="H299" s="681"/>
      <c r="I299" s="681"/>
      <c r="J299" s="681"/>
      <c r="K299" s="681"/>
      <c r="L299" s="681"/>
      <c r="M299" s="681"/>
      <c r="N299" s="681">
        <v>2</v>
      </c>
      <c r="O299" s="681">
        <v>2719.42</v>
      </c>
      <c r="P299" s="703"/>
      <c r="Q299" s="682">
        <v>1359.71</v>
      </c>
    </row>
    <row r="300" spans="1:17" ht="14.4" customHeight="1" x14ac:dyDescent="0.3">
      <c r="A300" s="676" t="s">
        <v>482</v>
      </c>
      <c r="B300" s="677" t="s">
        <v>1911</v>
      </c>
      <c r="C300" s="677" t="s">
        <v>2246</v>
      </c>
      <c r="D300" s="677" t="s">
        <v>2440</v>
      </c>
      <c r="E300" s="677" t="s">
        <v>2441</v>
      </c>
      <c r="F300" s="681"/>
      <c r="G300" s="681"/>
      <c r="H300" s="681"/>
      <c r="I300" s="681"/>
      <c r="J300" s="681"/>
      <c r="K300" s="681"/>
      <c r="L300" s="681"/>
      <c r="M300" s="681"/>
      <c r="N300" s="681">
        <v>2</v>
      </c>
      <c r="O300" s="681">
        <v>14180.56</v>
      </c>
      <c r="P300" s="703"/>
      <c r="Q300" s="682">
        <v>7090.28</v>
      </c>
    </row>
    <row r="301" spans="1:17" ht="14.4" customHeight="1" x14ac:dyDescent="0.3">
      <c r="A301" s="676" t="s">
        <v>482</v>
      </c>
      <c r="B301" s="677" t="s">
        <v>1911</v>
      </c>
      <c r="C301" s="677" t="s">
        <v>2246</v>
      </c>
      <c r="D301" s="677" t="s">
        <v>2442</v>
      </c>
      <c r="E301" s="677" t="s">
        <v>2443</v>
      </c>
      <c r="F301" s="681"/>
      <c r="G301" s="681"/>
      <c r="H301" s="681"/>
      <c r="I301" s="681"/>
      <c r="J301" s="681">
        <v>1</v>
      </c>
      <c r="K301" s="681">
        <v>18507</v>
      </c>
      <c r="L301" s="681">
        <v>1</v>
      </c>
      <c r="M301" s="681">
        <v>18507</v>
      </c>
      <c r="N301" s="681"/>
      <c r="O301" s="681"/>
      <c r="P301" s="703"/>
      <c r="Q301" s="682"/>
    </row>
    <row r="302" spans="1:17" ht="14.4" customHeight="1" x14ac:dyDescent="0.3">
      <c r="A302" s="676" t="s">
        <v>482</v>
      </c>
      <c r="B302" s="677" t="s">
        <v>1911</v>
      </c>
      <c r="C302" s="677" t="s">
        <v>2246</v>
      </c>
      <c r="D302" s="677" t="s">
        <v>2444</v>
      </c>
      <c r="E302" s="677" t="s">
        <v>2445</v>
      </c>
      <c r="F302" s="681"/>
      <c r="G302" s="681"/>
      <c r="H302" s="681"/>
      <c r="I302" s="681"/>
      <c r="J302" s="681">
        <v>3</v>
      </c>
      <c r="K302" s="681">
        <v>3227.25</v>
      </c>
      <c r="L302" s="681">
        <v>1</v>
      </c>
      <c r="M302" s="681">
        <v>1075.75</v>
      </c>
      <c r="N302" s="681">
        <v>8.4</v>
      </c>
      <c r="O302" s="681">
        <v>9036.2999999999993</v>
      </c>
      <c r="P302" s="703">
        <v>2.8</v>
      </c>
      <c r="Q302" s="682">
        <v>1075.7499999999998</v>
      </c>
    </row>
    <row r="303" spans="1:17" ht="14.4" customHeight="1" x14ac:dyDescent="0.3">
      <c r="A303" s="676" t="s">
        <v>482</v>
      </c>
      <c r="B303" s="677" t="s">
        <v>1911</v>
      </c>
      <c r="C303" s="677" t="s">
        <v>2246</v>
      </c>
      <c r="D303" s="677" t="s">
        <v>2446</v>
      </c>
      <c r="E303" s="677" t="s">
        <v>2447</v>
      </c>
      <c r="F303" s="681"/>
      <c r="G303" s="681"/>
      <c r="H303" s="681"/>
      <c r="I303" s="681"/>
      <c r="J303" s="681">
        <v>4</v>
      </c>
      <c r="K303" s="681">
        <v>3057.6</v>
      </c>
      <c r="L303" s="681">
        <v>1</v>
      </c>
      <c r="M303" s="681">
        <v>764.4</v>
      </c>
      <c r="N303" s="681">
        <v>2</v>
      </c>
      <c r="O303" s="681">
        <v>1528.8</v>
      </c>
      <c r="P303" s="703">
        <v>0.5</v>
      </c>
      <c r="Q303" s="682">
        <v>764.4</v>
      </c>
    </row>
    <row r="304" spans="1:17" ht="14.4" customHeight="1" x14ac:dyDescent="0.3">
      <c r="A304" s="676" t="s">
        <v>482</v>
      </c>
      <c r="B304" s="677" t="s">
        <v>1911</v>
      </c>
      <c r="C304" s="677" t="s">
        <v>2246</v>
      </c>
      <c r="D304" s="677" t="s">
        <v>2448</v>
      </c>
      <c r="E304" s="677" t="s">
        <v>2449</v>
      </c>
      <c r="F304" s="681">
        <v>2</v>
      </c>
      <c r="G304" s="681">
        <v>3233.46</v>
      </c>
      <c r="H304" s="681"/>
      <c r="I304" s="681">
        <v>1616.73</v>
      </c>
      <c r="J304" s="681"/>
      <c r="K304" s="681"/>
      <c r="L304" s="681"/>
      <c r="M304" s="681"/>
      <c r="N304" s="681">
        <v>12</v>
      </c>
      <c r="O304" s="681">
        <v>19400.759999999998</v>
      </c>
      <c r="P304" s="703"/>
      <c r="Q304" s="682">
        <v>1616.7299999999998</v>
      </c>
    </row>
    <row r="305" spans="1:17" ht="14.4" customHeight="1" x14ac:dyDescent="0.3">
      <c r="A305" s="676" t="s">
        <v>482</v>
      </c>
      <c r="B305" s="677" t="s">
        <v>1911</v>
      </c>
      <c r="C305" s="677" t="s">
        <v>2246</v>
      </c>
      <c r="D305" s="677" t="s">
        <v>2450</v>
      </c>
      <c r="E305" s="677" t="s">
        <v>2451</v>
      </c>
      <c r="F305" s="681"/>
      <c r="G305" s="681"/>
      <c r="H305" s="681"/>
      <c r="I305" s="681"/>
      <c r="J305" s="681"/>
      <c r="K305" s="681"/>
      <c r="L305" s="681"/>
      <c r="M305" s="681"/>
      <c r="N305" s="681">
        <v>1</v>
      </c>
      <c r="O305" s="681">
        <v>248.73</v>
      </c>
      <c r="P305" s="703"/>
      <c r="Q305" s="682">
        <v>248.73</v>
      </c>
    </row>
    <row r="306" spans="1:17" ht="14.4" customHeight="1" x14ac:dyDescent="0.3">
      <c r="A306" s="676" t="s">
        <v>482</v>
      </c>
      <c r="B306" s="677" t="s">
        <v>1911</v>
      </c>
      <c r="C306" s="677" t="s">
        <v>2246</v>
      </c>
      <c r="D306" s="677" t="s">
        <v>2452</v>
      </c>
      <c r="E306" s="677" t="s">
        <v>2453</v>
      </c>
      <c r="F306" s="681"/>
      <c r="G306" s="681"/>
      <c r="H306" s="681"/>
      <c r="I306" s="681"/>
      <c r="J306" s="681">
        <v>1</v>
      </c>
      <c r="K306" s="681">
        <v>1276.8</v>
      </c>
      <c r="L306" s="681">
        <v>1</v>
      </c>
      <c r="M306" s="681">
        <v>1276.8</v>
      </c>
      <c r="N306" s="681"/>
      <c r="O306" s="681"/>
      <c r="P306" s="703"/>
      <c r="Q306" s="682"/>
    </row>
    <row r="307" spans="1:17" ht="14.4" customHeight="1" x14ac:dyDescent="0.3">
      <c r="A307" s="676" t="s">
        <v>482</v>
      </c>
      <c r="B307" s="677" t="s">
        <v>1911</v>
      </c>
      <c r="C307" s="677" t="s">
        <v>2246</v>
      </c>
      <c r="D307" s="677" t="s">
        <v>2454</v>
      </c>
      <c r="E307" s="677" t="s">
        <v>2315</v>
      </c>
      <c r="F307" s="681"/>
      <c r="G307" s="681"/>
      <c r="H307" s="681"/>
      <c r="I307" s="681"/>
      <c r="J307" s="681"/>
      <c r="K307" s="681"/>
      <c r="L307" s="681"/>
      <c r="M307" s="681"/>
      <c r="N307" s="681">
        <v>1</v>
      </c>
      <c r="O307" s="681">
        <v>19400.72</v>
      </c>
      <c r="P307" s="703"/>
      <c r="Q307" s="682">
        <v>19400.72</v>
      </c>
    </row>
    <row r="308" spans="1:17" ht="14.4" customHeight="1" x14ac:dyDescent="0.3">
      <c r="A308" s="676" t="s">
        <v>482</v>
      </c>
      <c r="B308" s="677" t="s">
        <v>1911</v>
      </c>
      <c r="C308" s="677" t="s">
        <v>2246</v>
      </c>
      <c r="D308" s="677" t="s">
        <v>2455</v>
      </c>
      <c r="E308" s="677" t="s">
        <v>2456</v>
      </c>
      <c r="F308" s="681"/>
      <c r="G308" s="681"/>
      <c r="H308" s="681"/>
      <c r="I308" s="681"/>
      <c r="J308" s="681">
        <v>1.5</v>
      </c>
      <c r="K308" s="681">
        <v>100.5</v>
      </c>
      <c r="L308" s="681">
        <v>1</v>
      </c>
      <c r="M308" s="681">
        <v>67</v>
      </c>
      <c r="N308" s="681">
        <v>0.4</v>
      </c>
      <c r="O308" s="681">
        <v>26.8</v>
      </c>
      <c r="P308" s="703">
        <v>0.26666666666666666</v>
      </c>
      <c r="Q308" s="682">
        <v>67</v>
      </c>
    </row>
    <row r="309" spans="1:17" ht="14.4" customHeight="1" x14ac:dyDescent="0.3">
      <c r="A309" s="676" t="s">
        <v>482</v>
      </c>
      <c r="B309" s="677" t="s">
        <v>1911</v>
      </c>
      <c r="C309" s="677" t="s">
        <v>1912</v>
      </c>
      <c r="D309" s="677" t="s">
        <v>2457</v>
      </c>
      <c r="E309" s="677" t="s">
        <v>2458</v>
      </c>
      <c r="F309" s="681">
        <v>1</v>
      </c>
      <c r="G309" s="681">
        <v>31966</v>
      </c>
      <c r="H309" s="681"/>
      <c r="I309" s="681">
        <v>31966</v>
      </c>
      <c r="J309" s="681"/>
      <c r="K309" s="681"/>
      <c r="L309" s="681"/>
      <c r="M309" s="681"/>
      <c r="N309" s="681"/>
      <c r="O309" s="681"/>
      <c r="P309" s="703"/>
      <c r="Q309" s="682"/>
    </row>
    <row r="310" spans="1:17" ht="14.4" customHeight="1" x14ac:dyDescent="0.3">
      <c r="A310" s="676" t="s">
        <v>482</v>
      </c>
      <c r="B310" s="677" t="s">
        <v>1911</v>
      </c>
      <c r="C310" s="677" t="s">
        <v>1912</v>
      </c>
      <c r="D310" s="677" t="s">
        <v>2459</v>
      </c>
      <c r="E310" s="677" t="s">
        <v>2460</v>
      </c>
      <c r="F310" s="681">
        <v>867</v>
      </c>
      <c r="G310" s="681">
        <v>10314699</v>
      </c>
      <c r="H310" s="681">
        <v>0.90031152647975077</v>
      </c>
      <c r="I310" s="681">
        <v>11897</v>
      </c>
      <c r="J310" s="681">
        <v>963</v>
      </c>
      <c r="K310" s="681">
        <v>11456811</v>
      </c>
      <c r="L310" s="681">
        <v>1</v>
      </c>
      <c r="M310" s="681">
        <v>11897</v>
      </c>
      <c r="N310" s="681">
        <v>1110</v>
      </c>
      <c r="O310" s="681">
        <v>13205670</v>
      </c>
      <c r="P310" s="703">
        <v>1.1526479750778815</v>
      </c>
      <c r="Q310" s="682">
        <v>11897</v>
      </c>
    </row>
    <row r="311" spans="1:17" ht="14.4" customHeight="1" x14ac:dyDescent="0.3">
      <c r="A311" s="676" t="s">
        <v>482</v>
      </c>
      <c r="B311" s="677" t="s">
        <v>1911</v>
      </c>
      <c r="C311" s="677" t="s">
        <v>1912</v>
      </c>
      <c r="D311" s="677" t="s">
        <v>2461</v>
      </c>
      <c r="E311" s="677" t="s">
        <v>2462</v>
      </c>
      <c r="F311" s="681">
        <v>7</v>
      </c>
      <c r="G311" s="681">
        <v>3003</v>
      </c>
      <c r="H311" s="681">
        <v>0.98620689655172411</v>
      </c>
      <c r="I311" s="681">
        <v>429</v>
      </c>
      <c r="J311" s="681">
        <v>7</v>
      </c>
      <c r="K311" s="681">
        <v>3045</v>
      </c>
      <c r="L311" s="681">
        <v>1</v>
      </c>
      <c r="M311" s="681">
        <v>435</v>
      </c>
      <c r="N311" s="681"/>
      <c r="O311" s="681"/>
      <c r="P311" s="703"/>
      <c r="Q311" s="682"/>
    </row>
    <row r="312" spans="1:17" ht="14.4" customHeight="1" x14ac:dyDescent="0.3">
      <c r="A312" s="676" t="s">
        <v>482</v>
      </c>
      <c r="B312" s="677" t="s">
        <v>1911</v>
      </c>
      <c r="C312" s="677" t="s">
        <v>1912</v>
      </c>
      <c r="D312" s="677" t="s">
        <v>2463</v>
      </c>
      <c r="E312" s="677" t="s">
        <v>2464</v>
      </c>
      <c r="F312" s="681">
        <v>495</v>
      </c>
      <c r="G312" s="681">
        <v>190080</v>
      </c>
      <c r="H312" s="681">
        <v>0.83887197140209191</v>
      </c>
      <c r="I312" s="681">
        <v>384</v>
      </c>
      <c r="J312" s="681">
        <v>581</v>
      </c>
      <c r="K312" s="681">
        <v>226590</v>
      </c>
      <c r="L312" s="681">
        <v>1</v>
      </c>
      <c r="M312" s="681">
        <v>390</v>
      </c>
      <c r="N312" s="681">
        <v>794</v>
      </c>
      <c r="O312" s="681">
        <v>309660</v>
      </c>
      <c r="P312" s="703">
        <v>1.3666092943201378</v>
      </c>
      <c r="Q312" s="682">
        <v>390</v>
      </c>
    </row>
    <row r="313" spans="1:17" ht="14.4" customHeight="1" x14ac:dyDescent="0.3">
      <c r="A313" s="676" t="s">
        <v>482</v>
      </c>
      <c r="B313" s="677" t="s">
        <v>1911</v>
      </c>
      <c r="C313" s="677" t="s">
        <v>1912</v>
      </c>
      <c r="D313" s="677" t="s">
        <v>2465</v>
      </c>
      <c r="E313" s="677" t="s">
        <v>2466</v>
      </c>
      <c r="F313" s="681">
        <v>399</v>
      </c>
      <c r="G313" s="681">
        <v>93765</v>
      </c>
      <c r="H313" s="681">
        <v>0.88522686505164172</v>
      </c>
      <c r="I313" s="681">
        <v>235</v>
      </c>
      <c r="J313" s="681">
        <v>422</v>
      </c>
      <c r="K313" s="681">
        <v>105922</v>
      </c>
      <c r="L313" s="681">
        <v>1</v>
      </c>
      <c r="M313" s="681">
        <v>251</v>
      </c>
      <c r="N313" s="681">
        <v>366</v>
      </c>
      <c r="O313" s="681">
        <v>91866</v>
      </c>
      <c r="P313" s="703">
        <v>0.86729857819905209</v>
      </c>
      <c r="Q313" s="682">
        <v>251</v>
      </c>
    </row>
    <row r="314" spans="1:17" ht="14.4" customHeight="1" x14ac:dyDescent="0.3">
      <c r="A314" s="676" t="s">
        <v>482</v>
      </c>
      <c r="B314" s="677" t="s">
        <v>1911</v>
      </c>
      <c r="C314" s="677" t="s">
        <v>1912</v>
      </c>
      <c r="D314" s="677" t="s">
        <v>2467</v>
      </c>
      <c r="E314" s="677" t="s">
        <v>2468</v>
      </c>
      <c r="F314" s="681">
        <v>0</v>
      </c>
      <c r="G314" s="681">
        <v>0</v>
      </c>
      <c r="H314" s="681"/>
      <c r="I314" s="681"/>
      <c r="J314" s="681">
        <v>0</v>
      </c>
      <c r="K314" s="681">
        <v>0</v>
      </c>
      <c r="L314" s="681"/>
      <c r="M314" s="681"/>
      <c r="N314" s="681">
        <v>0</v>
      </c>
      <c r="O314" s="681">
        <v>0</v>
      </c>
      <c r="P314" s="703"/>
      <c r="Q314" s="682"/>
    </row>
    <row r="315" spans="1:17" ht="14.4" customHeight="1" x14ac:dyDescent="0.3">
      <c r="A315" s="676" t="s">
        <v>482</v>
      </c>
      <c r="B315" s="677" t="s">
        <v>1911</v>
      </c>
      <c r="C315" s="677" t="s">
        <v>1912</v>
      </c>
      <c r="D315" s="677" t="s">
        <v>2469</v>
      </c>
      <c r="E315" s="677" t="s">
        <v>2470</v>
      </c>
      <c r="F315" s="681">
        <v>364</v>
      </c>
      <c r="G315" s="681">
        <v>0</v>
      </c>
      <c r="H315" s="681"/>
      <c r="I315" s="681">
        <v>0</v>
      </c>
      <c r="J315" s="681">
        <v>381</v>
      </c>
      <c r="K315" s="681">
        <v>0</v>
      </c>
      <c r="L315" s="681"/>
      <c r="M315" s="681">
        <v>0</v>
      </c>
      <c r="N315" s="681">
        <v>496</v>
      </c>
      <c r="O315" s="681">
        <v>0</v>
      </c>
      <c r="P315" s="703"/>
      <c r="Q315" s="682">
        <v>0</v>
      </c>
    </row>
    <row r="316" spans="1:17" ht="14.4" customHeight="1" x14ac:dyDescent="0.3">
      <c r="A316" s="676" t="s">
        <v>482</v>
      </c>
      <c r="B316" s="677" t="s">
        <v>1911</v>
      </c>
      <c r="C316" s="677" t="s">
        <v>1912</v>
      </c>
      <c r="D316" s="677" t="s">
        <v>2471</v>
      </c>
      <c r="E316" s="677" t="s">
        <v>2472</v>
      </c>
      <c r="F316" s="681">
        <v>95</v>
      </c>
      <c r="G316" s="681">
        <v>0</v>
      </c>
      <c r="H316" s="681"/>
      <c r="I316" s="681">
        <v>0</v>
      </c>
      <c r="J316" s="681">
        <v>94</v>
      </c>
      <c r="K316" s="681">
        <v>0</v>
      </c>
      <c r="L316" s="681"/>
      <c r="M316" s="681">
        <v>0</v>
      </c>
      <c r="N316" s="681">
        <v>85</v>
      </c>
      <c r="O316" s="681">
        <v>0</v>
      </c>
      <c r="P316" s="703"/>
      <c r="Q316" s="682">
        <v>0</v>
      </c>
    </row>
    <row r="317" spans="1:17" ht="14.4" customHeight="1" x14ac:dyDescent="0.3">
      <c r="A317" s="676" t="s">
        <v>482</v>
      </c>
      <c r="B317" s="677" t="s">
        <v>1911</v>
      </c>
      <c r="C317" s="677" t="s">
        <v>1912</v>
      </c>
      <c r="D317" s="677" t="s">
        <v>2473</v>
      </c>
      <c r="E317" s="677" t="s">
        <v>2474</v>
      </c>
      <c r="F317" s="681">
        <v>20</v>
      </c>
      <c r="G317" s="681">
        <v>0</v>
      </c>
      <c r="H317" s="681"/>
      <c r="I317" s="681">
        <v>0</v>
      </c>
      <c r="J317" s="681">
        <v>35</v>
      </c>
      <c r="K317" s="681">
        <v>0</v>
      </c>
      <c r="L317" s="681"/>
      <c r="M317" s="681">
        <v>0</v>
      </c>
      <c r="N317" s="681">
        <v>25</v>
      </c>
      <c r="O317" s="681">
        <v>0</v>
      </c>
      <c r="P317" s="703"/>
      <c r="Q317" s="682">
        <v>0</v>
      </c>
    </row>
    <row r="318" spans="1:17" ht="14.4" customHeight="1" x14ac:dyDescent="0.3">
      <c r="A318" s="676" t="s">
        <v>482</v>
      </c>
      <c r="B318" s="677" t="s">
        <v>1911</v>
      </c>
      <c r="C318" s="677" t="s">
        <v>1912</v>
      </c>
      <c r="D318" s="677" t="s">
        <v>2475</v>
      </c>
      <c r="E318" s="677" t="s">
        <v>2476</v>
      </c>
      <c r="F318" s="681">
        <v>1</v>
      </c>
      <c r="G318" s="681">
        <v>0</v>
      </c>
      <c r="H318" s="681"/>
      <c r="I318" s="681">
        <v>0</v>
      </c>
      <c r="J318" s="681">
        <v>4</v>
      </c>
      <c r="K318" s="681">
        <v>0</v>
      </c>
      <c r="L318" s="681"/>
      <c r="M318" s="681">
        <v>0</v>
      </c>
      <c r="N318" s="681">
        <v>2</v>
      </c>
      <c r="O318" s="681">
        <v>0</v>
      </c>
      <c r="P318" s="703"/>
      <c r="Q318" s="682">
        <v>0</v>
      </c>
    </row>
    <row r="319" spans="1:17" ht="14.4" customHeight="1" x14ac:dyDescent="0.3">
      <c r="A319" s="676" t="s">
        <v>482</v>
      </c>
      <c r="B319" s="677" t="s">
        <v>1911</v>
      </c>
      <c r="C319" s="677" t="s">
        <v>1912</v>
      </c>
      <c r="D319" s="677" t="s">
        <v>2477</v>
      </c>
      <c r="E319" s="677" t="s">
        <v>2474</v>
      </c>
      <c r="F319" s="681">
        <v>14</v>
      </c>
      <c r="G319" s="681">
        <v>0</v>
      </c>
      <c r="H319" s="681"/>
      <c r="I319" s="681">
        <v>0</v>
      </c>
      <c r="J319" s="681">
        <v>18</v>
      </c>
      <c r="K319" s="681">
        <v>0</v>
      </c>
      <c r="L319" s="681"/>
      <c r="M319" s="681">
        <v>0</v>
      </c>
      <c r="N319" s="681">
        <v>21</v>
      </c>
      <c r="O319" s="681">
        <v>0</v>
      </c>
      <c r="P319" s="703"/>
      <c r="Q319" s="682">
        <v>0</v>
      </c>
    </row>
    <row r="320" spans="1:17" ht="14.4" customHeight="1" x14ac:dyDescent="0.3">
      <c r="A320" s="676" t="s">
        <v>482</v>
      </c>
      <c r="B320" s="677" t="s">
        <v>1911</v>
      </c>
      <c r="C320" s="677" t="s">
        <v>1912</v>
      </c>
      <c r="D320" s="677" t="s">
        <v>2478</v>
      </c>
      <c r="E320" s="677" t="s">
        <v>2479</v>
      </c>
      <c r="F320" s="681">
        <v>18</v>
      </c>
      <c r="G320" s="681">
        <v>98568</v>
      </c>
      <c r="H320" s="681">
        <v>1.125</v>
      </c>
      <c r="I320" s="681">
        <v>5476</v>
      </c>
      <c r="J320" s="681">
        <v>16</v>
      </c>
      <c r="K320" s="681">
        <v>87616</v>
      </c>
      <c r="L320" s="681">
        <v>1</v>
      </c>
      <c r="M320" s="681">
        <v>5476</v>
      </c>
      <c r="N320" s="681">
        <v>15</v>
      </c>
      <c r="O320" s="681">
        <v>82140</v>
      </c>
      <c r="P320" s="703">
        <v>0.9375</v>
      </c>
      <c r="Q320" s="682">
        <v>5476</v>
      </c>
    </row>
    <row r="321" spans="1:17" ht="14.4" customHeight="1" x14ac:dyDescent="0.3">
      <c r="A321" s="676" t="s">
        <v>482</v>
      </c>
      <c r="B321" s="677" t="s">
        <v>1911</v>
      </c>
      <c r="C321" s="677" t="s">
        <v>1912</v>
      </c>
      <c r="D321" s="677" t="s">
        <v>2480</v>
      </c>
      <c r="E321" s="677" t="s">
        <v>2481</v>
      </c>
      <c r="F321" s="681">
        <v>47</v>
      </c>
      <c r="G321" s="681">
        <v>1126402</v>
      </c>
      <c r="H321" s="681">
        <v>1.175</v>
      </c>
      <c r="I321" s="681">
        <v>23966</v>
      </c>
      <c r="J321" s="681">
        <v>40</v>
      </c>
      <c r="K321" s="681">
        <v>958640</v>
      </c>
      <c r="L321" s="681">
        <v>1</v>
      </c>
      <c r="M321" s="681">
        <v>23966</v>
      </c>
      <c r="N321" s="681">
        <v>23</v>
      </c>
      <c r="O321" s="681">
        <v>551218</v>
      </c>
      <c r="P321" s="703">
        <v>0.57499999999999996</v>
      </c>
      <c r="Q321" s="682">
        <v>23966</v>
      </c>
    </row>
    <row r="322" spans="1:17" ht="14.4" customHeight="1" x14ac:dyDescent="0.3">
      <c r="A322" s="676" t="s">
        <v>482</v>
      </c>
      <c r="B322" s="677" t="s">
        <v>1911</v>
      </c>
      <c r="C322" s="677" t="s">
        <v>1912</v>
      </c>
      <c r="D322" s="677" t="s">
        <v>2482</v>
      </c>
      <c r="E322" s="677" t="s">
        <v>2483</v>
      </c>
      <c r="F322" s="681">
        <v>138</v>
      </c>
      <c r="G322" s="681">
        <v>921288</v>
      </c>
      <c r="H322" s="681">
        <v>1.3142857142857143</v>
      </c>
      <c r="I322" s="681">
        <v>6676</v>
      </c>
      <c r="J322" s="681">
        <v>105</v>
      </c>
      <c r="K322" s="681">
        <v>700980</v>
      </c>
      <c r="L322" s="681">
        <v>1</v>
      </c>
      <c r="M322" s="681">
        <v>6676</v>
      </c>
      <c r="N322" s="681">
        <v>92</v>
      </c>
      <c r="O322" s="681">
        <v>614192</v>
      </c>
      <c r="P322" s="703">
        <v>0.87619047619047619</v>
      </c>
      <c r="Q322" s="682">
        <v>6676</v>
      </c>
    </row>
    <row r="323" spans="1:17" ht="14.4" customHeight="1" x14ac:dyDescent="0.3">
      <c r="A323" s="676" t="s">
        <v>482</v>
      </c>
      <c r="B323" s="677" t="s">
        <v>1911</v>
      </c>
      <c r="C323" s="677" t="s">
        <v>1912</v>
      </c>
      <c r="D323" s="677" t="s">
        <v>2484</v>
      </c>
      <c r="E323" s="677" t="s">
        <v>2474</v>
      </c>
      <c r="F323" s="681">
        <v>4</v>
      </c>
      <c r="G323" s="681">
        <v>0</v>
      </c>
      <c r="H323" s="681"/>
      <c r="I323" s="681">
        <v>0</v>
      </c>
      <c r="J323" s="681">
        <v>4</v>
      </c>
      <c r="K323" s="681">
        <v>0</v>
      </c>
      <c r="L323" s="681"/>
      <c r="M323" s="681">
        <v>0</v>
      </c>
      <c r="N323" s="681">
        <v>8</v>
      </c>
      <c r="O323" s="681">
        <v>0</v>
      </c>
      <c r="P323" s="703"/>
      <c r="Q323" s="682">
        <v>0</v>
      </c>
    </row>
    <row r="324" spans="1:17" ht="14.4" customHeight="1" x14ac:dyDescent="0.3">
      <c r="A324" s="676" t="s">
        <v>482</v>
      </c>
      <c r="B324" s="677" t="s">
        <v>1911</v>
      </c>
      <c r="C324" s="677" t="s">
        <v>1912</v>
      </c>
      <c r="D324" s="677" t="s">
        <v>2485</v>
      </c>
      <c r="E324" s="677" t="s">
        <v>2486</v>
      </c>
      <c r="F324" s="681">
        <v>32</v>
      </c>
      <c r="G324" s="681">
        <v>894912</v>
      </c>
      <c r="H324" s="681">
        <v>1.3913043478260869</v>
      </c>
      <c r="I324" s="681">
        <v>27966</v>
      </c>
      <c r="J324" s="681">
        <v>23</v>
      </c>
      <c r="K324" s="681">
        <v>643218</v>
      </c>
      <c r="L324" s="681">
        <v>1</v>
      </c>
      <c r="M324" s="681">
        <v>27966</v>
      </c>
      <c r="N324" s="681">
        <v>15</v>
      </c>
      <c r="O324" s="681">
        <v>419490</v>
      </c>
      <c r="P324" s="703">
        <v>0.65217391304347827</v>
      </c>
      <c r="Q324" s="682">
        <v>27966</v>
      </c>
    </row>
    <row r="325" spans="1:17" ht="14.4" customHeight="1" x14ac:dyDescent="0.3">
      <c r="A325" s="676" t="s">
        <v>482</v>
      </c>
      <c r="B325" s="677" t="s">
        <v>1911</v>
      </c>
      <c r="C325" s="677" t="s">
        <v>1912</v>
      </c>
      <c r="D325" s="677" t="s">
        <v>1913</v>
      </c>
      <c r="E325" s="677" t="s">
        <v>1914</v>
      </c>
      <c r="F325" s="681">
        <v>183</v>
      </c>
      <c r="G325" s="681">
        <v>63867</v>
      </c>
      <c r="H325" s="681">
        <v>0.71834930489944659</v>
      </c>
      <c r="I325" s="681">
        <v>349</v>
      </c>
      <c r="J325" s="681">
        <v>239</v>
      </c>
      <c r="K325" s="681">
        <v>88908</v>
      </c>
      <c r="L325" s="681">
        <v>1</v>
      </c>
      <c r="M325" s="681">
        <v>372</v>
      </c>
      <c r="N325" s="681">
        <v>194</v>
      </c>
      <c r="O325" s="681">
        <v>72360</v>
      </c>
      <c r="P325" s="703">
        <v>0.81387501687137265</v>
      </c>
      <c r="Q325" s="682">
        <v>372.98969072164948</v>
      </c>
    </row>
    <row r="326" spans="1:17" ht="14.4" customHeight="1" x14ac:dyDescent="0.3">
      <c r="A326" s="676" t="s">
        <v>482</v>
      </c>
      <c r="B326" s="677" t="s">
        <v>1911</v>
      </c>
      <c r="C326" s="677" t="s">
        <v>1912</v>
      </c>
      <c r="D326" s="677" t="s">
        <v>2487</v>
      </c>
      <c r="E326" s="677" t="s">
        <v>2488</v>
      </c>
      <c r="F326" s="681">
        <v>11</v>
      </c>
      <c r="G326" s="681">
        <v>12320</v>
      </c>
      <c r="H326" s="681">
        <v>2.1388888888888888</v>
      </c>
      <c r="I326" s="681">
        <v>1120</v>
      </c>
      <c r="J326" s="681">
        <v>5</v>
      </c>
      <c r="K326" s="681">
        <v>5760</v>
      </c>
      <c r="L326" s="681">
        <v>1</v>
      </c>
      <c r="M326" s="681">
        <v>1152</v>
      </c>
      <c r="N326" s="681"/>
      <c r="O326" s="681"/>
      <c r="P326" s="703"/>
      <c r="Q326" s="682"/>
    </row>
    <row r="327" spans="1:17" ht="14.4" customHeight="1" x14ac:dyDescent="0.3">
      <c r="A327" s="676" t="s">
        <v>482</v>
      </c>
      <c r="B327" s="677" t="s">
        <v>1911</v>
      </c>
      <c r="C327" s="677" t="s">
        <v>1912</v>
      </c>
      <c r="D327" s="677" t="s">
        <v>2489</v>
      </c>
      <c r="E327" s="677" t="s">
        <v>2490</v>
      </c>
      <c r="F327" s="681">
        <v>4</v>
      </c>
      <c r="G327" s="681">
        <v>0</v>
      </c>
      <c r="H327" s="681"/>
      <c r="I327" s="681">
        <v>0</v>
      </c>
      <c r="J327" s="681">
        <v>9</v>
      </c>
      <c r="K327" s="681">
        <v>0</v>
      </c>
      <c r="L327" s="681"/>
      <c r="M327" s="681">
        <v>0</v>
      </c>
      <c r="N327" s="681">
        <v>5</v>
      </c>
      <c r="O327" s="681">
        <v>0</v>
      </c>
      <c r="P327" s="703"/>
      <c r="Q327" s="682">
        <v>0</v>
      </c>
    </row>
    <row r="328" spans="1:17" ht="14.4" customHeight="1" x14ac:dyDescent="0.3">
      <c r="A328" s="676" t="s">
        <v>482</v>
      </c>
      <c r="B328" s="677" t="s">
        <v>1911</v>
      </c>
      <c r="C328" s="677" t="s">
        <v>1912</v>
      </c>
      <c r="D328" s="677" t="s">
        <v>2491</v>
      </c>
      <c r="E328" s="677" t="s">
        <v>2492</v>
      </c>
      <c r="F328" s="681">
        <v>1</v>
      </c>
      <c r="G328" s="681">
        <v>611</v>
      </c>
      <c r="H328" s="681">
        <v>0.9807383627608347</v>
      </c>
      <c r="I328" s="681">
        <v>611</v>
      </c>
      <c r="J328" s="681">
        <v>1</v>
      </c>
      <c r="K328" s="681">
        <v>623</v>
      </c>
      <c r="L328" s="681">
        <v>1</v>
      </c>
      <c r="M328" s="681">
        <v>623</v>
      </c>
      <c r="N328" s="681"/>
      <c r="O328" s="681"/>
      <c r="P328" s="703"/>
      <c r="Q328" s="682"/>
    </row>
    <row r="329" spans="1:17" ht="14.4" customHeight="1" x14ac:dyDescent="0.3">
      <c r="A329" s="676" t="s">
        <v>482</v>
      </c>
      <c r="B329" s="677" t="s">
        <v>1911</v>
      </c>
      <c r="C329" s="677" t="s">
        <v>1912</v>
      </c>
      <c r="D329" s="677" t="s">
        <v>2493</v>
      </c>
      <c r="E329" s="677" t="s">
        <v>2474</v>
      </c>
      <c r="F329" s="681">
        <v>1</v>
      </c>
      <c r="G329" s="681">
        <v>0</v>
      </c>
      <c r="H329" s="681"/>
      <c r="I329" s="681">
        <v>0</v>
      </c>
      <c r="J329" s="681">
        <v>2</v>
      </c>
      <c r="K329" s="681">
        <v>0</v>
      </c>
      <c r="L329" s="681"/>
      <c r="M329" s="681">
        <v>0</v>
      </c>
      <c r="N329" s="681">
        <v>2</v>
      </c>
      <c r="O329" s="681">
        <v>0</v>
      </c>
      <c r="P329" s="703"/>
      <c r="Q329" s="682">
        <v>0</v>
      </c>
    </row>
    <row r="330" spans="1:17" ht="14.4" customHeight="1" x14ac:dyDescent="0.3">
      <c r="A330" s="676" t="s">
        <v>482</v>
      </c>
      <c r="B330" s="677" t="s">
        <v>2494</v>
      </c>
      <c r="C330" s="677" t="s">
        <v>1912</v>
      </c>
      <c r="D330" s="677" t="s">
        <v>1938</v>
      </c>
      <c r="E330" s="677" t="s">
        <v>1939</v>
      </c>
      <c r="F330" s="681"/>
      <c r="G330" s="681"/>
      <c r="H330" s="681"/>
      <c r="I330" s="681"/>
      <c r="J330" s="681">
        <v>1</v>
      </c>
      <c r="K330" s="681">
        <v>709</v>
      </c>
      <c r="L330" s="681">
        <v>1</v>
      </c>
      <c r="M330" s="681">
        <v>709</v>
      </c>
      <c r="N330" s="681"/>
      <c r="O330" s="681"/>
      <c r="P330" s="703"/>
      <c r="Q330" s="682"/>
    </row>
    <row r="331" spans="1:17" ht="14.4" customHeight="1" x14ac:dyDescent="0.3">
      <c r="A331" s="676" t="s">
        <v>482</v>
      </c>
      <c r="B331" s="677" t="s">
        <v>2494</v>
      </c>
      <c r="C331" s="677" t="s">
        <v>1912</v>
      </c>
      <c r="D331" s="677" t="s">
        <v>2495</v>
      </c>
      <c r="E331" s="677" t="s">
        <v>2496</v>
      </c>
      <c r="F331" s="681"/>
      <c r="G331" s="681"/>
      <c r="H331" s="681"/>
      <c r="I331" s="681"/>
      <c r="J331" s="681"/>
      <c r="K331" s="681"/>
      <c r="L331" s="681"/>
      <c r="M331" s="681"/>
      <c r="N331" s="681">
        <v>1</v>
      </c>
      <c r="O331" s="681">
        <v>541</v>
      </c>
      <c r="P331" s="703"/>
      <c r="Q331" s="682">
        <v>541</v>
      </c>
    </row>
    <row r="332" spans="1:17" ht="14.4" customHeight="1" x14ac:dyDescent="0.3">
      <c r="A332" s="676" t="s">
        <v>482</v>
      </c>
      <c r="B332" s="677" t="s">
        <v>2494</v>
      </c>
      <c r="C332" s="677" t="s">
        <v>1912</v>
      </c>
      <c r="D332" s="677" t="s">
        <v>2497</v>
      </c>
      <c r="E332" s="677" t="s">
        <v>2496</v>
      </c>
      <c r="F332" s="681"/>
      <c r="G332" s="681"/>
      <c r="H332" s="681"/>
      <c r="I332" s="681"/>
      <c r="J332" s="681"/>
      <c r="K332" s="681"/>
      <c r="L332" s="681"/>
      <c r="M332" s="681"/>
      <c r="N332" s="681">
        <v>1</v>
      </c>
      <c r="O332" s="681">
        <v>688</v>
      </c>
      <c r="P332" s="703"/>
      <c r="Q332" s="682">
        <v>688</v>
      </c>
    </row>
    <row r="333" spans="1:17" ht="14.4" customHeight="1" x14ac:dyDescent="0.3">
      <c r="A333" s="676" t="s">
        <v>482</v>
      </c>
      <c r="B333" s="677" t="s">
        <v>2494</v>
      </c>
      <c r="C333" s="677" t="s">
        <v>1912</v>
      </c>
      <c r="D333" s="677" t="s">
        <v>1968</v>
      </c>
      <c r="E333" s="677" t="s">
        <v>1969</v>
      </c>
      <c r="F333" s="681"/>
      <c r="G333" s="681"/>
      <c r="H333" s="681"/>
      <c r="I333" s="681"/>
      <c r="J333" s="681">
        <v>1</v>
      </c>
      <c r="K333" s="681">
        <v>444</v>
      </c>
      <c r="L333" s="681">
        <v>1</v>
      </c>
      <c r="M333" s="681">
        <v>444</v>
      </c>
      <c r="N333" s="681"/>
      <c r="O333" s="681"/>
      <c r="P333" s="703"/>
      <c r="Q333" s="682"/>
    </row>
    <row r="334" spans="1:17" ht="14.4" customHeight="1" x14ac:dyDescent="0.3">
      <c r="A334" s="676" t="s">
        <v>482</v>
      </c>
      <c r="B334" s="677" t="s">
        <v>2494</v>
      </c>
      <c r="C334" s="677" t="s">
        <v>1912</v>
      </c>
      <c r="D334" s="677" t="s">
        <v>1970</v>
      </c>
      <c r="E334" s="677" t="s">
        <v>1971</v>
      </c>
      <c r="F334" s="681"/>
      <c r="G334" s="681"/>
      <c r="H334" s="681"/>
      <c r="I334" s="681"/>
      <c r="J334" s="681"/>
      <c r="K334" s="681"/>
      <c r="L334" s="681"/>
      <c r="M334" s="681"/>
      <c r="N334" s="681">
        <v>1</v>
      </c>
      <c r="O334" s="681">
        <v>865</v>
      </c>
      <c r="P334" s="703"/>
      <c r="Q334" s="682">
        <v>865</v>
      </c>
    </row>
    <row r="335" spans="1:17" ht="14.4" customHeight="1" x14ac:dyDescent="0.3">
      <c r="A335" s="676" t="s">
        <v>482</v>
      </c>
      <c r="B335" s="677" t="s">
        <v>2494</v>
      </c>
      <c r="C335" s="677" t="s">
        <v>1912</v>
      </c>
      <c r="D335" s="677" t="s">
        <v>2498</v>
      </c>
      <c r="E335" s="677" t="s">
        <v>2499</v>
      </c>
      <c r="F335" s="681">
        <v>1</v>
      </c>
      <c r="G335" s="681">
        <v>2654</v>
      </c>
      <c r="H335" s="681"/>
      <c r="I335" s="681">
        <v>2654</v>
      </c>
      <c r="J335" s="681"/>
      <c r="K335" s="681"/>
      <c r="L335" s="681"/>
      <c r="M335" s="681"/>
      <c r="N335" s="681">
        <v>2</v>
      </c>
      <c r="O335" s="681">
        <v>5524</v>
      </c>
      <c r="P335" s="703"/>
      <c r="Q335" s="682">
        <v>2762</v>
      </c>
    </row>
    <row r="336" spans="1:17" ht="14.4" customHeight="1" x14ac:dyDescent="0.3">
      <c r="A336" s="676" t="s">
        <v>482</v>
      </c>
      <c r="B336" s="677" t="s">
        <v>2494</v>
      </c>
      <c r="C336" s="677" t="s">
        <v>1912</v>
      </c>
      <c r="D336" s="677" t="s">
        <v>2500</v>
      </c>
      <c r="E336" s="677" t="s">
        <v>2501</v>
      </c>
      <c r="F336" s="681"/>
      <c r="G336" s="681"/>
      <c r="H336" s="681"/>
      <c r="I336" s="681"/>
      <c r="J336" s="681"/>
      <c r="K336" s="681"/>
      <c r="L336" s="681"/>
      <c r="M336" s="681"/>
      <c r="N336" s="681">
        <v>1</v>
      </c>
      <c r="O336" s="681">
        <v>1633</v>
      </c>
      <c r="P336" s="703"/>
      <c r="Q336" s="682">
        <v>1633</v>
      </c>
    </row>
    <row r="337" spans="1:17" ht="14.4" customHeight="1" x14ac:dyDescent="0.3">
      <c r="A337" s="676" t="s">
        <v>482</v>
      </c>
      <c r="B337" s="677" t="s">
        <v>2502</v>
      </c>
      <c r="C337" s="677" t="s">
        <v>1912</v>
      </c>
      <c r="D337" s="677" t="s">
        <v>1928</v>
      </c>
      <c r="E337" s="677" t="s">
        <v>1929</v>
      </c>
      <c r="F337" s="681">
        <v>1</v>
      </c>
      <c r="G337" s="681">
        <v>1630</v>
      </c>
      <c r="H337" s="681"/>
      <c r="I337" s="681">
        <v>1630</v>
      </c>
      <c r="J337" s="681"/>
      <c r="K337" s="681"/>
      <c r="L337" s="681"/>
      <c r="M337" s="681"/>
      <c r="N337" s="681"/>
      <c r="O337" s="681"/>
      <c r="P337" s="703"/>
      <c r="Q337" s="682"/>
    </row>
    <row r="338" spans="1:17" ht="14.4" customHeight="1" x14ac:dyDescent="0.3">
      <c r="A338" s="676" t="s">
        <v>482</v>
      </c>
      <c r="B338" s="677" t="s">
        <v>2503</v>
      </c>
      <c r="C338" s="677" t="s">
        <v>1912</v>
      </c>
      <c r="D338" s="677" t="s">
        <v>2504</v>
      </c>
      <c r="E338" s="677" t="s">
        <v>2505</v>
      </c>
      <c r="F338" s="681"/>
      <c r="G338" s="681"/>
      <c r="H338" s="681"/>
      <c r="I338" s="681"/>
      <c r="J338" s="681"/>
      <c r="K338" s="681"/>
      <c r="L338" s="681"/>
      <c r="M338" s="681"/>
      <c r="N338" s="681">
        <v>2</v>
      </c>
      <c r="O338" s="681">
        <v>274</v>
      </c>
      <c r="P338" s="703"/>
      <c r="Q338" s="682">
        <v>137</v>
      </c>
    </row>
    <row r="339" spans="1:17" ht="14.4" customHeight="1" x14ac:dyDescent="0.3">
      <c r="A339" s="676" t="s">
        <v>482</v>
      </c>
      <c r="B339" s="677" t="s">
        <v>2503</v>
      </c>
      <c r="C339" s="677" t="s">
        <v>1912</v>
      </c>
      <c r="D339" s="677" t="s">
        <v>2506</v>
      </c>
      <c r="E339" s="677" t="s">
        <v>2507</v>
      </c>
      <c r="F339" s="681"/>
      <c r="G339" s="681"/>
      <c r="H339" s="681"/>
      <c r="I339" s="681"/>
      <c r="J339" s="681"/>
      <c r="K339" s="681"/>
      <c r="L339" s="681"/>
      <c r="M339" s="681"/>
      <c r="N339" s="681">
        <v>2</v>
      </c>
      <c r="O339" s="681">
        <v>192</v>
      </c>
      <c r="P339" s="703"/>
      <c r="Q339" s="682">
        <v>96</v>
      </c>
    </row>
    <row r="340" spans="1:17" ht="14.4" customHeight="1" x14ac:dyDescent="0.3">
      <c r="A340" s="676" t="s">
        <v>482</v>
      </c>
      <c r="B340" s="677" t="s">
        <v>2503</v>
      </c>
      <c r="C340" s="677" t="s">
        <v>1912</v>
      </c>
      <c r="D340" s="677" t="s">
        <v>2508</v>
      </c>
      <c r="E340" s="677" t="s">
        <v>2509</v>
      </c>
      <c r="F340" s="681"/>
      <c r="G340" s="681"/>
      <c r="H340" s="681"/>
      <c r="I340" s="681"/>
      <c r="J340" s="681"/>
      <c r="K340" s="681"/>
      <c r="L340" s="681"/>
      <c r="M340" s="681"/>
      <c r="N340" s="681">
        <v>1</v>
      </c>
      <c r="O340" s="681">
        <v>751</v>
      </c>
      <c r="P340" s="703"/>
      <c r="Q340" s="682">
        <v>751</v>
      </c>
    </row>
    <row r="341" spans="1:17" ht="14.4" customHeight="1" x14ac:dyDescent="0.3">
      <c r="A341" s="676" t="s">
        <v>482</v>
      </c>
      <c r="B341" s="677" t="s">
        <v>2503</v>
      </c>
      <c r="C341" s="677" t="s">
        <v>1912</v>
      </c>
      <c r="D341" s="677" t="s">
        <v>2510</v>
      </c>
      <c r="E341" s="677" t="s">
        <v>2511</v>
      </c>
      <c r="F341" s="681"/>
      <c r="G341" s="681"/>
      <c r="H341" s="681"/>
      <c r="I341" s="681"/>
      <c r="J341" s="681"/>
      <c r="K341" s="681"/>
      <c r="L341" s="681"/>
      <c r="M341" s="681"/>
      <c r="N341" s="681">
        <v>1</v>
      </c>
      <c r="O341" s="681">
        <v>370</v>
      </c>
      <c r="P341" s="703"/>
      <c r="Q341" s="682">
        <v>370</v>
      </c>
    </row>
    <row r="342" spans="1:17" ht="14.4" customHeight="1" x14ac:dyDescent="0.3">
      <c r="A342" s="676" t="s">
        <v>482</v>
      </c>
      <c r="B342" s="677" t="s">
        <v>2503</v>
      </c>
      <c r="C342" s="677" t="s">
        <v>1912</v>
      </c>
      <c r="D342" s="677" t="s">
        <v>2512</v>
      </c>
      <c r="E342" s="677" t="s">
        <v>2513</v>
      </c>
      <c r="F342" s="681"/>
      <c r="G342" s="681"/>
      <c r="H342" s="681"/>
      <c r="I342" s="681"/>
      <c r="J342" s="681">
        <v>1</v>
      </c>
      <c r="K342" s="681">
        <v>980</v>
      </c>
      <c r="L342" s="681">
        <v>1</v>
      </c>
      <c r="M342" s="681">
        <v>980</v>
      </c>
      <c r="N342" s="681">
        <v>1</v>
      </c>
      <c r="O342" s="681">
        <v>980</v>
      </c>
      <c r="P342" s="703">
        <v>1</v>
      </c>
      <c r="Q342" s="682">
        <v>980</v>
      </c>
    </row>
    <row r="343" spans="1:17" ht="14.4" customHeight="1" x14ac:dyDescent="0.3">
      <c r="A343" s="676" t="s">
        <v>482</v>
      </c>
      <c r="B343" s="677" t="s">
        <v>2503</v>
      </c>
      <c r="C343" s="677" t="s">
        <v>1912</v>
      </c>
      <c r="D343" s="677" t="s">
        <v>2514</v>
      </c>
      <c r="E343" s="677" t="s">
        <v>2515</v>
      </c>
      <c r="F343" s="681"/>
      <c r="G343" s="681"/>
      <c r="H343" s="681"/>
      <c r="I343" s="681"/>
      <c r="J343" s="681"/>
      <c r="K343" s="681"/>
      <c r="L343" s="681"/>
      <c r="M343" s="681"/>
      <c r="N343" s="681">
        <v>1</v>
      </c>
      <c r="O343" s="681">
        <v>380</v>
      </c>
      <c r="P343" s="703"/>
      <c r="Q343" s="682">
        <v>380</v>
      </c>
    </row>
    <row r="344" spans="1:17" ht="14.4" customHeight="1" x14ac:dyDescent="0.3">
      <c r="A344" s="676" t="s">
        <v>482</v>
      </c>
      <c r="B344" s="677" t="s">
        <v>2503</v>
      </c>
      <c r="C344" s="677" t="s">
        <v>1912</v>
      </c>
      <c r="D344" s="677" t="s">
        <v>2516</v>
      </c>
      <c r="E344" s="677" t="s">
        <v>2517</v>
      </c>
      <c r="F344" s="681"/>
      <c r="G344" s="681"/>
      <c r="H344" s="681"/>
      <c r="I344" s="681"/>
      <c r="J344" s="681"/>
      <c r="K344" s="681"/>
      <c r="L344" s="681"/>
      <c r="M344" s="681"/>
      <c r="N344" s="681">
        <v>1</v>
      </c>
      <c r="O344" s="681">
        <v>7326</v>
      </c>
      <c r="P344" s="703"/>
      <c r="Q344" s="682">
        <v>7326</v>
      </c>
    </row>
    <row r="345" spans="1:17" ht="14.4" customHeight="1" x14ac:dyDescent="0.3">
      <c r="A345" s="676" t="s">
        <v>482</v>
      </c>
      <c r="B345" s="677" t="s">
        <v>2503</v>
      </c>
      <c r="C345" s="677" t="s">
        <v>1912</v>
      </c>
      <c r="D345" s="677" t="s">
        <v>2518</v>
      </c>
      <c r="E345" s="677" t="s">
        <v>2519</v>
      </c>
      <c r="F345" s="681"/>
      <c r="G345" s="681"/>
      <c r="H345" s="681"/>
      <c r="I345" s="681"/>
      <c r="J345" s="681"/>
      <c r="K345" s="681"/>
      <c r="L345" s="681"/>
      <c r="M345" s="681"/>
      <c r="N345" s="681">
        <v>1</v>
      </c>
      <c r="O345" s="681">
        <v>1143</v>
      </c>
      <c r="P345" s="703"/>
      <c r="Q345" s="682">
        <v>1143</v>
      </c>
    </row>
    <row r="346" spans="1:17" ht="14.4" customHeight="1" x14ac:dyDescent="0.3">
      <c r="A346" s="676" t="s">
        <v>482</v>
      </c>
      <c r="B346" s="677" t="s">
        <v>2503</v>
      </c>
      <c r="C346" s="677" t="s">
        <v>1912</v>
      </c>
      <c r="D346" s="677" t="s">
        <v>2520</v>
      </c>
      <c r="E346" s="677" t="s">
        <v>2521</v>
      </c>
      <c r="F346" s="681"/>
      <c r="G346" s="681"/>
      <c r="H346" s="681"/>
      <c r="I346" s="681"/>
      <c r="J346" s="681"/>
      <c r="K346" s="681"/>
      <c r="L346" s="681"/>
      <c r="M346" s="681"/>
      <c r="N346" s="681">
        <v>1</v>
      </c>
      <c r="O346" s="681">
        <v>712</v>
      </c>
      <c r="P346" s="703"/>
      <c r="Q346" s="682">
        <v>712</v>
      </c>
    </row>
    <row r="347" spans="1:17" ht="14.4" customHeight="1" x14ac:dyDescent="0.3">
      <c r="A347" s="676" t="s">
        <v>482</v>
      </c>
      <c r="B347" s="677" t="s">
        <v>2503</v>
      </c>
      <c r="C347" s="677" t="s">
        <v>1912</v>
      </c>
      <c r="D347" s="677" t="s">
        <v>2522</v>
      </c>
      <c r="E347" s="677" t="s">
        <v>2523</v>
      </c>
      <c r="F347" s="681"/>
      <c r="G347" s="681"/>
      <c r="H347" s="681"/>
      <c r="I347" s="681"/>
      <c r="J347" s="681">
        <v>1</v>
      </c>
      <c r="K347" s="681">
        <v>417</v>
      </c>
      <c r="L347" s="681">
        <v>1</v>
      </c>
      <c r="M347" s="681">
        <v>417</v>
      </c>
      <c r="N347" s="681"/>
      <c r="O347" s="681"/>
      <c r="P347" s="703"/>
      <c r="Q347" s="682"/>
    </row>
    <row r="348" spans="1:17" ht="14.4" customHeight="1" x14ac:dyDescent="0.3">
      <c r="A348" s="676" t="s">
        <v>482</v>
      </c>
      <c r="B348" s="677" t="s">
        <v>2503</v>
      </c>
      <c r="C348" s="677" t="s">
        <v>1912</v>
      </c>
      <c r="D348" s="677" t="s">
        <v>1942</v>
      </c>
      <c r="E348" s="677" t="s">
        <v>1943</v>
      </c>
      <c r="F348" s="681"/>
      <c r="G348" s="681"/>
      <c r="H348" s="681"/>
      <c r="I348" s="681"/>
      <c r="J348" s="681"/>
      <c r="K348" s="681"/>
      <c r="L348" s="681"/>
      <c r="M348" s="681"/>
      <c r="N348" s="681">
        <v>1</v>
      </c>
      <c r="O348" s="681">
        <v>837</v>
      </c>
      <c r="P348" s="703"/>
      <c r="Q348" s="682">
        <v>837</v>
      </c>
    </row>
    <row r="349" spans="1:17" ht="14.4" customHeight="1" x14ac:dyDescent="0.3">
      <c r="A349" s="676" t="s">
        <v>482</v>
      </c>
      <c r="B349" s="677" t="s">
        <v>2503</v>
      </c>
      <c r="C349" s="677" t="s">
        <v>1912</v>
      </c>
      <c r="D349" s="677" t="s">
        <v>2524</v>
      </c>
      <c r="E349" s="677" t="s">
        <v>2525</v>
      </c>
      <c r="F349" s="681"/>
      <c r="G349" s="681"/>
      <c r="H349" s="681"/>
      <c r="I349" s="681"/>
      <c r="J349" s="681"/>
      <c r="K349" s="681"/>
      <c r="L349" s="681"/>
      <c r="M349" s="681"/>
      <c r="N349" s="681">
        <v>5</v>
      </c>
      <c r="O349" s="681">
        <v>12820</v>
      </c>
      <c r="P349" s="703"/>
      <c r="Q349" s="682">
        <v>2564</v>
      </c>
    </row>
    <row r="350" spans="1:17" ht="14.4" customHeight="1" x14ac:dyDescent="0.3">
      <c r="A350" s="676" t="s">
        <v>482</v>
      </c>
      <c r="B350" s="677" t="s">
        <v>2503</v>
      </c>
      <c r="C350" s="677" t="s">
        <v>1912</v>
      </c>
      <c r="D350" s="677" t="s">
        <v>2526</v>
      </c>
      <c r="E350" s="677" t="s">
        <v>2527</v>
      </c>
      <c r="F350" s="681"/>
      <c r="G350" s="681"/>
      <c r="H350" s="681"/>
      <c r="I350" s="681"/>
      <c r="J350" s="681"/>
      <c r="K350" s="681"/>
      <c r="L350" s="681"/>
      <c r="M350" s="681"/>
      <c r="N350" s="681">
        <v>1</v>
      </c>
      <c r="O350" s="681">
        <v>3121</v>
      </c>
      <c r="P350" s="703"/>
      <c r="Q350" s="682">
        <v>3121</v>
      </c>
    </row>
    <row r="351" spans="1:17" ht="14.4" customHeight="1" x14ac:dyDescent="0.3">
      <c r="A351" s="676" t="s">
        <v>482</v>
      </c>
      <c r="B351" s="677" t="s">
        <v>2528</v>
      </c>
      <c r="C351" s="677" t="s">
        <v>1912</v>
      </c>
      <c r="D351" s="677" t="s">
        <v>2529</v>
      </c>
      <c r="E351" s="677" t="s">
        <v>2530</v>
      </c>
      <c r="F351" s="681">
        <v>1</v>
      </c>
      <c r="G351" s="681">
        <v>917</v>
      </c>
      <c r="H351" s="681"/>
      <c r="I351" s="681">
        <v>917</v>
      </c>
      <c r="J351" s="681"/>
      <c r="K351" s="681"/>
      <c r="L351" s="681"/>
      <c r="M351" s="681"/>
      <c r="N351" s="681"/>
      <c r="O351" s="681"/>
      <c r="P351" s="703"/>
      <c r="Q351" s="682"/>
    </row>
    <row r="352" spans="1:17" ht="14.4" customHeight="1" x14ac:dyDescent="0.3">
      <c r="A352" s="676" t="s">
        <v>482</v>
      </c>
      <c r="B352" s="677" t="s">
        <v>2528</v>
      </c>
      <c r="C352" s="677" t="s">
        <v>1912</v>
      </c>
      <c r="D352" s="677" t="s">
        <v>2531</v>
      </c>
      <c r="E352" s="677" t="s">
        <v>2532</v>
      </c>
      <c r="F352" s="681">
        <v>1</v>
      </c>
      <c r="G352" s="681">
        <v>2176</v>
      </c>
      <c r="H352" s="681"/>
      <c r="I352" s="681">
        <v>2176</v>
      </c>
      <c r="J352" s="681"/>
      <c r="K352" s="681"/>
      <c r="L352" s="681"/>
      <c r="M352" s="681"/>
      <c r="N352" s="681"/>
      <c r="O352" s="681"/>
      <c r="P352" s="703"/>
      <c r="Q352" s="682"/>
    </row>
    <row r="353" spans="1:17" ht="14.4" customHeight="1" x14ac:dyDescent="0.3">
      <c r="A353" s="676" t="s">
        <v>482</v>
      </c>
      <c r="B353" s="677" t="s">
        <v>2528</v>
      </c>
      <c r="C353" s="677" t="s">
        <v>1912</v>
      </c>
      <c r="D353" s="677" t="s">
        <v>2533</v>
      </c>
      <c r="E353" s="677" t="s">
        <v>2534</v>
      </c>
      <c r="F353" s="681">
        <v>1</v>
      </c>
      <c r="G353" s="681">
        <v>1837</v>
      </c>
      <c r="H353" s="681"/>
      <c r="I353" s="681">
        <v>1837</v>
      </c>
      <c r="J353" s="681"/>
      <c r="K353" s="681"/>
      <c r="L353" s="681"/>
      <c r="M353" s="681"/>
      <c r="N353" s="681"/>
      <c r="O353" s="681"/>
      <c r="P353" s="703"/>
      <c r="Q353" s="682"/>
    </row>
    <row r="354" spans="1:17" ht="14.4" customHeight="1" x14ac:dyDescent="0.3">
      <c r="A354" s="676" t="s">
        <v>482</v>
      </c>
      <c r="B354" s="677" t="s">
        <v>2535</v>
      </c>
      <c r="C354" s="677" t="s">
        <v>1912</v>
      </c>
      <c r="D354" s="677" t="s">
        <v>2536</v>
      </c>
      <c r="E354" s="677" t="s">
        <v>2537</v>
      </c>
      <c r="F354" s="681">
        <v>1</v>
      </c>
      <c r="G354" s="681">
        <v>254</v>
      </c>
      <c r="H354" s="681"/>
      <c r="I354" s="681">
        <v>254</v>
      </c>
      <c r="J354" s="681"/>
      <c r="K354" s="681"/>
      <c r="L354" s="681"/>
      <c r="M354" s="681"/>
      <c r="N354" s="681">
        <v>2</v>
      </c>
      <c r="O354" s="681">
        <v>526</v>
      </c>
      <c r="P354" s="703"/>
      <c r="Q354" s="682">
        <v>263</v>
      </c>
    </row>
    <row r="355" spans="1:17" ht="14.4" customHeight="1" x14ac:dyDescent="0.3">
      <c r="A355" s="676" t="s">
        <v>482</v>
      </c>
      <c r="B355" s="677" t="s">
        <v>2535</v>
      </c>
      <c r="C355" s="677" t="s">
        <v>1912</v>
      </c>
      <c r="D355" s="677" t="s">
        <v>2538</v>
      </c>
      <c r="E355" s="677" t="s">
        <v>2539</v>
      </c>
      <c r="F355" s="681"/>
      <c r="G355" s="681"/>
      <c r="H355" s="681"/>
      <c r="I355" s="681"/>
      <c r="J355" s="681"/>
      <c r="K355" s="681"/>
      <c r="L355" s="681"/>
      <c r="M355" s="681"/>
      <c r="N355" s="681">
        <v>1</v>
      </c>
      <c r="O355" s="681">
        <v>2282</v>
      </c>
      <c r="P355" s="703"/>
      <c r="Q355" s="682">
        <v>2282</v>
      </c>
    </row>
    <row r="356" spans="1:17" ht="14.4" customHeight="1" x14ac:dyDescent="0.3">
      <c r="A356" s="676" t="s">
        <v>482</v>
      </c>
      <c r="B356" s="677" t="s">
        <v>2535</v>
      </c>
      <c r="C356" s="677" t="s">
        <v>1912</v>
      </c>
      <c r="D356" s="677" t="s">
        <v>1942</v>
      </c>
      <c r="E356" s="677" t="s">
        <v>1943</v>
      </c>
      <c r="F356" s="681"/>
      <c r="G356" s="681"/>
      <c r="H356" s="681"/>
      <c r="I356" s="681"/>
      <c r="J356" s="681">
        <v>4</v>
      </c>
      <c r="K356" s="681">
        <v>3344</v>
      </c>
      <c r="L356" s="681">
        <v>1</v>
      </c>
      <c r="M356" s="681">
        <v>836</v>
      </c>
      <c r="N356" s="681">
        <v>4</v>
      </c>
      <c r="O356" s="681">
        <v>3348</v>
      </c>
      <c r="P356" s="703">
        <v>1.0011961722488039</v>
      </c>
      <c r="Q356" s="682">
        <v>837</v>
      </c>
    </row>
    <row r="357" spans="1:17" ht="14.4" customHeight="1" x14ac:dyDescent="0.3">
      <c r="A357" s="676" t="s">
        <v>482</v>
      </c>
      <c r="B357" s="677" t="s">
        <v>2535</v>
      </c>
      <c r="C357" s="677" t="s">
        <v>1912</v>
      </c>
      <c r="D357" s="677" t="s">
        <v>2540</v>
      </c>
      <c r="E357" s="677" t="s">
        <v>2541</v>
      </c>
      <c r="F357" s="681"/>
      <c r="G357" s="681"/>
      <c r="H357" s="681"/>
      <c r="I357" s="681"/>
      <c r="J357" s="681">
        <v>1</v>
      </c>
      <c r="K357" s="681">
        <v>2500</v>
      </c>
      <c r="L357" s="681">
        <v>1</v>
      </c>
      <c r="M357" s="681">
        <v>2500</v>
      </c>
      <c r="N357" s="681"/>
      <c r="O357" s="681"/>
      <c r="P357" s="703"/>
      <c r="Q357" s="682"/>
    </row>
    <row r="358" spans="1:17" ht="14.4" customHeight="1" x14ac:dyDescent="0.3">
      <c r="A358" s="676" t="s">
        <v>482</v>
      </c>
      <c r="B358" s="677" t="s">
        <v>2535</v>
      </c>
      <c r="C358" s="677" t="s">
        <v>1912</v>
      </c>
      <c r="D358" s="677" t="s">
        <v>2542</v>
      </c>
      <c r="E358" s="677" t="s">
        <v>2543</v>
      </c>
      <c r="F358" s="681"/>
      <c r="G358" s="681"/>
      <c r="H358" s="681"/>
      <c r="I358" s="681"/>
      <c r="J358" s="681">
        <v>1</v>
      </c>
      <c r="K358" s="681">
        <v>3544</v>
      </c>
      <c r="L358" s="681">
        <v>1</v>
      </c>
      <c r="M358" s="681">
        <v>3544</v>
      </c>
      <c r="N358" s="681"/>
      <c r="O358" s="681"/>
      <c r="P358" s="703"/>
      <c r="Q358" s="682"/>
    </row>
    <row r="359" spans="1:17" ht="14.4" customHeight="1" x14ac:dyDescent="0.3">
      <c r="A359" s="676" t="s">
        <v>482</v>
      </c>
      <c r="B359" s="677" t="s">
        <v>2535</v>
      </c>
      <c r="C359" s="677" t="s">
        <v>1912</v>
      </c>
      <c r="D359" s="677" t="s">
        <v>2544</v>
      </c>
      <c r="E359" s="677" t="s">
        <v>2545</v>
      </c>
      <c r="F359" s="681"/>
      <c r="G359" s="681"/>
      <c r="H359" s="681"/>
      <c r="I359" s="681"/>
      <c r="J359" s="681"/>
      <c r="K359" s="681"/>
      <c r="L359" s="681"/>
      <c r="M359" s="681"/>
      <c r="N359" s="681">
        <v>1</v>
      </c>
      <c r="O359" s="681">
        <v>406</v>
      </c>
      <c r="P359" s="703"/>
      <c r="Q359" s="682">
        <v>406</v>
      </c>
    </row>
    <row r="360" spans="1:17" ht="14.4" customHeight="1" x14ac:dyDescent="0.3">
      <c r="A360" s="676" t="s">
        <v>482</v>
      </c>
      <c r="B360" s="677" t="s">
        <v>2535</v>
      </c>
      <c r="C360" s="677" t="s">
        <v>1912</v>
      </c>
      <c r="D360" s="677" t="s">
        <v>2546</v>
      </c>
      <c r="E360" s="677" t="s">
        <v>2547</v>
      </c>
      <c r="F360" s="681"/>
      <c r="G360" s="681"/>
      <c r="H360" s="681"/>
      <c r="I360" s="681"/>
      <c r="J360" s="681">
        <v>1</v>
      </c>
      <c r="K360" s="681">
        <v>1641</v>
      </c>
      <c r="L360" s="681">
        <v>1</v>
      </c>
      <c r="M360" s="681">
        <v>1641</v>
      </c>
      <c r="N360" s="681"/>
      <c r="O360" s="681"/>
      <c r="P360" s="703"/>
      <c r="Q360" s="682"/>
    </row>
    <row r="361" spans="1:17" ht="14.4" customHeight="1" x14ac:dyDescent="0.3">
      <c r="A361" s="676" t="s">
        <v>482</v>
      </c>
      <c r="B361" s="677" t="s">
        <v>2535</v>
      </c>
      <c r="C361" s="677" t="s">
        <v>1912</v>
      </c>
      <c r="D361" s="677" t="s">
        <v>2548</v>
      </c>
      <c r="E361" s="677" t="s">
        <v>2549</v>
      </c>
      <c r="F361" s="681"/>
      <c r="G361" s="681"/>
      <c r="H361" s="681"/>
      <c r="I361" s="681"/>
      <c r="J361" s="681"/>
      <c r="K361" s="681"/>
      <c r="L361" s="681"/>
      <c r="M361" s="681"/>
      <c r="N361" s="681">
        <v>1</v>
      </c>
      <c r="O361" s="681">
        <v>66</v>
      </c>
      <c r="P361" s="703"/>
      <c r="Q361" s="682">
        <v>66</v>
      </c>
    </row>
    <row r="362" spans="1:17" ht="14.4" customHeight="1" x14ac:dyDescent="0.3">
      <c r="A362" s="676" t="s">
        <v>482</v>
      </c>
      <c r="B362" s="677" t="s">
        <v>2535</v>
      </c>
      <c r="C362" s="677" t="s">
        <v>1912</v>
      </c>
      <c r="D362" s="677" t="s">
        <v>2550</v>
      </c>
      <c r="E362" s="677" t="s">
        <v>2551</v>
      </c>
      <c r="F362" s="681"/>
      <c r="G362" s="681"/>
      <c r="H362" s="681"/>
      <c r="I362" s="681"/>
      <c r="J362" s="681"/>
      <c r="K362" s="681"/>
      <c r="L362" s="681"/>
      <c r="M362" s="681"/>
      <c r="N362" s="681">
        <v>1</v>
      </c>
      <c r="O362" s="681">
        <v>113</v>
      </c>
      <c r="P362" s="703"/>
      <c r="Q362" s="682">
        <v>113</v>
      </c>
    </row>
    <row r="363" spans="1:17" ht="14.4" customHeight="1" x14ac:dyDescent="0.3">
      <c r="A363" s="676" t="s">
        <v>482</v>
      </c>
      <c r="B363" s="677" t="s">
        <v>2535</v>
      </c>
      <c r="C363" s="677" t="s">
        <v>1912</v>
      </c>
      <c r="D363" s="677" t="s">
        <v>2552</v>
      </c>
      <c r="E363" s="677" t="s">
        <v>2553</v>
      </c>
      <c r="F363" s="681"/>
      <c r="G363" s="681"/>
      <c r="H363" s="681"/>
      <c r="I363" s="681"/>
      <c r="J363" s="681"/>
      <c r="K363" s="681"/>
      <c r="L363" s="681"/>
      <c r="M363" s="681"/>
      <c r="N363" s="681">
        <v>1</v>
      </c>
      <c r="O363" s="681">
        <v>43</v>
      </c>
      <c r="P363" s="703"/>
      <c r="Q363" s="682">
        <v>43</v>
      </c>
    </row>
    <row r="364" spans="1:17" ht="14.4" customHeight="1" x14ac:dyDescent="0.3">
      <c r="A364" s="676" t="s">
        <v>482</v>
      </c>
      <c r="B364" s="677" t="s">
        <v>2535</v>
      </c>
      <c r="C364" s="677" t="s">
        <v>1912</v>
      </c>
      <c r="D364" s="677" t="s">
        <v>2554</v>
      </c>
      <c r="E364" s="677" t="s">
        <v>2555</v>
      </c>
      <c r="F364" s="681"/>
      <c r="G364" s="681"/>
      <c r="H364" s="681"/>
      <c r="I364" s="681"/>
      <c r="J364" s="681"/>
      <c r="K364" s="681"/>
      <c r="L364" s="681"/>
      <c r="M364" s="681"/>
      <c r="N364" s="681">
        <v>1</v>
      </c>
      <c r="O364" s="681">
        <v>1498</v>
      </c>
      <c r="P364" s="703"/>
      <c r="Q364" s="682">
        <v>1498</v>
      </c>
    </row>
    <row r="365" spans="1:17" ht="14.4" customHeight="1" x14ac:dyDescent="0.3">
      <c r="A365" s="676" t="s">
        <v>482</v>
      </c>
      <c r="B365" s="677" t="s">
        <v>2535</v>
      </c>
      <c r="C365" s="677" t="s">
        <v>1912</v>
      </c>
      <c r="D365" s="677" t="s">
        <v>2556</v>
      </c>
      <c r="E365" s="677" t="s">
        <v>2557</v>
      </c>
      <c r="F365" s="681"/>
      <c r="G365" s="681"/>
      <c r="H365" s="681"/>
      <c r="I365" s="681"/>
      <c r="J365" s="681">
        <v>1</v>
      </c>
      <c r="K365" s="681">
        <v>394</v>
      </c>
      <c r="L365" s="681">
        <v>1</v>
      </c>
      <c r="M365" s="681">
        <v>394</v>
      </c>
      <c r="N365" s="681"/>
      <c r="O365" s="681"/>
      <c r="P365" s="703"/>
      <c r="Q365" s="682"/>
    </row>
    <row r="366" spans="1:17" ht="14.4" customHeight="1" x14ac:dyDescent="0.3">
      <c r="A366" s="676" t="s">
        <v>482</v>
      </c>
      <c r="B366" s="677" t="s">
        <v>2535</v>
      </c>
      <c r="C366" s="677" t="s">
        <v>1912</v>
      </c>
      <c r="D366" s="677" t="s">
        <v>2558</v>
      </c>
      <c r="E366" s="677" t="s">
        <v>2559</v>
      </c>
      <c r="F366" s="681"/>
      <c r="G366" s="681"/>
      <c r="H366" s="681"/>
      <c r="I366" s="681"/>
      <c r="J366" s="681"/>
      <c r="K366" s="681"/>
      <c r="L366" s="681"/>
      <c r="M366" s="681"/>
      <c r="N366" s="681">
        <v>1</v>
      </c>
      <c r="O366" s="681">
        <v>255</v>
      </c>
      <c r="P366" s="703"/>
      <c r="Q366" s="682">
        <v>255</v>
      </c>
    </row>
    <row r="367" spans="1:17" ht="14.4" customHeight="1" x14ac:dyDescent="0.3">
      <c r="A367" s="676" t="s">
        <v>482</v>
      </c>
      <c r="B367" s="677" t="s">
        <v>2560</v>
      </c>
      <c r="C367" s="677" t="s">
        <v>1912</v>
      </c>
      <c r="D367" s="677" t="s">
        <v>1926</v>
      </c>
      <c r="E367" s="677" t="s">
        <v>1927</v>
      </c>
      <c r="F367" s="681">
        <v>1</v>
      </c>
      <c r="G367" s="681">
        <v>2073</v>
      </c>
      <c r="H367" s="681">
        <v>0.96643356643356648</v>
      </c>
      <c r="I367" s="681">
        <v>2073</v>
      </c>
      <c r="J367" s="681">
        <v>1</v>
      </c>
      <c r="K367" s="681">
        <v>2145</v>
      </c>
      <c r="L367" s="681">
        <v>1</v>
      </c>
      <c r="M367" s="681">
        <v>2145</v>
      </c>
      <c r="N367" s="681"/>
      <c r="O367" s="681"/>
      <c r="P367" s="703"/>
      <c r="Q367" s="682"/>
    </row>
    <row r="368" spans="1:17" ht="14.4" customHeight="1" x14ac:dyDescent="0.3">
      <c r="A368" s="676" t="s">
        <v>482</v>
      </c>
      <c r="B368" s="677" t="s">
        <v>2560</v>
      </c>
      <c r="C368" s="677" t="s">
        <v>1912</v>
      </c>
      <c r="D368" s="677" t="s">
        <v>2561</v>
      </c>
      <c r="E368" s="677" t="s">
        <v>2562</v>
      </c>
      <c r="F368" s="681">
        <v>2</v>
      </c>
      <c r="G368" s="681">
        <v>7828</v>
      </c>
      <c r="H368" s="681"/>
      <c r="I368" s="681">
        <v>3914</v>
      </c>
      <c r="J368" s="681"/>
      <c r="K368" s="681"/>
      <c r="L368" s="681"/>
      <c r="M368" s="681"/>
      <c r="N368" s="681"/>
      <c r="O368" s="681"/>
      <c r="P368" s="703"/>
      <c r="Q368" s="682"/>
    </row>
    <row r="369" spans="1:17" ht="14.4" customHeight="1" x14ac:dyDescent="0.3">
      <c r="A369" s="676" t="s">
        <v>482</v>
      </c>
      <c r="B369" s="677" t="s">
        <v>2560</v>
      </c>
      <c r="C369" s="677" t="s">
        <v>1912</v>
      </c>
      <c r="D369" s="677" t="s">
        <v>2563</v>
      </c>
      <c r="E369" s="677" t="s">
        <v>2564</v>
      </c>
      <c r="F369" s="681"/>
      <c r="G369" s="681"/>
      <c r="H369" s="681"/>
      <c r="I369" s="681"/>
      <c r="J369" s="681">
        <v>2</v>
      </c>
      <c r="K369" s="681">
        <v>518</v>
      </c>
      <c r="L369" s="681">
        <v>1</v>
      </c>
      <c r="M369" s="681">
        <v>259</v>
      </c>
      <c r="N369" s="681"/>
      <c r="O369" s="681"/>
      <c r="P369" s="703"/>
      <c r="Q369" s="682"/>
    </row>
    <row r="370" spans="1:17" ht="14.4" customHeight="1" x14ac:dyDescent="0.3">
      <c r="A370" s="676" t="s">
        <v>482</v>
      </c>
      <c r="B370" s="677" t="s">
        <v>2560</v>
      </c>
      <c r="C370" s="677" t="s">
        <v>1912</v>
      </c>
      <c r="D370" s="677" t="s">
        <v>2565</v>
      </c>
      <c r="E370" s="677" t="s">
        <v>2566</v>
      </c>
      <c r="F370" s="681"/>
      <c r="G370" s="681"/>
      <c r="H370" s="681"/>
      <c r="I370" s="681"/>
      <c r="J370" s="681">
        <v>1</v>
      </c>
      <c r="K370" s="681">
        <v>591</v>
      </c>
      <c r="L370" s="681">
        <v>1</v>
      </c>
      <c r="M370" s="681">
        <v>591</v>
      </c>
      <c r="N370" s="681"/>
      <c r="O370" s="681"/>
      <c r="P370" s="703"/>
      <c r="Q370" s="682"/>
    </row>
    <row r="371" spans="1:17" ht="14.4" customHeight="1" x14ac:dyDescent="0.3">
      <c r="A371" s="676" t="s">
        <v>482</v>
      </c>
      <c r="B371" s="677" t="s">
        <v>2560</v>
      </c>
      <c r="C371" s="677" t="s">
        <v>1912</v>
      </c>
      <c r="D371" s="677" t="s">
        <v>2567</v>
      </c>
      <c r="E371" s="677" t="s">
        <v>2568</v>
      </c>
      <c r="F371" s="681">
        <v>2</v>
      </c>
      <c r="G371" s="681">
        <v>1518</v>
      </c>
      <c r="H371" s="681"/>
      <c r="I371" s="681">
        <v>759</v>
      </c>
      <c r="J371" s="681"/>
      <c r="K371" s="681"/>
      <c r="L371" s="681"/>
      <c r="M371" s="681"/>
      <c r="N371" s="681">
        <v>1</v>
      </c>
      <c r="O371" s="681">
        <v>767</v>
      </c>
      <c r="P371" s="703"/>
      <c r="Q371" s="682">
        <v>767</v>
      </c>
    </row>
    <row r="372" spans="1:17" ht="14.4" customHeight="1" x14ac:dyDescent="0.3">
      <c r="A372" s="676" t="s">
        <v>482</v>
      </c>
      <c r="B372" s="677" t="s">
        <v>2560</v>
      </c>
      <c r="C372" s="677" t="s">
        <v>1912</v>
      </c>
      <c r="D372" s="677" t="s">
        <v>2569</v>
      </c>
      <c r="E372" s="677" t="s">
        <v>2570</v>
      </c>
      <c r="F372" s="681"/>
      <c r="G372" s="681"/>
      <c r="H372" s="681"/>
      <c r="I372" s="681"/>
      <c r="J372" s="681">
        <v>3</v>
      </c>
      <c r="K372" s="681">
        <v>1086</v>
      </c>
      <c r="L372" s="681">
        <v>1</v>
      </c>
      <c r="M372" s="681">
        <v>362</v>
      </c>
      <c r="N372" s="681"/>
      <c r="O372" s="681"/>
      <c r="P372" s="703"/>
      <c r="Q372" s="682"/>
    </row>
    <row r="373" spans="1:17" ht="14.4" customHeight="1" x14ac:dyDescent="0.3">
      <c r="A373" s="676" t="s">
        <v>482</v>
      </c>
      <c r="B373" s="677" t="s">
        <v>2560</v>
      </c>
      <c r="C373" s="677" t="s">
        <v>1912</v>
      </c>
      <c r="D373" s="677" t="s">
        <v>2571</v>
      </c>
      <c r="E373" s="677" t="s">
        <v>2572</v>
      </c>
      <c r="F373" s="681"/>
      <c r="G373" s="681"/>
      <c r="H373" s="681"/>
      <c r="I373" s="681"/>
      <c r="J373" s="681">
        <v>1</v>
      </c>
      <c r="K373" s="681">
        <v>3141</v>
      </c>
      <c r="L373" s="681">
        <v>1</v>
      </c>
      <c r="M373" s="681">
        <v>3141</v>
      </c>
      <c r="N373" s="681"/>
      <c r="O373" s="681"/>
      <c r="P373" s="703"/>
      <c r="Q373" s="682"/>
    </row>
    <row r="374" spans="1:17" ht="14.4" customHeight="1" x14ac:dyDescent="0.3">
      <c r="A374" s="676" t="s">
        <v>482</v>
      </c>
      <c r="B374" s="677" t="s">
        <v>2573</v>
      </c>
      <c r="C374" s="677" t="s">
        <v>1912</v>
      </c>
      <c r="D374" s="677" t="s">
        <v>2491</v>
      </c>
      <c r="E374" s="677" t="s">
        <v>2492</v>
      </c>
      <c r="F374" s="681"/>
      <c r="G374" s="681"/>
      <c r="H374" s="681"/>
      <c r="I374" s="681"/>
      <c r="J374" s="681"/>
      <c r="K374" s="681"/>
      <c r="L374" s="681"/>
      <c r="M374" s="681"/>
      <c r="N374" s="681">
        <v>1</v>
      </c>
      <c r="O374" s="681">
        <v>624</v>
      </c>
      <c r="P374" s="703"/>
      <c r="Q374" s="682">
        <v>624</v>
      </c>
    </row>
    <row r="375" spans="1:17" ht="14.4" customHeight="1" x14ac:dyDescent="0.3">
      <c r="A375" s="676" t="s">
        <v>482</v>
      </c>
      <c r="B375" s="677" t="s">
        <v>2574</v>
      </c>
      <c r="C375" s="677" t="s">
        <v>1912</v>
      </c>
      <c r="D375" s="677" t="s">
        <v>2575</v>
      </c>
      <c r="E375" s="677" t="s">
        <v>2576</v>
      </c>
      <c r="F375" s="681">
        <v>1</v>
      </c>
      <c r="G375" s="681">
        <v>259</v>
      </c>
      <c r="H375" s="681"/>
      <c r="I375" s="681">
        <v>259</v>
      </c>
      <c r="J375" s="681"/>
      <c r="K375" s="681"/>
      <c r="L375" s="681"/>
      <c r="M375" s="681"/>
      <c r="N375" s="681"/>
      <c r="O375" s="681"/>
      <c r="P375" s="703"/>
      <c r="Q375" s="682"/>
    </row>
    <row r="376" spans="1:17" ht="14.4" customHeight="1" x14ac:dyDescent="0.3">
      <c r="A376" s="676" t="s">
        <v>482</v>
      </c>
      <c r="B376" s="677" t="s">
        <v>2574</v>
      </c>
      <c r="C376" s="677" t="s">
        <v>1912</v>
      </c>
      <c r="D376" s="677" t="s">
        <v>2577</v>
      </c>
      <c r="E376" s="677" t="s">
        <v>2578</v>
      </c>
      <c r="F376" s="681"/>
      <c r="G376" s="681"/>
      <c r="H376" s="681"/>
      <c r="I376" s="681"/>
      <c r="J376" s="681">
        <v>2</v>
      </c>
      <c r="K376" s="681">
        <v>698</v>
      </c>
      <c r="L376" s="681">
        <v>1</v>
      </c>
      <c r="M376" s="681">
        <v>349</v>
      </c>
      <c r="N376" s="681"/>
      <c r="O376" s="681"/>
      <c r="P376" s="703"/>
      <c r="Q376" s="682"/>
    </row>
    <row r="377" spans="1:17" ht="14.4" customHeight="1" x14ac:dyDescent="0.3">
      <c r="A377" s="676" t="s">
        <v>482</v>
      </c>
      <c r="B377" s="677" t="s">
        <v>2574</v>
      </c>
      <c r="C377" s="677" t="s">
        <v>1912</v>
      </c>
      <c r="D377" s="677" t="s">
        <v>2579</v>
      </c>
      <c r="E377" s="677" t="s">
        <v>2580</v>
      </c>
      <c r="F377" s="681"/>
      <c r="G377" s="681"/>
      <c r="H377" s="681"/>
      <c r="I377" s="681"/>
      <c r="J377" s="681">
        <v>2</v>
      </c>
      <c r="K377" s="681">
        <v>566</v>
      </c>
      <c r="L377" s="681">
        <v>1</v>
      </c>
      <c r="M377" s="681">
        <v>283</v>
      </c>
      <c r="N377" s="681"/>
      <c r="O377" s="681"/>
      <c r="P377" s="703"/>
      <c r="Q377" s="682"/>
    </row>
    <row r="378" spans="1:17" ht="14.4" customHeight="1" thickBot="1" x14ac:dyDescent="0.35">
      <c r="A378" s="683" t="s">
        <v>482</v>
      </c>
      <c r="B378" s="684" t="s">
        <v>2574</v>
      </c>
      <c r="C378" s="684" t="s">
        <v>1912</v>
      </c>
      <c r="D378" s="684" t="s">
        <v>2581</v>
      </c>
      <c r="E378" s="684" t="s">
        <v>2582</v>
      </c>
      <c r="F378" s="688"/>
      <c r="G378" s="688"/>
      <c r="H378" s="688"/>
      <c r="I378" s="688"/>
      <c r="J378" s="688">
        <v>2</v>
      </c>
      <c r="K378" s="688">
        <v>11194</v>
      </c>
      <c r="L378" s="688">
        <v>1</v>
      </c>
      <c r="M378" s="688">
        <v>5597</v>
      </c>
      <c r="N378" s="688"/>
      <c r="O378" s="688"/>
      <c r="P378" s="696"/>
      <c r="Q378" s="68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69" t="s">
        <v>122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</row>
    <row r="2" spans="1:17" ht="14.4" customHeight="1" thickBot="1" x14ac:dyDescent="0.35">
      <c r="A2" s="351" t="s">
        <v>288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</row>
    <row r="3" spans="1:17" ht="14.4" customHeight="1" thickBot="1" x14ac:dyDescent="0.35">
      <c r="A3" s="591" t="s">
        <v>57</v>
      </c>
      <c r="B3" s="557" t="s">
        <v>58</v>
      </c>
      <c r="C3" s="558"/>
      <c r="D3" s="558"/>
      <c r="E3" s="559"/>
      <c r="F3" s="560"/>
      <c r="G3" s="557" t="s">
        <v>225</v>
      </c>
      <c r="H3" s="558"/>
      <c r="I3" s="558"/>
      <c r="J3" s="559"/>
      <c r="K3" s="560"/>
      <c r="L3" s="106"/>
      <c r="M3" s="107"/>
      <c r="N3" s="106"/>
      <c r="O3" s="108"/>
    </row>
    <row r="4" spans="1:17" ht="14.4" customHeight="1" thickBot="1" x14ac:dyDescent="0.35">
      <c r="A4" s="592"/>
      <c r="B4" s="109">
        <v>2015</v>
      </c>
      <c r="C4" s="110">
        <v>2016</v>
      </c>
      <c r="D4" s="110">
        <v>2017</v>
      </c>
      <c r="E4" s="434" t="s">
        <v>268</v>
      </c>
      <c r="F4" s="435" t="s">
        <v>2</v>
      </c>
      <c r="G4" s="109">
        <v>2015</v>
      </c>
      <c r="H4" s="110">
        <v>2016</v>
      </c>
      <c r="I4" s="110">
        <v>2017</v>
      </c>
      <c r="J4" s="110" t="s">
        <v>268</v>
      </c>
      <c r="K4" s="111" t="s">
        <v>2</v>
      </c>
      <c r="L4" s="106"/>
      <c r="M4" s="106"/>
      <c r="N4" s="112" t="s">
        <v>59</v>
      </c>
      <c r="O4" s="113" t="s">
        <v>60</v>
      </c>
      <c r="P4" s="112" t="s">
        <v>277</v>
      </c>
      <c r="Q4" s="113" t="s">
        <v>278</v>
      </c>
    </row>
    <row r="5" spans="1:17" ht="14.4" hidden="1" customHeight="1" outlineLevel="1" x14ac:dyDescent="0.3">
      <c r="A5" s="453" t="s">
        <v>150</v>
      </c>
      <c r="B5" s="104">
        <v>33.883000000000003</v>
      </c>
      <c r="C5" s="99">
        <v>93.715000000000003</v>
      </c>
      <c r="D5" s="99">
        <v>120.104</v>
      </c>
      <c r="E5" s="440">
        <f>IF(OR(D5=0,B5=0),"",D5/B5)</f>
        <v>3.544668417790632</v>
      </c>
      <c r="F5" s="114">
        <f>IF(OR(D5=0,C5=0),"",D5/C5)</f>
        <v>1.2815877927759696</v>
      </c>
      <c r="G5" s="115">
        <v>8</v>
      </c>
      <c r="H5" s="99">
        <v>14</v>
      </c>
      <c r="I5" s="99">
        <v>12</v>
      </c>
      <c r="J5" s="440">
        <f>IF(OR(I5=0,G5=0),"",I5/G5)</f>
        <v>1.5</v>
      </c>
      <c r="K5" s="116">
        <f>IF(OR(I5=0,H5=0),"",I5/H5)</f>
        <v>0.8571428571428571</v>
      </c>
      <c r="L5" s="106"/>
      <c r="M5" s="106"/>
      <c r="N5" s="7">
        <f>D5-C5</f>
        <v>26.388999999999996</v>
      </c>
      <c r="O5" s="8">
        <f>I5-H5</f>
        <v>-2</v>
      </c>
      <c r="P5" s="7">
        <f>D5-B5</f>
        <v>86.221000000000004</v>
      </c>
      <c r="Q5" s="8">
        <f>I5-G5</f>
        <v>4</v>
      </c>
    </row>
    <row r="6" spans="1:17" ht="14.4" hidden="1" customHeight="1" outlineLevel="1" x14ac:dyDescent="0.3">
      <c r="A6" s="454" t="s">
        <v>151</v>
      </c>
      <c r="B6" s="105">
        <v>15.96</v>
      </c>
      <c r="C6" s="98">
        <v>35.753999999999998</v>
      </c>
      <c r="D6" s="98">
        <v>0</v>
      </c>
      <c r="E6" s="440" t="str">
        <f t="shared" ref="E6:E12" si="0">IF(OR(D6=0,B6=0),"",D6/B6)</f>
        <v/>
      </c>
      <c r="F6" s="114" t="str">
        <f t="shared" ref="F6:F12" si="1">IF(OR(D6=0,C6=0),"",D6/C6)</f>
        <v/>
      </c>
      <c r="G6" s="118">
        <v>3</v>
      </c>
      <c r="H6" s="98">
        <v>5</v>
      </c>
      <c r="I6" s="98">
        <v>0</v>
      </c>
      <c r="J6" s="441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-35.753999999999998</v>
      </c>
      <c r="O6" s="6">
        <f t="shared" ref="O6:O13" si="5">I6-H6</f>
        <v>-5</v>
      </c>
      <c r="P6" s="5">
        <f t="shared" ref="P6:P13" si="6">D6-B6</f>
        <v>-15.96</v>
      </c>
      <c r="Q6" s="6">
        <f t="shared" ref="Q6:Q13" si="7">I6-G6</f>
        <v>-3</v>
      </c>
    </row>
    <row r="7" spans="1:17" ht="14.4" hidden="1" customHeight="1" outlineLevel="1" x14ac:dyDescent="0.3">
      <c r="A7" s="454" t="s">
        <v>152</v>
      </c>
      <c r="B7" s="105">
        <v>63.968000000000004</v>
      </c>
      <c r="C7" s="98">
        <v>61.494999999999997</v>
      </c>
      <c r="D7" s="98">
        <v>4.4210000000000003</v>
      </c>
      <c r="E7" s="440">
        <f t="shared" si="0"/>
        <v>6.9112681340670334E-2</v>
      </c>
      <c r="F7" s="114">
        <f t="shared" si="1"/>
        <v>7.1892023741767633E-2</v>
      </c>
      <c r="G7" s="118">
        <v>5</v>
      </c>
      <c r="H7" s="98">
        <v>6</v>
      </c>
      <c r="I7" s="98">
        <v>1</v>
      </c>
      <c r="J7" s="441">
        <f t="shared" si="2"/>
        <v>0.2</v>
      </c>
      <c r="K7" s="119">
        <f t="shared" si="3"/>
        <v>0.16666666666666666</v>
      </c>
      <c r="L7" s="106"/>
      <c r="M7" s="106"/>
      <c r="N7" s="5">
        <f t="shared" si="4"/>
        <v>-57.073999999999998</v>
      </c>
      <c r="O7" s="6">
        <f t="shared" si="5"/>
        <v>-5</v>
      </c>
      <c r="P7" s="5">
        <f t="shared" si="6"/>
        <v>-59.547000000000004</v>
      </c>
      <c r="Q7" s="6">
        <f t="shared" si="7"/>
        <v>-4</v>
      </c>
    </row>
    <row r="8" spans="1:17" ht="14.4" hidden="1" customHeight="1" outlineLevel="1" x14ac:dyDescent="0.3">
      <c r="A8" s="454" t="s">
        <v>153</v>
      </c>
      <c r="B8" s="105">
        <v>3.3860000000000001</v>
      </c>
      <c r="C8" s="98">
        <v>18.574999999999999</v>
      </c>
      <c r="D8" s="98">
        <v>25.295999999999999</v>
      </c>
      <c r="E8" s="440">
        <f t="shared" si="0"/>
        <v>7.4707619610159473</v>
      </c>
      <c r="F8" s="114">
        <f t="shared" si="1"/>
        <v>1.3618304172274562</v>
      </c>
      <c r="G8" s="118">
        <v>2</v>
      </c>
      <c r="H8" s="98">
        <v>2</v>
      </c>
      <c r="I8" s="98">
        <v>2</v>
      </c>
      <c r="J8" s="441">
        <f t="shared" si="2"/>
        <v>1</v>
      </c>
      <c r="K8" s="119">
        <f t="shared" si="3"/>
        <v>1</v>
      </c>
      <c r="L8" s="106"/>
      <c r="M8" s="106"/>
      <c r="N8" s="5">
        <f t="shared" si="4"/>
        <v>6.7210000000000001</v>
      </c>
      <c r="O8" s="6">
        <f t="shared" si="5"/>
        <v>0</v>
      </c>
      <c r="P8" s="5">
        <f t="shared" si="6"/>
        <v>21.91</v>
      </c>
      <c r="Q8" s="6">
        <f t="shared" si="7"/>
        <v>0</v>
      </c>
    </row>
    <row r="9" spans="1:17" ht="14.4" hidden="1" customHeight="1" outlineLevel="1" x14ac:dyDescent="0.3">
      <c r="A9" s="454" t="s">
        <v>154</v>
      </c>
      <c r="B9" s="105">
        <v>0</v>
      </c>
      <c r="C9" s="98">
        <v>0</v>
      </c>
      <c r="D9" s="98">
        <v>0</v>
      </c>
      <c r="E9" s="440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441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54" t="s">
        <v>155</v>
      </c>
      <c r="B10" s="105">
        <v>2.4780000000000002</v>
      </c>
      <c r="C10" s="98">
        <v>5.2880000000000003</v>
      </c>
      <c r="D10" s="98">
        <v>10.500999999999999</v>
      </c>
      <c r="E10" s="440">
        <f t="shared" si="0"/>
        <v>4.2376916868442285</v>
      </c>
      <c r="F10" s="114">
        <f t="shared" si="1"/>
        <v>1.9858169440242055</v>
      </c>
      <c r="G10" s="118">
        <v>2</v>
      </c>
      <c r="H10" s="98">
        <v>3</v>
      </c>
      <c r="I10" s="98">
        <v>3</v>
      </c>
      <c r="J10" s="441">
        <f t="shared" si="2"/>
        <v>1.5</v>
      </c>
      <c r="K10" s="119">
        <f t="shared" si="3"/>
        <v>1</v>
      </c>
      <c r="L10" s="106"/>
      <c r="M10" s="106"/>
      <c r="N10" s="5">
        <f t="shared" si="4"/>
        <v>5.2129999999999992</v>
      </c>
      <c r="O10" s="6">
        <f t="shared" si="5"/>
        <v>0</v>
      </c>
      <c r="P10" s="5">
        <f t="shared" si="6"/>
        <v>8.0229999999999997</v>
      </c>
      <c r="Q10" s="6">
        <f t="shared" si="7"/>
        <v>1</v>
      </c>
    </row>
    <row r="11" spans="1:17" ht="14.4" hidden="1" customHeight="1" outlineLevel="1" x14ac:dyDescent="0.3">
      <c r="A11" s="454" t="s">
        <v>156</v>
      </c>
      <c r="B11" s="105">
        <v>0</v>
      </c>
      <c r="C11" s="98">
        <v>0</v>
      </c>
      <c r="D11" s="98">
        <v>12.648</v>
      </c>
      <c r="E11" s="440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1</v>
      </c>
      <c r="J11" s="441" t="str">
        <f t="shared" si="2"/>
        <v/>
      </c>
      <c r="K11" s="119" t="str">
        <f t="shared" si="3"/>
        <v/>
      </c>
      <c r="L11" s="106"/>
      <c r="M11" s="106"/>
      <c r="N11" s="5">
        <f t="shared" si="4"/>
        <v>12.648</v>
      </c>
      <c r="O11" s="6">
        <f t="shared" si="5"/>
        <v>1</v>
      </c>
      <c r="P11" s="5">
        <f t="shared" si="6"/>
        <v>12.648</v>
      </c>
      <c r="Q11" s="6">
        <f t="shared" si="7"/>
        <v>1</v>
      </c>
    </row>
    <row r="12" spans="1:17" ht="14.4" hidden="1" customHeight="1" outlineLevel="1" thickBot="1" x14ac:dyDescent="0.35">
      <c r="A12" s="455" t="s">
        <v>184</v>
      </c>
      <c r="B12" s="222">
        <v>0</v>
      </c>
      <c r="C12" s="223">
        <v>1.907</v>
      </c>
      <c r="D12" s="223">
        <v>0</v>
      </c>
      <c r="E12" s="440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42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119.675</v>
      </c>
      <c r="C13" s="101">
        <f>SUM(C5:C12)</f>
        <v>216.73400000000001</v>
      </c>
      <c r="D13" s="101">
        <f>SUM(D5:D12)</f>
        <v>172.97</v>
      </c>
      <c r="E13" s="436">
        <f>IF(OR(D13=0,B13=0),0,D13/B13)</f>
        <v>1.4453311050762483</v>
      </c>
      <c r="F13" s="120">
        <f>IF(OR(D13=0,C13=0),0,D13/C13)</f>
        <v>0.79807505975066206</v>
      </c>
      <c r="G13" s="121">
        <f>SUM(G5:G12)</f>
        <v>20</v>
      </c>
      <c r="H13" s="101">
        <f>SUM(H5:H12)</f>
        <v>31</v>
      </c>
      <c r="I13" s="101">
        <f>SUM(I5:I12)</f>
        <v>19</v>
      </c>
      <c r="J13" s="436">
        <f>IF(OR(I13=0,G13=0),0,I13/G13)</f>
        <v>0.95</v>
      </c>
      <c r="K13" s="122">
        <f>IF(OR(I13=0,H13=0),0,I13/H13)</f>
        <v>0.61290322580645162</v>
      </c>
      <c r="L13" s="106"/>
      <c r="M13" s="106"/>
      <c r="N13" s="112">
        <f t="shared" si="4"/>
        <v>-43.76400000000001</v>
      </c>
      <c r="O13" s="123">
        <f t="shared" si="5"/>
        <v>-12</v>
      </c>
      <c r="P13" s="112">
        <f t="shared" si="6"/>
        <v>53.295000000000002</v>
      </c>
      <c r="Q13" s="123">
        <f t="shared" si="7"/>
        <v>-1</v>
      </c>
    </row>
    <row r="14" spans="1:17" ht="14.4" customHeight="1" x14ac:dyDescent="0.3">
      <c r="A14" s="124"/>
      <c r="B14" s="570"/>
      <c r="C14" s="570"/>
      <c r="D14" s="570"/>
      <c r="E14" s="593"/>
      <c r="F14" s="570"/>
      <c r="G14" s="570"/>
      <c r="H14" s="570"/>
      <c r="I14" s="570"/>
      <c r="J14" s="593"/>
      <c r="K14" s="570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94" t="s">
        <v>269</v>
      </c>
      <c r="B16" s="596" t="s">
        <v>58</v>
      </c>
      <c r="C16" s="597"/>
      <c r="D16" s="597"/>
      <c r="E16" s="598"/>
      <c r="F16" s="599"/>
      <c r="G16" s="596" t="s">
        <v>225</v>
      </c>
      <c r="H16" s="597"/>
      <c r="I16" s="597"/>
      <c r="J16" s="598"/>
      <c r="K16" s="599"/>
      <c r="L16" s="587" t="s">
        <v>160</v>
      </c>
      <c r="M16" s="588"/>
      <c r="N16" s="140"/>
      <c r="O16" s="140"/>
      <c r="P16" s="140"/>
      <c r="Q16" s="140"/>
    </row>
    <row r="17" spans="1:17" ht="14.4" customHeight="1" thickBot="1" x14ac:dyDescent="0.35">
      <c r="A17" s="595"/>
      <c r="B17" s="125">
        <v>2015</v>
      </c>
      <c r="C17" s="126">
        <v>2016</v>
      </c>
      <c r="D17" s="126">
        <v>2017</v>
      </c>
      <c r="E17" s="126" t="s">
        <v>268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268</v>
      </c>
      <c r="K17" s="127" t="s">
        <v>2</v>
      </c>
      <c r="L17" s="589" t="s">
        <v>161</v>
      </c>
      <c r="M17" s="590"/>
      <c r="N17" s="128" t="s">
        <v>59</v>
      </c>
      <c r="O17" s="129" t="s">
        <v>60</v>
      </c>
      <c r="P17" s="128" t="s">
        <v>277</v>
      </c>
      <c r="Q17" s="129" t="s">
        <v>278</v>
      </c>
    </row>
    <row r="18" spans="1:17" ht="14.4" hidden="1" customHeight="1" outlineLevel="1" x14ac:dyDescent="0.3">
      <c r="A18" s="453" t="s">
        <v>150</v>
      </c>
      <c r="B18" s="104">
        <v>33.883000000000003</v>
      </c>
      <c r="C18" s="99">
        <v>93.715000000000003</v>
      </c>
      <c r="D18" s="99">
        <v>115.383</v>
      </c>
      <c r="E18" s="440">
        <f>IF(OR(D18=0,B18=0),"",D18/B18)</f>
        <v>3.405336009208157</v>
      </c>
      <c r="F18" s="114">
        <f>IF(OR(D18=0,C18=0),"",D18/C18)</f>
        <v>1.2312116523502106</v>
      </c>
      <c r="G18" s="104">
        <v>8</v>
      </c>
      <c r="H18" s="99">
        <v>14</v>
      </c>
      <c r="I18" s="99">
        <v>11</v>
      </c>
      <c r="J18" s="440">
        <f>IF(OR(I18=0,G18=0),"",I18/G18)</f>
        <v>1.375</v>
      </c>
      <c r="K18" s="116">
        <f>IF(OR(I18=0,H18=0),"",I18/H18)</f>
        <v>0.7857142857142857</v>
      </c>
      <c r="L18" s="585">
        <v>0.91871999999999998</v>
      </c>
      <c r="M18" s="586"/>
      <c r="N18" s="130">
        <f t="shared" ref="N18:N26" si="8">D18-C18</f>
        <v>21.667999999999992</v>
      </c>
      <c r="O18" s="131">
        <f t="shared" ref="O18:O26" si="9">I18-H18</f>
        <v>-3</v>
      </c>
      <c r="P18" s="130">
        <f t="shared" ref="P18:P26" si="10">D18-B18</f>
        <v>81.5</v>
      </c>
      <c r="Q18" s="131">
        <f t="shared" ref="Q18:Q26" si="11">I18-G18</f>
        <v>3</v>
      </c>
    </row>
    <row r="19" spans="1:17" ht="14.4" hidden="1" customHeight="1" outlineLevel="1" x14ac:dyDescent="0.3">
      <c r="A19" s="454" t="s">
        <v>151</v>
      </c>
      <c r="B19" s="105">
        <v>15.96</v>
      </c>
      <c r="C19" s="98">
        <v>35.753999999999998</v>
      </c>
      <c r="D19" s="98">
        <v>0</v>
      </c>
      <c r="E19" s="441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3</v>
      </c>
      <c r="H19" s="98">
        <v>5</v>
      </c>
      <c r="I19" s="98">
        <v>0</v>
      </c>
      <c r="J19" s="441" t="str">
        <f t="shared" ref="J19:J25" si="14">IF(OR(I19=0,G19=0),"",I19/G19)</f>
        <v/>
      </c>
      <c r="K19" s="119" t="str">
        <f t="shared" ref="K19:K25" si="15">IF(OR(I19=0,H19=0),"",I19/H19)</f>
        <v/>
      </c>
      <c r="L19" s="585">
        <v>0.99456</v>
      </c>
      <c r="M19" s="586"/>
      <c r="N19" s="132">
        <f t="shared" si="8"/>
        <v>-35.753999999999998</v>
      </c>
      <c r="O19" s="133">
        <f t="shared" si="9"/>
        <v>-5</v>
      </c>
      <c r="P19" s="132">
        <f t="shared" si="10"/>
        <v>-15.96</v>
      </c>
      <c r="Q19" s="133">
        <f t="shared" si="11"/>
        <v>-3</v>
      </c>
    </row>
    <row r="20" spans="1:17" ht="14.4" hidden="1" customHeight="1" outlineLevel="1" x14ac:dyDescent="0.3">
      <c r="A20" s="454" t="s">
        <v>152</v>
      </c>
      <c r="B20" s="105">
        <v>63.968000000000004</v>
      </c>
      <c r="C20" s="98">
        <v>61.494999999999997</v>
      </c>
      <c r="D20" s="98">
        <v>4.4210000000000003</v>
      </c>
      <c r="E20" s="441">
        <f t="shared" si="12"/>
        <v>6.9112681340670334E-2</v>
      </c>
      <c r="F20" s="117">
        <f t="shared" si="13"/>
        <v>7.1892023741767633E-2</v>
      </c>
      <c r="G20" s="105">
        <v>5</v>
      </c>
      <c r="H20" s="98">
        <v>6</v>
      </c>
      <c r="I20" s="98">
        <v>1</v>
      </c>
      <c r="J20" s="441">
        <f t="shared" si="14"/>
        <v>0.2</v>
      </c>
      <c r="K20" s="119">
        <f t="shared" si="15"/>
        <v>0.16666666666666666</v>
      </c>
      <c r="L20" s="585">
        <v>0.96671999999999991</v>
      </c>
      <c r="M20" s="586"/>
      <c r="N20" s="132">
        <f t="shared" si="8"/>
        <v>-57.073999999999998</v>
      </c>
      <c r="O20" s="133">
        <f t="shared" si="9"/>
        <v>-5</v>
      </c>
      <c r="P20" s="132">
        <f t="shared" si="10"/>
        <v>-59.547000000000004</v>
      </c>
      <c r="Q20" s="133">
        <f t="shared" si="11"/>
        <v>-4</v>
      </c>
    </row>
    <row r="21" spans="1:17" ht="14.4" hidden="1" customHeight="1" outlineLevel="1" x14ac:dyDescent="0.3">
      <c r="A21" s="454" t="s">
        <v>153</v>
      </c>
      <c r="B21" s="105">
        <v>3.3860000000000001</v>
      </c>
      <c r="C21" s="98">
        <v>18.574999999999999</v>
      </c>
      <c r="D21" s="98">
        <v>25.295999999999999</v>
      </c>
      <c r="E21" s="441">
        <f t="shared" si="12"/>
        <v>7.4707619610159473</v>
      </c>
      <c r="F21" s="117">
        <f t="shared" si="13"/>
        <v>1.3618304172274562</v>
      </c>
      <c r="G21" s="105">
        <v>2</v>
      </c>
      <c r="H21" s="98">
        <v>2</v>
      </c>
      <c r="I21" s="98">
        <v>2</v>
      </c>
      <c r="J21" s="441">
        <f t="shared" si="14"/>
        <v>1</v>
      </c>
      <c r="K21" s="119">
        <f t="shared" si="15"/>
        <v>1</v>
      </c>
      <c r="L21" s="585">
        <v>1.11744</v>
      </c>
      <c r="M21" s="586"/>
      <c r="N21" s="132">
        <f t="shared" si="8"/>
        <v>6.7210000000000001</v>
      </c>
      <c r="O21" s="133">
        <f t="shared" si="9"/>
        <v>0</v>
      </c>
      <c r="P21" s="132">
        <f t="shared" si="10"/>
        <v>21.91</v>
      </c>
      <c r="Q21" s="133">
        <f t="shared" si="11"/>
        <v>0</v>
      </c>
    </row>
    <row r="22" spans="1:17" ht="14.4" hidden="1" customHeight="1" outlineLevel="1" x14ac:dyDescent="0.3">
      <c r="A22" s="454" t="s">
        <v>154</v>
      </c>
      <c r="B22" s="105">
        <v>0</v>
      </c>
      <c r="C22" s="98">
        <v>0</v>
      </c>
      <c r="D22" s="98">
        <v>0</v>
      </c>
      <c r="E22" s="441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441" t="str">
        <f t="shared" si="14"/>
        <v/>
      </c>
      <c r="K22" s="119" t="str">
        <f t="shared" si="15"/>
        <v/>
      </c>
      <c r="L22" s="585">
        <v>0.96</v>
      </c>
      <c r="M22" s="586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54" t="s">
        <v>155</v>
      </c>
      <c r="B23" s="105">
        <v>2.4780000000000002</v>
      </c>
      <c r="C23" s="98">
        <v>5.2880000000000003</v>
      </c>
      <c r="D23" s="98">
        <v>10.500999999999999</v>
      </c>
      <c r="E23" s="441">
        <f t="shared" si="12"/>
        <v>4.2376916868442285</v>
      </c>
      <c r="F23" s="117">
        <f t="shared" si="13"/>
        <v>1.9858169440242055</v>
      </c>
      <c r="G23" s="105">
        <v>2</v>
      </c>
      <c r="H23" s="98">
        <v>3</v>
      </c>
      <c r="I23" s="98">
        <v>3</v>
      </c>
      <c r="J23" s="441">
        <f t="shared" si="14"/>
        <v>1.5</v>
      </c>
      <c r="K23" s="119">
        <f t="shared" si="15"/>
        <v>1</v>
      </c>
      <c r="L23" s="585">
        <v>0.98495999999999995</v>
      </c>
      <c r="M23" s="586"/>
      <c r="N23" s="132">
        <f t="shared" si="8"/>
        <v>5.2129999999999992</v>
      </c>
      <c r="O23" s="133">
        <f t="shared" si="9"/>
        <v>0</v>
      </c>
      <c r="P23" s="132">
        <f t="shared" si="10"/>
        <v>8.0229999999999997</v>
      </c>
      <c r="Q23" s="133">
        <f t="shared" si="11"/>
        <v>1</v>
      </c>
    </row>
    <row r="24" spans="1:17" ht="14.4" hidden="1" customHeight="1" outlineLevel="1" x14ac:dyDescent="0.3">
      <c r="A24" s="454" t="s">
        <v>156</v>
      </c>
      <c r="B24" s="105">
        <v>0</v>
      </c>
      <c r="C24" s="98">
        <v>0</v>
      </c>
      <c r="D24" s="98">
        <v>12.648</v>
      </c>
      <c r="E24" s="441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1</v>
      </c>
      <c r="J24" s="441" t="str">
        <f t="shared" si="14"/>
        <v/>
      </c>
      <c r="K24" s="119" t="str">
        <f t="shared" si="15"/>
        <v/>
      </c>
      <c r="L24" s="585">
        <v>1.0147199999999998</v>
      </c>
      <c r="M24" s="586"/>
      <c r="N24" s="132">
        <f t="shared" si="8"/>
        <v>12.648</v>
      </c>
      <c r="O24" s="133">
        <f t="shared" si="9"/>
        <v>1</v>
      </c>
      <c r="P24" s="132">
        <f t="shared" si="10"/>
        <v>12.648</v>
      </c>
      <c r="Q24" s="133">
        <f t="shared" si="11"/>
        <v>1</v>
      </c>
    </row>
    <row r="25" spans="1:17" ht="14.4" hidden="1" customHeight="1" outlineLevel="1" thickBot="1" x14ac:dyDescent="0.35">
      <c r="A25" s="455" t="s">
        <v>184</v>
      </c>
      <c r="B25" s="222">
        <v>0</v>
      </c>
      <c r="C25" s="223">
        <v>1.907</v>
      </c>
      <c r="D25" s="223">
        <v>0</v>
      </c>
      <c r="E25" s="442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42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58" t="s">
        <v>3</v>
      </c>
      <c r="B26" s="134">
        <f>SUM(B18:B25)</f>
        <v>119.675</v>
      </c>
      <c r="C26" s="135">
        <f>SUM(C18:C25)</f>
        <v>216.73400000000001</v>
      </c>
      <c r="D26" s="135">
        <f>SUM(D18:D25)</f>
        <v>168.249</v>
      </c>
      <c r="E26" s="437">
        <f>IF(OR(D26=0,B26=0),0,D26/B26)</f>
        <v>1.4058825987048256</v>
      </c>
      <c r="F26" s="136">
        <f>IF(OR(D26=0,C26=0),0,D26/C26)</f>
        <v>0.77629259830022046</v>
      </c>
      <c r="G26" s="134">
        <f>SUM(G18:G25)</f>
        <v>20</v>
      </c>
      <c r="H26" s="135">
        <f>SUM(H18:H25)</f>
        <v>31</v>
      </c>
      <c r="I26" s="135">
        <f>SUM(I18:I25)</f>
        <v>18</v>
      </c>
      <c r="J26" s="437">
        <f>IF(OR(I26=0,G26=0),0,I26/G26)</f>
        <v>0.9</v>
      </c>
      <c r="K26" s="137">
        <f>IF(OR(I26=0,H26=0),0,I26/H26)</f>
        <v>0.58064516129032262</v>
      </c>
      <c r="L26" s="106"/>
      <c r="M26" s="106"/>
      <c r="N26" s="128">
        <f t="shared" si="8"/>
        <v>-48.485000000000014</v>
      </c>
      <c r="O26" s="138">
        <f t="shared" si="9"/>
        <v>-13</v>
      </c>
      <c r="P26" s="128">
        <f t="shared" si="10"/>
        <v>48.573999999999998</v>
      </c>
      <c r="Q26" s="138">
        <f t="shared" si="11"/>
        <v>-2</v>
      </c>
    </row>
    <row r="27" spans="1:17" ht="14.4" customHeight="1" x14ac:dyDescent="0.3">
      <c r="A27" s="139"/>
      <c r="B27" s="570" t="s">
        <v>182</v>
      </c>
      <c r="C27" s="571"/>
      <c r="D27" s="571"/>
      <c r="E27" s="572"/>
      <c r="F27" s="571"/>
      <c r="G27" s="570" t="s">
        <v>183</v>
      </c>
      <c r="H27" s="571"/>
      <c r="I27" s="571"/>
      <c r="J27" s="572"/>
      <c r="K27" s="571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579" t="s">
        <v>270</v>
      </c>
      <c r="B29" s="581" t="s">
        <v>58</v>
      </c>
      <c r="C29" s="582"/>
      <c r="D29" s="582"/>
      <c r="E29" s="583"/>
      <c r="F29" s="584"/>
      <c r="G29" s="582" t="s">
        <v>225</v>
      </c>
      <c r="H29" s="582"/>
      <c r="I29" s="582"/>
      <c r="J29" s="583"/>
      <c r="K29" s="584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580"/>
      <c r="B30" s="142">
        <v>2015</v>
      </c>
      <c r="C30" s="143">
        <v>2016</v>
      </c>
      <c r="D30" s="143">
        <v>2017</v>
      </c>
      <c r="E30" s="143" t="s">
        <v>268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268</v>
      </c>
      <c r="K30" s="144" t="s">
        <v>2</v>
      </c>
      <c r="L30" s="140"/>
      <c r="M30" s="140"/>
      <c r="N30" s="145" t="s">
        <v>59</v>
      </c>
      <c r="O30" s="146" t="s">
        <v>60</v>
      </c>
      <c r="P30" s="145" t="s">
        <v>277</v>
      </c>
      <c r="Q30" s="146" t="s">
        <v>278</v>
      </c>
    </row>
    <row r="31" spans="1:17" ht="14.4" hidden="1" customHeight="1" outlineLevel="1" x14ac:dyDescent="0.3">
      <c r="A31" s="453" t="s">
        <v>150</v>
      </c>
      <c r="B31" s="104">
        <v>0</v>
      </c>
      <c r="C31" s="99">
        <v>0</v>
      </c>
      <c r="D31" s="99">
        <v>4.7210000000000001</v>
      </c>
      <c r="E31" s="440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1</v>
      </c>
      <c r="J31" s="440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4.7210000000000001</v>
      </c>
      <c r="Q31" s="131">
        <f t="shared" ref="Q31:Q39" si="19">I31-G31</f>
        <v>1</v>
      </c>
    </row>
    <row r="32" spans="1:17" ht="14.4" hidden="1" customHeight="1" outlineLevel="1" x14ac:dyDescent="0.3">
      <c r="A32" s="454" t="s">
        <v>151</v>
      </c>
      <c r="B32" s="105">
        <v>0</v>
      </c>
      <c r="C32" s="98">
        <v>0</v>
      </c>
      <c r="D32" s="98">
        <v>0</v>
      </c>
      <c r="E32" s="441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441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54" t="s">
        <v>152</v>
      </c>
      <c r="B33" s="105">
        <v>0</v>
      </c>
      <c r="C33" s="98">
        <v>0</v>
      </c>
      <c r="D33" s="98">
        <v>0</v>
      </c>
      <c r="E33" s="441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441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54" t="s">
        <v>153</v>
      </c>
      <c r="B34" s="105">
        <v>0</v>
      </c>
      <c r="C34" s="98">
        <v>0</v>
      </c>
      <c r="D34" s="98">
        <v>0</v>
      </c>
      <c r="E34" s="441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441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54" t="s">
        <v>154</v>
      </c>
      <c r="B35" s="105">
        <v>0</v>
      </c>
      <c r="C35" s="98">
        <v>0</v>
      </c>
      <c r="D35" s="98">
        <v>0</v>
      </c>
      <c r="E35" s="441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441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54" t="s">
        <v>155</v>
      </c>
      <c r="B36" s="105">
        <v>0</v>
      </c>
      <c r="C36" s="98">
        <v>0</v>
      </c>
      <c r="D36" s="98">
        <v>0</v>
      </c>
      <c r="E36" s="441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441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54" t="s">
        <v>156</v>
      </c>
      <c r="B37" s="105">
        <v>0</v>
      </c>
      <c r="C37" s="98">
        <v>0</v>
      </c>
      <c r="D37" s="98">
        <v>0</v>
      </c>
      <c r="E37" s="441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441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55" t="s">
        <v>184</v>
      </c>
      <c r="B38" s="222">
        <v>0</v>
      </c>
      <c r="C38" s="223">
        <v>0</v>
      </c>
      <c r="D38" s="223">
        <v>0</v>
      </c>
      <c r="E38" s="442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42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57" t="s">
        <v>3</v>
      </c>
      <c r="B39" s="103">
        <f>SUM(B31:B38)</f>
        <v>0</v>
      </c>
      <c r="C39" s="147">
        <f>SUM(C31:C38)</f>
        <v>0</v>
      </c>
      <c r="D39" s="147">
        <f>SUM(D31:D38)</f>
        <v>4.7210000000000001</v>
      </c>
      <c r="E39" s="438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1</v>
      </c>
      <c r="J39" s="438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4.7210000000000001</v>
      </c>
      <c r="Q39" s="151">
        <f t="shared" si="19"/>
        <v>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73" t="s">
        <v>271</v>
      </c>
      <c r="B42" s="575" t="s">
        <v>58</v>
      </c>
      <c r="C42" s="576"/>
      <c r="D42" s="576"/>
      <c r="E42" s="577"/>
      <c r="F42" s="578"/>
      <c r="G42" s="576" t="s">
        <v>225</v>
      </c>
      <c r="H42" s="576"/>
      <c r="I42" s="576"/>
      <c r="J42" s="577"/>
      <c r="K42" s="578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74"/>
      <c r="B43" s="423">
        <v>2015</v>
      </c>
      <c r="C43" s="424">
        <v>2016</v>
      </c>
      <c r="D43" s="424">
        <v>2017</v>
      </c>
      <c r="E43" s="424" t="s">
        <v>268</v>
      </c>
      <c r="F43" s="425" t="s">
        <v>2</v>
      </c>
      <c r="G43" s="424">
        <v>2015</v>
      </c>
      <c r="H43" s="424">
        <v>2016</v>
      </c>
      <c r="I43" s="424">
        <v>2017</v>
      </c>
      <c r="J43" s="424" t="s">
        <v>268</v>
      </c>
      <c r="K43" s="425" t="s">
        <v>2</v>
      </c>
      <c r="L43" s="140"/>
      <c r="M43" s="140"/>
      <c r="N43" s="431" t="s">
        <v>59</v>
      </c>
      <c r="O43" s="433" t="s">
        <v>60</v>
      </c>
      <c r="P43" s="431" t="s">
        <v>277</v>
      </c>
      <c r="Q43" s="433" t="s">
        <v>278</v>
      </c>
    </row>
    <row r="44" spans="1:17" ht="14.4" hidden="1" customHeight="1" outlineLevel="1" x14ac:dyDescent="0.3">
      <c r="A44" s="453" t="s">
        <v>150</v>
      </c>
      <c r="B44" s="104">
        <v>0</v>
      </c>
      <c r="C44" s="99">
        <v>0</v>
      </c>
      <c r="D44" s="99">
        <v>0</v>
      </c>
      <c r="E44" s="440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440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54" t="s">
        <v>151</v>
      </c>
      <c r="B45" s="105">
        <v>0</v>
      </c>
      <c r="C45" s="98">
        <v>0</v>
      </c>
      <c r="D45" s="98">
        <v>0</v>
      </c>
      <c r="E45" s="441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441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54" t="s">
        <v>152</v>
      </c>
      <c r="B46" s="105">
        <v>0</v>
      </c>
      <c r="C46" s="98">
        <v>0</v>
      </c>
      <c r="D46" s="98">
        <v>0</v>
      </c>
      <c r="E46" s="441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441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54" t="s">
        <v>153</v>
      </c>
      <c r="B47" s="105">
        <v>0</v>
      </c>
      <c r="C47" s="98">
        <v>0</v>
      </c>
      <c r="D47" s="98">
        <v>0</v>
      </c>
      <c r="E47" s="441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441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54" t="s">
        <v>154</v>
      </c>
      <c r="B48" s="105">
        <v>0</v>
      </c>
      <c r="C48" s="98">
        <v>0</v>
      </c>
      <c r="D48" s="98">
        <v>0</v>
      </c>
      <c r="E48" s="441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441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54" t="s">
        <v>155</v>
      </c>
      <c r="B49" s="105">
        <v>0</v>
      </c>
      <c r="C49" s="98">
        <v>0</v>
      </c>
      <c r="D49" s="98">
        <v>0</v>
      </c>
      <c r="E49" s="441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441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54" t="s">
        <v>156</v>
      </c>
      <c r="B50" s="105">
        <v>0</v>
      </c>
      <c r="C50" s="98">
        <v>0</v>
      </c>
      <c r="D50" s="98">
        <v>0</v>
      </c>
      <c r="E50" s="441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441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55" t="s">
        <v>184</v>
      </c>
      <c r="B51" s="222">
        <v>0</v>
      </c>
      <c r="C51" s="223">
        <v>0</v>
      </c>
      <c r="D51" s="223">
        <v>0</v>
      </c>
      <c r="E51" s="442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42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56" t="s">
        <v>3</v>
      </c>
      <c r="B52" s="426">
        <f>SUM(B44:B51)</f>
        <v>0</v>
      </c>
      <c r="C52" s="427">
        <f>SUM(C44:C51)</f>
        <v>0</v>
      </c>
      <c r="D52" s="427">
        <f>SUM(D44:D51)</f>
        <v>0</v>
      </c>
      <c r="E52" s="439">
        <f>IF(OR(D52=0,B52=0),0,D52/B52)</f>
        <v>0</v>
      </c>
      <c r="F52" s="428">
        <f>IF(OR(D52=0,C52=0),0,D52/C52)</f>
        <v>0</v>
      </c>
      <c r="G52" s="429">
        <f>SUM(G44:G51)</f>
        <v>0</v>
      </c>
      <c r="H52" s="427">
        <f>SUM(H44:H51)</f>
        <v>0</v>
      </c>
      <c r="I52" s="427">
        <f>SUM(I44:I51)</f>
        <v>0</v>
      </c>
      <c r="J52" s="439">
        <f>IF(OR(I52=0,G52=0),0,I52/G52)</f>
        <v>0</v>
      </c>
      <c r="K52" s="430">
        <f>IF(OR(I52=0,H52=0),0,I52/H52)</f>
        <v>0</v>
      </c>
      <c r="L52" s="140"/>
      <c r="M52" s="140"/>
      <c r="N52" s="431">
        <f t="shared" si="24"/>
        <v>0</v>
      </c>
      <c r="O52" s="432">
        <f t="shared" si="25"/>
        <v>0</v>
      </c>
      <c r="P52" s="431">
        <f t="shared" si="26"/>
        <v>0</v>
      </c>
      <c r="Q52" s="432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267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403" t="s">
        <v>263</v>
      </c>
    </row>
    <row r="56" spans="1:17" ht="14.4" customHeight="1" x14ac:dyDescent="0.25">
      <c r="A56" s="404" t="s">
        <v>264</v>
      </c>
    </row>
    <row r="57" spans="1:17" ht="14.4" customHeight="1" x14ac:dyDescent="0.25">
      <c r="A57" s="403" t="s">
        <v>265</v>
      </c>
    </row>
    <row r="58" spans="1:17" ht="14.4" customHeight="1" x14ac:dyDescent="0.25">
      <c r="A58" s="404" t="s">
        <v>272</v>
      </c>
    </row>
    <row r="59" spans="1:17" ht="14.4" customHeight="1" x14ac:dyDescent="0.25">
      <c r="A59" s="404" t="s">
        <v>273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27" t="s">
        <v>102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x14ac:dyDescent="0.3">
      <c r="A2" s="351" t="s">
        <v>288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00" t="s">
        <v>70</v>
      </c>
      <c r="C31" s="601"/>
      <c r="D31" s="601"/>
      <c r="E31" s="602"/>
      <c r="F31" s="152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73</v>
      </c>
      <c r="C32" s="154" t="s">
        <v>74</v>
      </c>
      <c r="D32" s="154" t="s">
        <v>75</v>
      </c>
      <c r="E32" s="155" t="s">
        <v>2</v>
      </c>
      <c r="F32" s="156" t="s">
        <v>76</v>
      </c>
      <c r="G32" s="341"/>
      <c r="H32" s="34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57" t="s">
        <v>90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91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92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93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94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95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96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97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98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99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100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101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104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96" t="s">
        <v>136</v>
      </c>
      <c r="B1" s="496"/>
      <c r="C1" s="497"/>
      <c r="D1" s="497"/>
      <c r="E1" s="497"/>
    </row>
    <row r="2" spans="1:5" ht="14.4" customHeight="1" thickBot="1" x14ac:dyDescent="0.35">
      <c r="A2" s="351" t="s">
        <v>288</v>
      </c>
      <c r="B2" s="253"/>
    </row>
    <row r="3" spans="1:5" ht="14.4" customHeight="1" thickBot="1" x14ac:dyDescent="0.35">
      <c r="A3" s="256"/>
      <c r="C3" s="257" t="s">
        <v>118</v>
      </c>
      <c r="D3" s="258" t="s">
        <v>81</v>
      </c>
      <c r="E3" s="259" t="s">
        <v>83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23705.537218994141</v>
      </c>
      <c r="D4" s="262">
        <f ca="1">IF(ISERROR(VLOOKUP("Náklady celkem",INDIRECT("HI!$A:$G"),5,0)),0,VLOOKUP("Náklady celkem",INDIRECT("HI!$A:$G"),5,0))</f>
        <v>23204.797550000003</v>
      </c>
      <c r="E4" s="263">
        <f ca="1">IF(C4=0,0,D4/C4)</f>
        <v>0.97887667913330734</v>
      </c>
    </row>
    <row r="5" spans="1:5" ht="14.4" customHeight="1" x14ac:dyDescent="0.3">
      <c r="A5" s="264" t="s">
        <v>169</v>
      </c>
      <c r="B5" s="265"/>
      <c r="C5" s="266"/>
      <c r="D5" s="266"/>
      <c r="E5" s="267"/>
    </row>
    <row r="6" spans="1:5" ht="14.4" customHeight="1" x14ac:dyDescent="0.3">
      <c r="A6" s="268" t="s">
        <v>174</v>
      </c>
      <c r="B6" s="269"/>
      <c r="C6" s="270"/>
      <c r="D6" s="270"/>
      <c r="E6" s="267"/>
    </row>
    <row r="7" spans="1:5" ht="14.4" customHeight="1" x14ac:dyDescent="0.3">
      <c r="A7" s="4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123</v>
      </c>
      <c r="C7" s="270">
        <f>IF(ISERROR(HI!F5),"",HI!F5)</f>
        <v>3817.3574902343748</v>
      </c>
      <c r="D7" s="270">
        <f>IF(ISERROR(HI!E5),"",HI!E5)</f>
        <v>4041.0654500000005</v>
      </c>
      <c r="E7" s="267">
        <f t="shared" ref="E7:E13" si="0">IF(C7=0,0,D7/C7)</f>
        <v>1.0586028320213443</v>
      </c>
    </row>
    <row r="8" spans="1:5" ht="14.4" customHeight="1" x14ac:dyDescent="0.3">
      <c r="A8" s="419" t="str">
        <f>HYPERLINK("#'LŽ PL'!A1","Plnění pozitivního listu (min. 90%)")</f>
        <v>Plnění pozitivního listu (min. 90%)</v>
      </c>
      <c r="B8" s="269" t="s">
        <v>167</v>
      </c>
      <c r="C8" s="271">
        <v>0.9</v>
      </c>
      <c r="D8" s="271">
        <f>IF(ISERROR(VLOOKUP("celkem",'LŽ PL'!$A:$F,5,0)),0,VLOOKUP("celkem",'LŽ PL'!$A:$F,5,0))</f>
        <v>0.98702045377261316</v>
      </c>
      <c r="E8" s="267">
        <f t="shared" si="0"/>
        <v>1.0966893930806814</v>
      </c>
    </row>
    <row r="9" spans="1:5" ht="14.4" customHeight="1" x14ac:dyDescent="0.3">
      <c r="A9" s="419" t="str">
        <f>HYPERLINK("#'LŽ Statim'!A1","Podíl statimových žádanek (max. 30%)")</f>
        <v>Podíl statimových žádanek (max. 30%)</v>
      </c>
      <c r="B9" s="417" t="s">
        <v>236</v>
      </c>
      <c r="C9" s="418">
        <v>0.3</v>
      </c>
      <c r="D9" s="418">
        <f>IF('LŽ Statim'!G3="",0,'LŽ Statim'!G3)</f>
        <v>0.17942857142857144</v>
      </c>
      <c r="E9" s="267">
        <f>IF(C9=0,0,D9/C9)</f>
        <v>0.59809523809523812</v>
      </c>
    </row>
    <row r="10" spans="1:5" ht="14.4" customHeight="1" x14ac:dyDescent="0.3">
      <c r="A10" s="272" t="s">
        <v>170</v>
      </c>
      <c r="B10" s="269"/>
      <c r="C10" s="270"/>
      <c r="D10" s="270"/>
      <c r="E10" s="267"/>
    </row>
    <row r="11" spans="1:5" ht="14.4" customHeight="1" x14ac:dyDescent="0.3">
      <c r="A11" s="272" t="s">
        <v>171</v>
      </c>
      <c r="B11" s="269"/>
      <c r="C11" s="270"/>
      <c r="D11" s="270"/>
      <c r="E11" s="267"/>
    </row>
    <row r="12" spans="1:5" ht="14.4" customHeight="1" x14ac:dyDescent="0.3">
      <c r="A12" s="273" t="s">
        <v>175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123</v>
      </c>
      <c r="C13" s="270">
        <f>IF(ISERROR(HI!F6),"",HI!F6)</f>
        <v>1565.9099952087402</v>
      </c>
      <c r="D13" s="270">
        <f>IF(ISERROR(HI!E6),"",HI!E6)</f>
        <v>1472.5186799999997</v>
      </c>
      <c r="E13" s="267">
        <f t="shared" si="0"/>
        <v>0.94035971703706311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14643.666318359376</v>
      </c>
      <c r="D14" s="266">
        <f ca="1">IF(ISERROR(VLOOKUP("Osobní náklady (Kč) *",INDIRECT("HI!$A:$G"),5,0)),0,VLOOKUP("Osobní náklady (Kč) *",INDIRECT("HI!$A:$G"),5,0))</f>
        <v>14768.377620000001</v>
      </c>
      <c r="E14" s="267">
        <f ca="1">IF(C14=0,0,D14/C14)</f>
        <v>1.0085163987576165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6502.02</v>
      </c>
      <c r="D16" s="285">
        <f ca="1">IF(ISERROR(VLOOKUP("Výnosy celkem",INDIRECT("HI!$A:$G"),5,0)),0,VLOOKUP("Výnosy celkem",INDIRECT("HI!$A:$G"),5,0))</f>
        <v>5189.1000000000004</v>
      </c>
      <c r="E16" s="286">
        <f t="shared" ref="E16:E26" ca="1" si="1">IF(C16=0,0,D16/C16)</f>
        <v>0.79807505975066206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46" t="s">
        <v>138</v>
      </c>
      <c r="C18" s="271">
        <v>0.85</v>
      </c>
      <c r="D18" s="271">
        <f>IF(ISERROR(VLOOKUP("Celkem:",'ZV Vykáz.-H'!$A:$S,7,0)),"",VLOOKUP("Celkem:",'ZV Vykáz.-H'!$A:$S,7,0))</f>
        <v>1.0846837168103567</v>
      </c>
      <c r="E18" s="267">
        <f t="shared" si="1"/>
        <v>1.2760984903651256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6502.02</v>
      </c>
      <c r="D19" s="266">
        <f ca="1">IF(ISERROR(VLOOKUP("Hospitalizace *",INDIRECT("HI!$A:$G"),5,0)),0,VLOOKUP("Hospitalizace *",INDIRECT("HI!$A:$G"),5,0))</f>
        <v>5189.1000000000004</v>
      </c>
      <c r="E19" s="267">
        <f ca="1">IF(C19=0,0,D19/C19)</f>
        <v>0.79807505975066206</v>
      </c>
    </row>
    <row r="20" spans="1:5" ht="14.4" customHeight="1" x14ac:dyDescent="0.3">
      <c r="A20" s="445" t="str">
        <f>HYPERLINK("#'CaseMix'!A1","Casemix (min. 100 % 2016)")</f>
        <v>Casemix (min. 100 % 2016)</v>
      </c>
      <c r="B20" s="269" t="s">
        <v>58</v>
      </c>
      <c r="C20" s="271">
        <v>1</v>
      </c>
      <c r="D20" s="271">
        <f>IF(ISERROR(VLOOKUP("Celkem",CaseMix!A:O,6,0)),0,VLOOKUP("Celkem",CaseMix!A:O,6,0))</f>
        <v>0.79807505975066206</v>
      </c>
      <c r="E20" s="267">
        <f t="shared" si="1"/>
        <v>0.79807505975066206</v>
      </c>
    </row>
    <row r="21" spans="1:5" ht="14.4" customHeight="1" x14ac:dyDescent="0.3">
      <c r="A21" s="444" t="str">
        <f>HYPERLINK("#'CaseMix'!A1","DRG - Úhrada formou případového paušálu")</f>
        <v>DRG - Úhrada formou případového paušálu</v>
      </c>
      <c r="B21" s="269" t="s">
        <v>58</v>
      </c>
      <c r="C21" s="271">
        <v>1</v>
      </c>
      <c r="D21" s="271">
        <f>IF(ISERROR(CaseMix!F26),"",CaseMix!F26)</f>
        <v>0.77629259830022046</v>
      </c>
      <c r="E21" s="267">
        <f t="shared" si="1"/>
        <v>0.77629259830022046</v>
      </c>
    </row>
    <row r="22" spans="1:5" ht="14.4" customHeight="1" x14ac:dyDescent="0.3">
      <c r="A22" s="444" t="str">
        <f>HYPERLINK("#'CaseMix'!A1","DRG - Individuálně smluvně sjednaná složka úhrady")</f>
        <v>DRG - Individuálně smluvně sjednaná složka úhrady</v>
      </c>
      <c r="B22" s="269" t="s">
        <v>58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43" t="str">
        <f>HYPERLINK("#'CaseMix'!A1","DRG - Úhrada vyčleněná z úhrady formou případového paušálu")</f>
        <v>DRG - Úhrada vyčleněná z úhrady formou případového paušálu</v>
      </c>
      <c r="B23" s="269" t="s">
        <v>58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58</v>
      </c>
      <c r="C24" s="271">
        <v>0.95</v>
      </c>
      <c r="D24" s="271">
        <f>IF(ISERROR(CaseMix!K13),"",CaseMix!K13)</f>
        <v>0.61290322580645162</v>
      </c>
      <c r="E24" s="267">
        <f t="shared" si="1"/>
        <v>0.64516129032258074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73</v>
      </c>
      <c r="C25" s="271">
        <v>1</v>
      </c>
      <c r="D25" s="290">
        <f>IF(ISERROR(INDEX(ALOS!$E:$E,COUNT(ALOS!$E:$E)+32)),0,INDEX(ALOS!$E:$E,COUNT(ALOS!$E:$E)+32))</f>
        <v>0.68249258160237392</v>
      </c>
      <c r="E25" s="267">
        <f t="shared" si="1"/>
        <v>0.68249258160237392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135</v>
      </c>
      <c r="C26" s="271">
        <f>IF(E20&gt;1,95%,95%-2*ABS(C20-D20))</f>
        <v>0.54615011950132408</v>
      </c>
      <c r="D26" s="271">
        <f>IF(ISERROR(VLOOKUP("Celkem:",'ZV Vyžád.'!$A:$M,7,0)),"",VLOOKUP("Celkem:",'ZV Vyžád.'!$A:$M,7,0))</f>
        <v>1.0716770792621653</v>
      </c>
      <c r="E26" s="267">
        <f t="shared" si="1"/>
        <v>1.9622390273221704</v>
      </c>
    </row>
    <row r="27" spans="1:5" ht="14.4" customHeight="1" thickBot="1" x14ac:dyDescent="0.35">
      <c r="A27" s="292" t="s">
        <v>172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173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2" priority="5" operator="lessThan">
      <formula>1</formula>
    </cfRule>
  </conditionalFormatting>
  <conditionalFormatting sqref="E25:E26 E4 E7 E13 E18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4" t="s">
        <v>2675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" customHeight="1" thickBot="1" x14ac:dyDescent="0.35">
      <c r="A2" s="351" t="s">
        <v>288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11" t="s">
        <v>62</v>
      </c>
      <c r="B3" s="613">
        <v>2015</v>
      </c>
      <c r="C3" s="614"/>
      <c r="D3" s="615"/>
      <c r="E3" s="613">
        <v>2016</v>
      </c>
      <c r="F3" s="614"/>
      <c r="G3" s="615"/>
      <c r="H3" s="613">
        <v>2017</v>
      </c>
      <c r="I3" s="614"/>
      <c r="J3" s="615"/>
      <c r="K3" s="616" t="s">
        <v>63</v>
      </c>
      <c r="L3" s="605" t="s">
        <v>64</v>
      </c>
      <c r="M3" s="605" t="s">
        <v>65</v>
      </c>
      <c r="N3" s="605" t="s">
        <v>66</v>
      </c>
      <c r="O3" s="245" t="s">
        <v>67</v>
      </c>
      <c r="P3" s="607" t="s">
        <v>68</v>
      </c>
      <c r="Q3" s="609" t="s">
        <v>286</v>
      </c>
      <c r="R3" s="610"/>
      <c r="S3" s="609" t="s">
        <v>69</v>
      </c>
      <c r="T3" s="610"/>
      <c r="U3" s="603" t="s">
        <v>70</v>
      </c>
      <c r="V3" s="604"/>
      <c r="W3" s="604"/>
      <c r="X3" s="604"/>
      <c r="Y3" s="198" t="s">
        <v>70</v>
      </c>
    </row>
    <row r="4" spans="1:25" s="86" customFormat="1" ht="14.4" customHeight="1" thickBot="1" x14ac:dyDescent="0.35">
      <c r="A4" s="612"/>
      <c r="B4" s="461" t="s">
        <v>71</v>
      </c>
      <c r="C4" s="459" t="s">
        <v>59</v>
      </c>
      <c r="D4" s="462" t="s">
        <v>72</v>
      </c>
      <c r="E4" s="461" t="s">
        <v>71</v>
      </c>
      <c r="F4" s="459" t="s">
        <v>59</v>
      </c>
      <c r="G4" s="462" t="s">
        <v>72</v>
      </c>
      <c r="H4" s="461" t="s">
        <v>71</v>
      </c>
      <c r="I4" s="459" t="s">
        <v>59</v>
      </c>
      <c r="J4" s="462" t="s">
        <v>72</v>
      </c>
      <c r="K4" s="617"/>
      <c r="L4" s="606"/>
      <c r="M4" s="606"/>
      <c r="N4" s="606"/>
      <c r="O4" s="463"/>
      <c r="P4" s="608"/>
      <c r="Q4" s="464" t="s">
        <v>60</v>
      </c>
      <c r="R4" s="465" t="s">
        <v>59</v>
      </c>
      <c r="S4" s="464" t="s">
        <v>60</v>
      </c>
      <c r="T4" s="465" t="s">
        <v>59</v>
      </c>
      <c r="U4" s="466" t="s">
        <v>73</v>
      </c>
      <c r="V4" s="460" t="s">
        <v>74</v>
      </c>
      <c r="W4" s="460" t="s">
        <v>75</v>
      </c>
      <c r="X4" s="467" t="s">
        <v>2</v>
      </c>
      <c r="Y4" s="468" t="s">
        <v>76</v>
      </c>
    </row>
    <row r="5" spans="1:25" s="469" customFormat="1" ht="14.4" customHeight="1" x14ac:dyDescent="0.3">
      <c r="A5" s="781" t="s">
        <v>2584</v>
      </c>
      <c r="B5" s="367">
        <v>1</v>
      </c>
      <c r="C5" s="782">
        <v>7.77</v>
      </c>
      <c r="D5" s="783">
        <v>21</v>
      </c>
      <c r="E5" s="784">
        <v>2</v>
      </c>
      <c r="F5" s="785">
        <v>19.649999999999999</v>
      </c>
      <c r="G5" s="786">
        <v>6.5</v>
      </c>
      <c r="H5" s="787"/>
      <c r="I5" s="788"/>
      <c r="J5" s="789"/>
      <c r="K5" s="790">
        <v>7.77</v>
      </c>
      <c r="L5" s="787">
        <v>5</v>
      </c>
      <c r="M5" s="787">
        <v>45</v>
      </c>
      <c r="N5" s="791">
        <v>15</v>
      </c>
      <c r="O5" s="787" t="s">
        <v>2585</v>
      </c>
      <c r="P5" s="792" t="s">
        <v>2586</v>
      </c>
      <c r="Q5" s="793">
        <f>H5-B5</f>
        <v>-1</v>
      </c>
      <c r="R5" s="809">
        <f>I5-C5</f>
        <v>-7.77</v>
      </c>
      <c r="S5" s="793">
        <f>H5-E5</f>
        <v>-2</v>
      </c>
      <c r="T5" s="809">
        <f>I5-F5</f>
        <v>-19.649999999999999</v>
      </c>
      <c r="U5" s="819" t="s">
        <v>484</v>
      </c>
      <c r="V5" s="367" t="s">
        <v>484</v>
      </c>
      <c r="W5" s="367" t="s">
        <v>484</v>
      </c>
      <c r="X5" s="820" t="s">
        <v>484</v>
      </c>
      <c r="Y5" s="821"/>
    </row>
    <row r="6" spans="1:25" ht="14.4" customHeight="1" x14ac:dyDescent="0.3">
      <c r="A6" s="779" t="s">
        <v>2587</v>
      </c>
      <c r="B6" s="761">
        <v>1</v>
      </c>
      <c r="C6" s="762">
        <v>37.18</v>
      </c>
      <c r="D6" s="763">
        <v>64</v>
      </c>
      <c r="E6" s="745">
        <v>2</v>
      </c>
      <c r="F6" s="746">
        <v>70.12</v>
      </c>
      <c r="G6" s="747">
        <v>50</v>
      </c>
      <c r="H6" s="748"/>
      <c r="I6" s="749"/>
      <c r="J6" s="750"/>
      <c r="K6" s="751">
        <v>33.15</v>
      </c>
      <c r="L6" s="748">
        <v>22</v>
      </c>
      <c r="M6" s="748">
        <v>135</v>
      </c>
      <c r="N6" s="752">
        <v>45</v>
      </c>
      <c r="O6" s="748" t="s">
        <v>2585</v>
      </c>
      <c r="P6" s="764" t="s">
        <v>2588</v>
      </c>
      <c r="Q6" s="753">
        <f t="shared" ref="Q6:R50" si="0">H6-B6</f>
        <v>-1</v>
      </c>
      <c r="R6" s="810">
        <f t="shared" si="0"/>
        <v>-37.18</v>
      </c>
      <c r="S6" s="753">
        <f t="shared" ref="S6:S50" si="1">H6-E6</f>
        <v>-2</v>
      </c>
      <c r="T6" s="810">
        <f t="shared" ref="T6:T50" si="2">I6-F6</f>
        <v>-70.12</v>
      </c>
      <c r="U6" s="817" t="s">
        <v>484</v>
      </c>
      <c r="V6" s="761" t="s">
        <v>484</v>
      </c>
      <c r="W6" s="761" t="s">
        <v>484</v>
      </c>
      <c r="X6" s="815" t="s">
        <v>484</v>
      </c>
      <c r="Y6" s="813"/>
    </row>
    <row r="7" spans="1:25" ht="14.4" customHeight="1" x14ac:dyDescent="0.3">
      <c r="A7" s="779" t="s">
        <v>2589</v>
      </c>
      <c r="B7" s="761"/>
      <c r="C7" s="762"/>
      <c r="D7" s="763"/>
      <c r="E7" s="765"/>
      <c r="F7" s="749"/>
      <c r="G7" s="750"/>
      <c r="H7" s="745">
        <v>1</v>
      </c>
      <c r="I7" s="746">
        <v>20.05</v>
      </c>
      <c r="J7" s="747">
        <v>24</v>
      </c>
      <c r="K7" s="751">
        <v>20.05</v>
      </c>
      <c r="L7" s="748">
        <v>11</v>
      </c>
      <c r="M7" s="748">
        <v>90</v>
      </c>
      <c r="N7" s="752">
        <v>30</v>
      </c>
      <c r="O7" s="748" t="s">
        <v>2585</v>
      </c>
      <c r="P7" s="764" t="s">
        <v>2590</v>
      </c>
      <c r="Q7" s="753">
        <f t="shared" si="0"/>
        <v>1</v>
      </c>
      <c r="R7" s="810">
        <f t="shared" si="0"/>
        <v>20.05</v>
      </c>
      <c r="S7" s="753">
        <f t="shared" si="1"/>
        <v>1</v>
      </c>
      <c r="T7" s="810">
        <f t="shared" si="2"/>
        <v>20.05</v>
      </c>
      <c r="U7" s="817">
        <v>30</v>
      </c>
      <c r="V7" s="761">
        <v>24</v>
      </c>
      <c r="W7" s="761">
        <v>-6</v>
      </c>
      <c r="X7" s="815">
        <v>0.8</v>
      </c>
      <c r="Y7" s="813"/>
    </row>
    <row r="8" spans="1:25" ht="14.4" customHeight="1" x14ac:dyDescent="0.3">
      <c r="A8" s="780" t="s">
        <v>2591</v>
      </c>
      <c r="B8" s="471">
        <v>2</v>
      </c>
      <c r="C8" s="767">
        <v>40.68</v>
      </c>
      <c r="D8" s="766">
        <v>25.5</v>
      </c>
      <c r="E8" s="768"/>
      <c r="F8" s="769"/>
      <c r="G8" s="754"/>
      <c r="H8" s="770">
        <v>2</v>
      </c>
      <c r="I8" s="771">
        <v>40.68</v>
      </c>
      <c r="J8" s="755">
        <v>17</v>
      </c>
      <c r="K8" s="772">
        <v>20.34</v>
      </c>
      <c r="L8" s="773">
        <v>11</v>
      </c>
      <c r="M8" s="773">
        <v>87</v>
      </c>
      <c r="N8" s="774">
        <v>29</v>
      </c>
      <c r="O8" s="773" t="s">
        <v>2585</v>
      </c>
      <c r="P8" s="775" t="s">
        <v>2590</v>
      </c>
      <c r="Q8" s="776">
        <f t="shared" si="0"/>
        <v>0</v>
      </c>
      <c r="R8" s="811">
        <f t="shared" si="0"/>
        <v>0</v>
      </c>
      <c r="S8" s="776">
        <f t="shared" si="1"/>
        <v>2</v>
      </c>
      <c r="T8" s="811">
        <f t="shared" si="2"/>
        <v>40.68</v>
      </c>
      <c r="U8" s="818">
        <v>58</v>
      </c>
      <c r="V8" s="471">
        <v>34</v>
      </c>
      <c r="W8" s="471">
        <v>-24</v>
      </c>
      <c r="X8" s="816">
        <v>0.58620689655172409</v>
      </c>
      <c r="Y8" s="814"/>
    </row>
    <row r="9" spans="1:25" ht="14.4" customHeight="1" x14ac:dyDescent="0.3">
      <c r="A9" s="779" t="s">
        <v>2592</v>
      </c>
      <c r="B9" s="761"/>
      <c r="C9" s="762"/>
      <c r="D9" s="763"/>
      <c r="E9" s="765"/>
      <c r="F9" s="749"/>
      <c r="G9" s="750"/>
      <c r="H9" s="745">
        <v>1</v>
      </c>
      <c r="I9" s="746">
        <v>12.38</v>
      </c>
      <c r="J9" s="747">
        <v>12</v>
      </c>
      <c r="K9" s="751">
        <v>12.38</v>
      </c>
      <c r="L9" s="748">
        <v>5</v>
      </c>
      <c r="M9" s="748">
        <v>60</v>
      </c>
      <c r="N9" s="752">
        <v>20</v>
      </c>
      <c r="O9" s="748" t="s">
        <v>2585</v>
      </c>
      <c r="P9" s="764" t="s">
        <v>2593</v>
      </c>
      <c r="Q9" s="753">
        <f t="shared" si="0"/>
        <v>1</v>
      </c>
      <c r="R9" s="810">
        <f t="shared" si="0"/>
        <v>12.38</v>
      </c>
      <c r="S9" s="753">
        <f t="shared" si="1"/>
        <v>1</v>
      </c>
      <c r="T9" s="810">
        <f t="shared" si="2"/>
        <v>12.38</v>
      </c>
      <c r="U9" s="817">
        <v>20</v>
      </c>
      <c r="V9" s="761">
        <v>12</v>
      </c>
      <c r="W9" s="761">
        <v>-8</v>
      </c>
      <c r="X9" s="815">
        <v>0.6</v>
      </c>
      <c r="Y9" s="813"/>
    </row>
    <row r="10" spans="1:25" ht="14.4" customHeight="1" x14ac:dyDescent="0.3">
      <c r="A10" s="780" t="s">
        <v>2594</v>
      </c>
      <c r="B10" s="471"/>
      <c r="C10" s="767"/>
      <c r="D10" s="766"/>
      <c r="E10" s="768">
        <v>5</v>
      </c>
      <c r="F10" s="769">
        <v>69.52</v>
      </c>
      <c r="G10" s="754">
        <v>28.8</v>
      </c>
      <c r="H10" s="770">
        <v>4</v>
      </c>
      <c r="I10" s="771">
        <v>50.59</v>
      </c>
      <c r="J10" s="755">
        <v>8.5</v>
      </c>
      <c r="K10" s="772">
        <v>12.65</v>
      </c>
      <c r="L10" s="773">
        <v>5</v>
      </c>
      <c r="M10" s="773">
        <v>60</v>
      </c>
      <c r="N10" s="774">
        <v>20</v>
      </c>
      <c r="O10" s="773" t="s">
        <v>2585</v>
      </c>
      <c r="P10" s="775" t="s">
        <v>2593</v>
      </c>
      <c r="Q10" s="776">
        <f t="shared" si="0"/>
        <v>4</v>
      </c>
      <c r="R10" s="811">
        <f t="shared" si="0"/>
        <v>50.59</v>
      </c>
      <c r="S10" s="776">
        <f t="shared" si="1"/>
        <v>-1</v>
      </c>
      <c r="T10" s="811">
        <f t="shared" si="2"/>
        <v>-18.929999999999993</v>
      </c>
      <c r="U10" s="818">
        <v>80</v>
      </c>
      <c r="V10" s="471">
        <v>34</v>
      </c>
      <c r="W10" s="471">
        <v>-46</v>
      </c>
      <c r="X10" s="816">
        <v>0.42499999999999999</v>
      </c>
      <c r="Y10" s="814"/>
    </row>
    <row r="11" spans="1:25" ht="14.4" customHeight="1" x14ac:dyDescent="0.3">
      <c r="A11" s="779" t="s">
        <v>2595</v>
      </c>
      <c r="B11" s="761"/>
      <c r="C11" s="762"/>
      <c r="D11" s="763"/>
      <c r="E11" s="765"/>
      <c r="F11" s="749"/>
      <c r="G11" s="750"/>
      <c r="H11" s="745">
        <v>1</v>
      </c>
      <c r="I11" s="746">
        <v>5.05</v>
      </c>
      <c r="J11" s="747">
        <v>3</v>
      </c>
      <c r="K11" s="751">
        <v>6.5</v>
      </c>
      <c r="L11" s="748">
        <v>4</v>
      </c>
      <c r="M11" s="748">
        <v>39</v>
      </c>
      <c r="N11" s="752">
        <v>13</v>
      </c>
      <c r="O11" s="748" t="s">
        <v>2585</v>
      </c>
      <c r="P11" s="764" t="s">
        <v>2596</v>
      </c>
      <c r="Q11" s="753">
        <f t="shared" si="0"/>
        <v>1</v>
      </c>
      <c r="R11" s="810">
        <f t="shared" si="0"/>
        <v>5.05</v>
      </c>
      <c r="S11" s="753">
        <f t="shared" si="1"/>
        <v>1</v>
      </c>
      <c r="T11" s="810">
        <f t="shared" si="2"/>
        <v>5.05</v>
      </c>
      <c r="U11" s="817">
        <v>13</v>
      </c>
      <c r="V11" s="761">
        <v>3</v>
      </c>
      <c r="W11" s="761">
        <v>-10</v>
      </c>
      <c r="X11" s="815">
        <v>0.23076923076923078</v>
      </c>
      <c r="Y11" s="813"/>
    </row>
    <row r="12" spans="1:25" ht="14.4" customHeight="1" x14ac:dyDescent="0.3">
      <c r="A12" s="779" t="s">
        <v>2597</v>
      </c>
      <c r="B12" s="756">
        <v>1</v>
      </c>
      <c r="C12" s="757">
        <v>2.0099999999999998</v>
      </c>
      <c r="D12" s="758">
        <v>2</v>
      </c>
      <c r="E12" s="765"/>
      <c r="F12" s="749"/>
      <c r="G12" s="750"/>
      <c r="H12" s="748"/>
      <c r="I12" s="749"/>
      <c r="J12" s="750"/>
      <c r="K12" s="751">
        <v>2.2200000000000002</v>
      </c>
      <c r="L12" s="748">
        <v>3</v>
      </c>
      <c r="M12" s="748">
        <v>30</v>
      </c>
      <c r="N12" s="752">
        <v>10</v>
      </c>
      <c r="O12" s="748" t="s">
        <v>2585</v>
      </c>
      <c r="P12" s="764" t="s">
        <v>2598</v>
      </c>
      <c r="Q12" s="753">
        <f t="shared" si="0"/>
        <v>-1</v>
      </c>
      <c r="R12" s="810">
        <f t="shared" si="0"/>
        <v>-2.0099999999999998</v>
      </c>
      <c r="S12" s="753">
        <f t="shared" si="1"/>
        <v>0</v>
      </c>
      <c r="T12" s="810">
        <f t="shared" si="2"/>
        <v>0</v>
      </c>
      <c r="U12" s="817" t="s">
        <v>484</v>
      </c>
      <c r="V12" s="761" t="s">
        <v>484</v>
      </c>
      <c r="W12" s="761" t="s">
        <v>484</v>
      </c>
      <c r="X12" s="815" t="s">
        <v>484</v>
      </c>
      <c r="Y12" s="813"/>
    </row>
    <row r="13" spans="1:25" ht="14.4" customHeight="1" x14ac:dyDescent="0.3">
      <c r="A13" s="779" t="s">
        <v>2599</v>
      </c>
      <c r="B13" s="761"/>
      <c r="C13" s="762"/>
      <c r="D13" s="763"/>
      <c r="E13" s="745">
        <v>1</v>
      </c>
      <c r="F13" s="746">
        <v>2.2999999999999998</v>
      </c>
      <c r="G13" s="747">
        <v>36</v>
      </c>
      <c r="H13" s="748"/>
      <c r="I13" s="749"/>
      <c r="J13" s="750"/>
      <c r="K13" s="751">
        <v>1.0900000000000001</v>
      </c>
      <c r="L13" s="748">
        <v>3</v>
      </c>
      <c r="M13" s="748">
        <v>27</v>
      </c>
      <c r="N13" s="752">
        <v>9</v>
      </c>
      <c r="O13" s="748" t="s">
        <v>2585</v>
      </c>
      <c r="P13" s="764" t="s">
        <v>2600</v>
      </c>
      <c r="Q13" s="753">
        <f t="shared" si="0"/>
        <v>0</v>
      </c>
      <c r="R13" s="810">
        <f t="shared" si="0"/>
        <v>0</v>
      </c>
      <c r="S13" s="753">
        <f t="shared" si="1"/>
        <v>-1</v>
      </c>
      <c r="T13" s="810">
        <f t="shared" si="2"/>
        <v>-2.2999999999999998</v>
      </c>
      <c r="U13" s="817" t="s">
        <v>484</v>
      </c>
      <c r="V13" s="761" t="s">
        <v>484</v>
      </c>
      <c r="W13" s="761" t="s">
        <v>484</v>
      </c>
      <c r="X13" s="815" t="s">
        <v>484</v>
      </c>
      <c r="Y13" s="813"/>
    </row>
    <row r="14" spans="1:25" ht="14.4" customHeight="1" x14ac:dyDescent="0.3">
      <c r="A14" s="779" t="s">
        <v>2601</v>
      </c>
      <c r="B14" s="761"/>
      <c r="C14" s="762"/>
      <c r="D14" s="763"/>
      <c r="E14" s="745">
        <v>1</v>
      </c>
      <c r="F14" s="746">
        <v>1.84</v>
      </c>
      <c r="G14" s="747">
        <v>13</v>
      </c>
      <c r="H14" s="748"/>
      <c r="I14" s="749"/>
      <c r="J14" s="750"/>
      <c r="K14" s="751">
        <v>1.67</v>
      </c>
      <c r="L14" s="748">
        <v>3</v>
      </c>
      <c r="M14" s="748">
        <v>27</v>
      </c>
      <c r="N14" s="752">
        <v>9</v>
      </c>
      <c r="O14" s="748" t="s">
        <v>2585</v>
      </c>
      <c r="P14" s="764" t="s">
        <v>2602</v>
      </c>
      <c r="Q14" s="753">
        <f t="shared" si="0"/>
        <v>0</v>
      </c>
      <c r="R14" s="810">
        <f t="shared" si="0"/>
        <v>0</v>
      </c>
      <c r="S14" s="753">
        <f t="shared" si="1"/>
        <v>-1</v>
      </c>
      <c r="T14" s="810">
        <f t="shared" si="2"/>
        <v>-1.84</v>
      </c>
      <c r="U14" s="817" t="s">
        <v>484</v>
      </c>
      <c r="V14" s="761" t="s">
        <v>484</v>
      </c>
      <c r="W14" s="761" t="s">
        <v>484</v>
      </c>
      <c r="X14" s="815" t="s">
        <v>484</v>
      </c>
      <c r="Y14" s="813"/>
    </row>
    <row r="15" spans="1:25" ht="14.4" customHeight="1" x14ac:dyDescent="0.3">
      <c r="A15" s="779" t="s">
        <v>2603</v>
      </c>
      <c r="B15" s="761"/>
      <c r="C15" s="762"/>
      <c r="D15" s="763"/>
      <c r="E15" s="745">
        <v>1</v>
      </c>
      <c r="F15" s="746">
        <v>4.3600000000000003</v>
      </c>
      <c r="G15" s="747">
        <v>3</v>
      </c>
      <c r="H15" s="748"/>
      <c r="I15" s="749"/>
      <c r="J15" s="750"/>
      <c r="K15" s="751">
        <v>5.41</v>
      </c>
      <c r="L15" s="748">
        <v>4</v>
      </c>
      <c r="M15" s="748">
        <v>33</v>
      </c>
      <c r="N15" s="752">
        <v>11</v>
      </c>
      <c r="O15" s="748" t="s">
        <v>2585</v>
      </c>
      <c r="P15" s="764" t="s">
        <v>2604</v>
      </c>
      <c r="Q15" s="753">
        <f t="shared" si="0"/>
        <v>0</v>
      </c>
      <c r="R15" s="810">
        <f t="shared" si="0"/>
        <v>0</v>
      </c>
      <c r="S15" s="753">
        <f t="shared" si="1"/>
        <v>-1</v>
      </c>
      <c r="T15" s="810">
        <f t="shared" si="2"/>
        <v>-4.3600000000000003</v>
      </c>
      <c r="U15" s="817" t="s">
        <v>484</v>
      </c>
      <c r="V15" s="761" t="s">
        <v>484</v>
      </c>
      <c r="W15" s="761" t="s">
        <v>484</v>
      </c>
      <c r="X15" s="815" t="s">
        <v>484</v>
      </c>
      <c r="Y15" s="813"/>
    </row>
    <row r="16" spans="1:25" ht="14.4" customHeight="1" x14ac:dyDescent="0.3">
      <c r="A16" s="780" t="s">
        <v>2605</v>
      </c>
      <c r="B16" s="471"/>
      <c r="C16" s="767"/>
      <c r="D16" s="766"/>
      <c r="E16" s="770">
        <v>2</v>
      </c>
      <c r="F16" s="771">
        <v>14.05</v>
      </c>
      <c r="G16" s="755">
        <v>3.5</v>
      </c>
      <c r="H16" s="773">
        <v>1</v>
      </c>
      <c r="I16" s="769">
        <v>12.37</v>
      </c>
      <c r="J16" s="759">
        <v>51</v>
      </c>
      <c r="K16" s="772">
        <v>9.31</v>
      </c>
      <c r="L16" s="773">
        <v>5</v>
      </c>
      <c r="M16" s="773">
        <v>48</v>
      </c>
      <c r="N16" s="774">
        <v>16</v>
      </c>
      <c r="O16" s="773" t="s">
        <v>2585</v>
      </c>
      <c r="P16" s="775" t="s">
        <v>2606</v>
      </c>
      <c r="Q16" s="776">
        <f t="shared" si="0"/>
        <v>1</v>
      </c>
      <c r="R16" s="811">
        <f t="shared" si="0"/>
        <v>12.37</v>
      </c>
      <c r="S16" s="776">
        <f t="shared" si="1"/>
        <v>-1</v>
      </c>
      <c r="T16" s="811">
        <f t="shared" si="2"/>
        <v>-1.6800000000000015</v>
      </c>
      <c r="U16" s="818">
        <v>16</v>
      </c>
      <c r="V16" s="471">
        <v>51</v>
      </c>
      <c r="W16" s="471">
        <v>35</v>
      </c>
      <c r="X16" s="816">
        <v>3.1875</v>
      </c>
      <c r="Y16" s="814">
        <v>35</v>
      </c>
    </row>
    <row r="17" spans="1:25" ht="14.4" customHeight="1" x14ac:dyDescent="0.3">
      <c r="A17" s="779" t="s">
        <v>2607</v>
      </c>
      <c r="B17" s="761"/>
      <c r="C17" s="762"/>
      <c r="D17" s="763"/>
      <c r="E17" s="745">
        <v>1</v>
      </c>
      <c r="F17" s="746">
        <v>1.49</v>
      </c>
      <c r="G17" s="747">
        <v>2</v>
      </c>
      <c r="H17" s="748"/>
      <c r="I17" s="749"/>
      <c r="J17" s="750"/>
      <c r="K17" s="751">
        <v>2.12</v>
      </c>
      <c r="L17" s="748">
        <v>3</v>
      </c>
      <c r="M17" s="748">
        <v>24</v>
      </c>
      <c r="N17" s="752">
        <v>8</v>
      </c>
      <c r="O17" s="748" t="s">
        <v>2585</v>
      </c>
      <c r="P17" s="764" t="s">
        <v>2608</v>
      </c>
      <c r="Q17" s="753">
        <f t="shared" si="0"/>
        <v>0</v>
      </c>
      <c r="R17" s="810">
        <f t="shared" si="0"/>
        <v>0</v>
      </c>
      <c r="S17" s="753">
        <f t="shared" si="1"/>
        <v>-1</v>
      </c>
      <c r="T17" s="810">
        <f t="shared" si="2"/>
        <v>-1.49</v>
      </c>
      <c r="U17" s="817" t="s">
        <v>484</v>
      </c>
      <c r="V17" s="761" t="s">
        <v>484</v>
      </c>
      <c r="W17" s="761" t="s">
        <v>484</v>
      </c>
      <c r="X17" s="815" t="s">
        <v>484</v>
      </c>
      <c r="Y17" s="813"/>
    </row>
    <row r="18" spans="1:25" ht="14.4" customHeight="1" x14ac:dyDescent="0.3">
      <c r="A18" s="780" t="s">
        <v>2609</v>
      </c>
      <c r="B18" s="471">
        <v>1</v>
      </c>
      <c r="C18" s="767">
        <v>1.58</v>
      </c>
      <c r="D18" s="766">
        <v>2</v>
      </c>
      <c r="E18" s="770">
        <v>1</v>
      </c>
      <c r="F18" s="771">
        <v>2.2200000000000002</v>
      </c>
      <c r="G18" s="755">
        <v>3</v>
      </c>
      <c r="H18" s="773"/>
      <c r="I18" s="769"/>
      <c r="J18" s="754"/>
      <c r="K18" s="772">
        <v>2.86</v>
      </c>
      <c r="L18" s="773">
        <v>4</v>
      </c>
      <c r="M18" s="773">
        <v>36</v>
      </c>
      <c r="N18" s="774">
        <v>12</v>
      </c>
      <c r="O18" s="773" t="s">
        <v>2585</v>
      </c>
      <c r="P18" s="775" t="s">
        <v>2610</v>
      </c>
      <c r="Q18" s="776">
        <f t="shared" si="0"/>
        <v>-1</v>
      </c>
      <c r="R18" s="811">
        <f t="shared" si="0"/>
        <v>-1.58</v>
      </c>
      <c r="S18" s="776">
        <f t="shared" si="1"/>
        <v>-1</v>
      </c>
      <c r="T18" s="811">
        <f t="shared" si="2"/>
        <v>-2.2200000000000002</v>
      </c>
      <c r="U18" s="818" t="s">
        <v>484</v>
      </c>
      <c r="V18" s="471" t="s">
        <v>484</v>
      </c>
      <c r="W18" s="471" t="s">
        <v>484</v>
      </c>
      <c r="X18" s="816" t="s">
        <v>484</v>
      </c>
      <c r="Y18" s="814"/>
    </row>
    <row r="19" spans="1:25" ht="14.4" customHeight="1" x14ac:dyDescent="0.3">
      <c r="A19" s="780" t="s">
        <v>2611</v>
      </c>
      <c r="B19" s="471">
        <v>1</v>
      </c>
      <c r="C19" s="767">
        <v>3.81</v>
      </c>
      <c r="D19" s="766">
        <v>6</v>
      </c>
      <c r="E19" s="770"/>
      <c r="F19" s="771"/>
      <c r="G19" s="755"/>
      <c r="H19" s="773"/>
      <c r="I19" s="769"/>
      <c r="J19" s="754"/>
      <c r="K19" s="772">
        <v>3.81</v>
      </c>
      <c r="L19" s="773">
        <v>4</v>
      </c>
      <c r="M19" s="773">
        <v>39</v>
      </c>
      <c r="N19" s="774">
        <v>13</v>
      </c>
      <c r="O19" s="773" t="s">
        <v>2585</v>
      </c>
      <c r="P19" s="775" t="s">
        <v>2612</v>
      </c>
      <c r="Q19" s="776">
        <f t="shared" si="0"/>
        <v>-1</v>
      </c>
      <c r="R19" s="811">
        <f t="shared" si="0"/>
        <v>-3.81</v>
      </c>
      <c r="S19" s="776">
        <f t="shared" si="1"/>
        <v>0</v>
      </c>
      <c r="T19" s="811">
        <f t="shared" si="2"/>
        <v>0</v>
      </c>
      <c r="U19" s="818" t="s">
        <v>484</v>
      </c>
      <c r="V19" s="471" t="s">
        <v>484</v>
      </c>
      <c r="W19" s="471" t="s">
        <v>484</v>
      </c>
      <c r="X19" s="816" t="s">
        <v>484</v>
      </c>
      <c r="Y19" s="814"/>
    </row>
    <row r="20" spans="1:25" ht="14.4" customHeight="1" x14ac:dyDescent="0.3">
      <c r="A20" s="779" t="s">
        <v>2613</v>
      </c>
      <c r="B20" s="756">
        <v>1</v>
      </c>
      <c r="C20" s="757">
        <v>2.66</v>
      </c>
      <c r="D20" s="758">
        <v>13</v>
      </c>
      <c r="E20" s="765"/>
      <c r="F20" s="749"/>
      <c r="G20" s="750"/>
      <c r="H20" s="748"/>
      <c r="I20" s="749"/>
      <c r="J20" s="750"/>
      <c r="K20" s="751">
        <v>2.5299999999999998</v>
      </c>
      <c r="L20" s="748">
        <v>6</v>
      </c>
      <c r="M20" s="748">
        <v>54</v>
      </c>
      <c r="N20" s="752">
        <v>18</v>
      </c>
      <c r="O20" s="748" t="s">
        <v>2585</v>
      </c>
      <c r="P20" s="764" t="s">
        <v>2614</v>
      </c>
      <c r="Q20" s="753">
        <f t="shared" si="0"/>
        <v>-1</v>
      </c>
      <c r="R20" s="810">
        <f t="shared" si="0"/>
        <v>-2.66</v>
      </c>
      <c r="S20" s="753">
        <f t="shared" si="1"/>
        <v>0</v>
      </c>
      <c r="T20" s="810">
        <f t="shared" si="2"/>
        <v>0</v>
      </c>
      <c r="U20" s="817" t="s">
        <v>484</v>
      </c>
      <c r="V20" s="761" t="s">
        <v>484</v>
      </c>
      <c r="W20" s="761" t="s">
        <v>484</v>
      </c>
      <c r="X20" s="815" t="s">
        <v>484</v>
      </c>
      <c r="Y20" s="813"/>
    </row>
    <row r="21" spans="1:25" ht="14.4" customHeight="1" x14ac:dyDescent="0.3">
      <c r="A21" s="779" t="s">
        <v>2615</v>
      </c>
      <c r="B21" s="761"/>
      <c r="C21" s="762"/>
      <c r="D21" s="763"/>
      <c r="E21" s="765"/>
      <c r="F21" s="749"/>
      <c r="G21" s="750"/>
      <c r="H21" s="745">
        <v>1</v>
      </c>
      <c r="I21" s="746">
        <v>4.72</v>
      </c>
      <c r="J21" s="747">
        <v>4</v>
      </c>
      <c r="K21" s="751">
        <v>4.72</v>
      </c>
      <c r="L21" s="748">
        <v>2</v>
      </c>
      <c r="M21" s="748">
        <v>21</v>
      </c>
      <c r="N21" s="752">
        <v>7</v>
      </c>
      <c r="O21" s="748" t="s">
        <v>1912</v>
      </c>
      <c r="P21" s="764" t="s">
        <v>2616</v>
      </c>
      <c r="Q21" s="753">
        <f t="shared" si="0"/>
        <v>1</v>
      </c>
      <c r="R21" s="810">
        <f t="shared" si="0"/>
        <v>4.72</v>
      </c>
      <c r="S21" s="753">
        <f t="shared" si="1"/>
        <v>1</v>
      </c>
      <c r="T21" s="810">
        <f t="shared" si="2"/>
        <v>4.72</v>
      </c>
      <c r="U21" s="817">
        <v>7</v>
      </c>
      <c r="V21" s="761">
        <v>4</v>
      </c>
      <c r="W21" s="761">
        <v>-3</v>
      </c>
      <c r="X21" s="815">
        <v>0.5714285714285714</v>
      </c>
      <c r="Y21" s="813"/>
    </row>
    <row r="22" spans="1:25" ht="14.4" customHeight="1" x14ac:dyDescent="0.3">
      <c r="A22" s="779" t="s">
        <v>2617</v>
      </c>
      <c r="B22" s="761"/>
      <c r="C22" s="762"/>
      <c r="D22" s="763"/>
      <c r="E22" s="745">
        <v>1</v>
      </c>
      <c r="F22" s="746">
        <v>1.23</v>
      </c>
      <c r="G22" s="747">
        <v>6</v>
      </c>
      <c r="H22" s="748"/>
      <c r="I22" s="749"/>
      <c r="J22" s="750"/>
      <c r="K22" s="751">
        <v>1.23</v>
      </c>
      <c r="L22" s="748">
        <v>2</v>
      </c>
      <c r="M22" s="748">
        <v>21</v>
      </c>
      <c r="N22" s="752">
        <v>7</v>
      </c>
      <c r="O22" s="748" t="s">
        <v>2585</v>
      </c>
      <c r="P22" s="764" t="s">
        <v>2618</v>
      </c>
      <c r="Q22" s="753">
        <f t="shared" si="0"/>
        <v>0</v>
      </c>
      <c r="R22" s="810">
        <f t="shared" si="0"/>
        <v>0</v>
      </c>
      <c r="S22" s="753">
        <f t="shared" si="1"/>
        <v>-1</v>
      </c>
      <c r="T22" s="810">
        <f t="shared" si="2"/>
        <v>-1.23</v>
      </c>
      <c r="U22" s="817" t="s">
        <v>484</v>
      </c>
      <c r="V22" s="761" t="s">
        <v>484</v>
      </c>
      <c r="W22" s="761" t="s">
        <v>484</v>
      </c>
      <c r="X22" s="815" t="s">
        <v>484</v>
      </c>
      <c r="Y22" s="813"/>
    </row>
    <row r="23" spans="1:25" ht="14.4" customHeight="1" x14ac:dyDescent="0.3">
      <c r="A23" s="779" t="s">
        <v>2619</v>
      </c>
      <c r="B23" s="761"/>
      <c r="C23" s="762"/>
      <c r="D23" s="763"/>
      <c r="E23" s="745">
        <v>1</v>
      </c>
      <c r="F23" s="746">
        <v>0.2</v>
      </c>
      <c r="G23" s="747">
        <v>1</v>
      </c>
      <c r="H23" s="748"/>
      <c r="I23" s="749"/>
      <c r="J23" s="750"/>
      <c r="K23" s="751">
        <v>0.54</v>
      </c>
      <c r="L23" s="748">
        <v>3</v>
      </c>
      <c r="M23" s="748">
        <v>24</v>
      </c>
      <c r="N23" s="752">
        <v>8</v>
      </c>
      <c r="O23" s="748" t="s">
        <v>2585</v>
      </c>
      <c r="P23" s="764" t="s">
        <v>2620</v>
      </c>
      <c r="Q23" s="753">
        <f t="shared" si="0"/>
        <v>0</v>
      </c>
      <c r="R23" s="810">
        <f t="shared" si="0"/>
        <v>0</v>
      </c>
      <c r="S23" s="753">
        <f t="shared" si="1"/>
        <v>-1</v>
      </c>
      <c r="T23" s="810">
        <f t="shared" si="2"/>
        <v>-0.2</v>
      </c>
      <c r="U23" s="817" t="s">
        <v>484</v>
      </c>
      <c r="V23" s="761" t="s">
        <v>484</v>
      </c>
      <c r="W23" s="761" t="s">
        <v>484</v>
      </c>
      <c r="X23" s="815" t="s">
        <v>484</v>
      </c>
      <c r="Y23" s="813"/>
    </row>
    <row r="24" spans="1:25" ht="14.4" customHeight="1" x14ac:dyDescent="0.3">
      <c r="A24" s="779" t="s">
        <v>2621</v>
      </c>
      <c r="B24" s="761"/>
      <c r="C24" s="762"/>
      <c r="D24" s="763"/>
      <c r="E24" s="745">
        <v>1</v>
      </c>
      <c r="F24" s="746">
        <v>4.2699999999999996</v>
      </c>
      <c r="G24" s="747">
        <v>2</v>
      </c>
      <c r="H24" s="748"/>
      <c r="I24" s="749"/>
      <c r="J24" s="750"/>
      <c r="K24" s="751">
        <v>4.2699999999999996</v>
      </c>
      <c r="L24" s="748">
        <v>2</v>
      </c>
      <c r="M24" s="748">
        <v>21</v>
      </c>
      <c r="N24" s="752">
        <v>7</v>
      </c>
      <c r="O24" s="748" t="s">
        <v>2585</v>
      </c>
      <c r="P24" s="764" t="s">
        <v>2622</v>
      </c>
      <c r="Q24" s="753">
        <f t="shared" si="0"/>
        <v>0</v>
      </c>
      <c r="R24" s="810">
        <f t="shared" si="0"/>
        <v>0</v>
      </c>
      <c r="S24" s="753">
        <f t="shared" si="1"/>
        <v>-1</v>
      </c>
      <c r="T24" s="810">
        <f t="shared" si="2"/>
        <v>-4.2699999999999996</v>
      </c>
      <c r="U24" s="817" t="s">
        <v>484</v>
      </c>
      <c r="V24" s="761" t="s">
        <v>484</v>
      </c>
      <c r="W24" s="761" t="s">
        <v>484</v>
      </c>
      <c r="X24" s="815" t="s">
        <v>484</v>
      </c>
      <c r="Y24" s="813"/>
    </row>
    <row r="25" spans="1:25" ht="14.4" customHeight="1" x14ac:dyDescent="0.3">
      <c r="A25" s="779" t="s">
        <v>2623</v>
      </c>
      <c r="B25" s="761"/>
      <c r="C25" s="762"/>
      <c r="D25" s="763"/>
      <c r="E25" s="765">
        <v>1</v>
      </c>
      <c r="F25" s="749">
        <v>4.09</v>
      </c>
      <c r="G25" s="750">
        <v>9</v>
      </c>
      <c r="H25" s="745"/>
      <c r="I25" s="746"/>
      <c r="J25" s="747"/>
      <c r="K25" s="751">
        <v>4.09</v>
      </c>
      <c r="L25" s="748">
        <v>5</v>
      </c>
      <c r="M25" s="748">
        <v>45</v>
      </c>
      <c r="N25" s="752">
        <v>15</v>
      </c>
      <c r="O25" s="748" t="s">
        <v>2585</v>
      </c>
      <c r="P25" s="764" t="s">
        <v>2624</v>
      </c>
      <c r="Q25" s="753">
        <f t="shared" si="0"/>
        <v>0</v>
      </c>
      <c r="R25" s="810">
        <f t="shared" si="0"/>
        <v>0</v>
      </c>
      <c r="S25" s="753">
        <f t="shared" si="1"/>
        <v>-1</v>
      </c>
      <c r="T25" s="810">
        <f t="shared" si="2"/>
        <v>-4.09</v>
      </c>
      <c r="U25" s="817" t="s">
        <v>484</v>
      </c>
      <c r="V25" s="761" t="s">
        <v>484</v>
      </c>
      <c r="W25" s="761" t="s">
        <v>484</v>
      </c>
      <c r="X25" s="815" t="s">
        <v>484</v>
      </c>
      <c r="Y25" s="813"/>
    </row>
    <row r="26" spans="1:25" ht="14.4" customHeight="1" x14ac:dyDescent="0.3">
      <c r="A26" s="780" t="s">
        <v>2625</v>
      </c>
      <c r="B26" s="471">
        <v>1</v>
      </c>
      <c r="C26" s="767">
        <v>3.02</v>
      </c>
      <c r="D26" s="766">
        <v>3</v>
      </c>
      <c r="E26" s="768">
        <v>1</v>
      </c>
      <c r="F26" s="769">
        <v>7.19</v>
      </c>
      <c r="G26" s="754">
        <v>9</v>
      </c>
      <c r="H26" s="770">
        <v>2</v>
      </c>
      <c r="I26" s="771">
        <v>6.99</v>
      </c>
      <c r="J26" s="755">
        <v>3</v>
      </c>
      <c r="K26" s="772">
        <v>6.37</v>
      </c>
      <c r="L26" s="773">
        <v>7</v>
      </c>
      <c r="M26" s="773">
        <v>60</v>
      </c>
      <c r="N26" s="774">
        <v>20</v>
      </c>
      <c r="O26" s="773" t="s">
        <v>2585</v>
      </c>
      <c r="P26" s="775" t="s">
        <v>2626</v>
      </c>
      <c r="Q26" s="776">
        <f t="shared" si="0"/>
        <v>1</v>
      </c>
      <c r="R26" s="811">
        <f t="shared" si="0"/>
        <v>3.97</v>
      </c>
      <c r="S26" s="776">
        <f t="shared" si="1"/>
        <v>1</v>
      </c>
      <c r="T26" s="811">
        <f t="shared" si="2"/>
        <v>-0.20000000000000018</v>
      </c>
      <c r="U26" s="818">
        <v>40</v>
      </c>
      <c r="V26" s="471">
        <v>6</v>
      </c>
      <c r="W26" s="471">
        <v>-34</v>
      </c>
      <c r="X26" s="816">
        <v>0.15</v>
      </c>
      <c r="Y26" s="814"/>
    </row>
    <row r="27" spans="1:25" ht="14.4" customHeight="1" x14ac:dyDescent="0.3">
      <c r="A27" s="779" t="s">
        <v>2627</v>
      </c>
      <c r="B27" s="756">
        <v>1</v>
      </c>
      <c r="C27" s="757">
        <v>1.97</v>
      </c>
      <c r="D27" s="758">
        <v>3</v>
      </c>
      <c r="E27" s="765"/>
      <c r="F27" s="749"/>
      <c r="G27" s="750"/>
      <c r="H27" s="748"/>
      <c r="I27" s="749"/>
      <c r="J27" s="750"/>
      <c r="K27" s="751">
        <v>2.5499999999999998</v>
      </c>
      <c r="L27" s="748">
        <v>4</v>
      </c>
      <c r="M27" s="748">
        <v>36</v>
      </c>
      <c r="N27" s="752">
        <v>12</v>
      </c>
      <c r="O27" s="748" t="s">
        <v>2585</v>
      </c>
      <c r="P27" s="764" t="s">
        <v>2628</v>
      </c>
      <c r="Q27" s="753">
        <f t="shared" si="0"/>
        <v>-1</v>
      </c>
      <c r="R27" s="810">
        <f t="shared" si="0"/>
        <v>-1.97</v>
      </c>
      <c r="S27" s="753">
        <f t="shared" si="1"/>
        <v>0</v>
      </c>
      <c r="T27" s="810">
        <f t="shared" si="2"/>
        <v>0</v>
      </c>
      <c r="U27" s="817" t="s">
        <v>484</v>
      </c>
      <c r="V27" s="761" t="s">
        <v>484</v>
      </c>
      <c r="W27" s="761" t="s">
        <v>484</v>
      </c>
      <c r="X27" s="815" t="s">
        <v>484</v>
      </c>
      <c r="Y27" s="813"/>
    </row>
    <row r="28" spans="1:25" ht="14.4" customHeight="1" x14ac:dyDescent="0.3">
      <c r="A28" s="779" t="s">
        <v>2629</v>
      </c>
      <c r="B28" s="756">
        <v>1</v>
      </c>
      <c r="C28" s="757">
        <v>1.5</v>
      </c>
      <c r="D28" s="758">
        <v>5</v>
      </c>
      <c r="E28" s="765"/>
      <c r="F28" s="749"/>
      <c r="G28" s="750"/>
      <c r="H28" s="748"/>
      <c r="I28" s="749"/>
      <c r="J28" s="750"/>
      <c r="K28" s="751">
        <v>1.5</v>
      </c>
      <c r="L28" s="748">
        <v>3</v>
      </c>
      <c r="M28" s="748">
        <v>27</v>
      </c>
      <c r="N28" s="752">
        <v>9</v>
      </c>
      <c r="O28" s="748" t="s">
        <v>2585</v>
      </c>
      <c r="P28" s="764" t="s">
        <v>2630</v>
      </c>
      <c r="Q28" s="753">
        <f t="shared" si="0"/>
        <v>-1</v>
      </c>
      <c r="R28" s="810">
        <f t="shared" si="0"/>
        <v>-1.5</v>
      </c>
      <c r="S28" s="753">
        <f t="shared" si="1"/>
        <v>0</v>
      </c>
      <c r="T28" s="810">
        <f t="shared" si="2"/>
        <v>0</v>
      </c>
      <c r="U28" s="817" t="s">
        <v>484</v>
      </c>
      <c r="V28" s="761" t="s">
        <v>484</v>
      </c>
      <c r="W28" s="761" t="s">
        <v>484</v>
      </c>
      <c r="X28" s="815" t="s">
        <v>484</v>
      </c>
      <c r="Y28" s="813"/>
    </row>
    <row r="29" spans="1:25" ht="14.4" customHeight="1" x14ac:dyDescent="0.3">
      <c r="A29" s="779" t="s">
        <v>2631</v>
      </c>
      <c r="B29" s="761"/>
      <c r="C29" s="762"/>
      <c r="D29" s="763"/>
      <c r="E29" s="745">
        <v>1</v>
      </c>
      <c r="F29" s="746">
        <v>0.32</v>
      </c>
      <c r="G29" s="747">
        <v>1</v>
      </c>
      <c r="H29" s="748"/>
      <c r="I29" s="749"/>
      <c r="J29" s="750"/>
      <c r="K29" s="751">
        <v>0.6</v>
      </c>
      <c r="L29" s="748">
        <v>2</v>
      </c>
      <c r="M29" s="748">
        <v>18</v>
      </c>
      <c r="N29" s="752">
        <v>6</v>
      </c>
      <c r="O29" s="748" t="s">
        <v>2585</v>
      </c>
      <c r="P29" s="764" t="s">
        <v>2632</v>
      </c>
      <c r="Q29" s="753">
        <f t="shared" si="0"/>
        <v>0</v>
      </c>
      <c r="R29" s="810">
        <f t="shared" si="0"/>
        <v>0</v>
      </c>
      <c r="S29" s="753">
        <f t="shared" si="1"/>
        <v>-1</v>
      </c>
      <c r="T29" s="810">
        <f t="shared" si="2"/>
        <v>-0.32</v>
      </c>
      <c r="U29" s="817" t="s">
        <v>484</v>
      </c>
      <c r="V29" s="761" t="s">
        <v>484</v>
      </c>
      <c r="W29" s="761" t="s">
        <v>484</v>
      </c>
      <c r="X29" s="815" t="s">
        <v>484</v>
      </c>
      <c r="Y29" s="813"/>
    </row>
    <row r="30" spans="1:25" ht="14.4" customHeight="1" x14ac:dyDescent="0.3">
      <c r="A30" s="779" t="s">
        <v>2633</v>
      </c>
      <c r="B30" s="761"/>
      <c r="C30" s="762"/>
      <c r="D30" s="763"/>
      <c r="E30" s="745">
        <v>1</v>
      </c>
      <c r="F30" s="746">
        <v>1.28</v>
      </c>
      <c r="G30" s="747">
        <v>2</v>
      </c>
      <c r="H30" s="748"/>
      <c r="I30" s="749"/>
      <c r="J30" s="750"/>
      <c r="K30" s="751">
        <v>1.06</v>
      </c>
      <c r="L30" s="748">
        <v>4</v>
      </c>
      <c r="M30" s="748">
        <v>33</v>
      </c>
      <c r="N30" s="752">
        <v>11</v>
      </c>
      <c r="O30" s="748" t="s">
        <v>2585</v>
      </c>
      <c r="P30" s="764" t="s">
        <v>2634</v>
      </c>
      <c r="Q30" s="753">
        <f t="shared" si="0"/>
        <v>0</v>
      </c>
      <c r="R30" s="810">
        <f t="shared" si="0"/>
        <v>0</v>
      </c>
      <c r="S30" s="753">
        <f t="shared" si="1"/>
        <v>-1</v>
      </c>
      <c r="T30" s="810">
        <f t="shared" si="2"/>
        <v>-1.28</v>
      </c>
      <c r="U30" s="817" t="s">
        <v>484</v>
      </c>
      <c r="V30" s="761" t="s">
        <v>484</v>
      </c>
      <c r="W30" s="761" t="s">
        <v>484</v>
      </c>
      <c r="X30" s="815" t="s">
        <v>484</v>
      </c>
      <c r="Y30" s="813"/>
    </row>
    <row r="31" spans="1:25" ht="14.4" customHeight="1" x14ac:dyDescent="0.3">
      <c r="A31" s="779" t="s">
        <v>2635</v>
      </c>
      <c r="B31" s="761"/>
      <c r="C31" s="762"/>
      <c r="D31" s="763"/>
      <c r="E31" s="745">
        <v>1</v>
      </c>
      <c r="F31" s="746">
        <v>1.37</v>
      </c>
      <c r="G31" s="747">
        <v>3</v>
      </c>
      <c r="H31" s="748"/>
      <c r="I31" s="749"/>
      <c r="J31" s="750"/>
      <c r="K31" s="751">
        <v>1.37</v>
      </c>
      <c r="L31" s="748">
        <v>2</v>
      </c>
      <c r="M31" s="748">
        <v>21</v>
      </c>
      <c r="N31" s="752">
        <v>7</v>
      </c>
      <c r="O31" s="748" t="s">
        <v>2585</v>
      </c>
      <c r="P31" s="764" t="s">
        <v>2636</v>
      </c>
      <c r="Q31" s="753">
        <f t="shared" si="0"/>
        <v>0</v>
      </c>
      <c r="R31" s="810">
        <f t="shared" si="0"/>
        <v>0</v>
      </c>
      <c r="S31" s="753">
        <f t="shared" si="1"/>
        <v>-1</v>
      </c>
      <c r="T31" s="810">
        <f t="shared" si="2"/>
        <v>-1.37</v>
      </c>
      <c r="U31" s="817" t="s">
        <v>484</v>
      </c>
      <c r="V31" s="761" t="s">
        <v>484</v>
      </c>
      <c r="W31" s="761" t="s">
        <v>484</v>
      </c>
      <c r="X31" s="815" t="s">
        <v>484</v>
      </c>
      <c r="Y31" s="813"/>
    </row>
    <row r="32" spans="1:25" ht="14.4" customHeight="1" x14ac:dyDescent="0.3">
      <c r="A32" s="779" t="s">
        <v>2637</v>
      </c>
      <c r="B32" s="756">
        <v>1</v>
      </c>
      <c r="C32" s="757">
        <v>1.42</v>
      </c>
      <c r="D32" s="758">
        <v>4</v>
      </c>
      <c r="E32" s="765"/>
      <c r="F32" s="749"/>
      <c r="G32" s="750"/>
      <c r="H32" s="748"/>
      <c r="I32" s="749"/>
      <c r="J32" s="750"/>
      <c r="K32" s="751">
        <v>2.37</v>
      </c>
      <c r="L32" s="748">
        <v>7</v>
      </c>
      <c r="M32" s="748">
        <v>60</v>
      </c>
      <c r="N32" s="752">
        <v>20</v>
      </c>
      <c r="O32" s="748" t="s">
        <v>2585</v>
      </c>
      <c r="P32" s="764" t="s">
        <v>2638</v>
      </c>
      <c r="Q32" s="753">
        <f t="shared" si="0"/>
        <v>-1</v>
      </c>
      <c r="R32" s="810">
        <f t="shared" si="0"/>
        <v>-1.42</v>
      </c>
      <c r="S32" s="753">
        <f t="shared" si="1"/>
        <v>0</v>
      </c>
      <c r="T32" s="810">
        <f t="shared" si="2"/>
        <v>0</v>
      </c>
      <c r="U32" s="817" t="s">
        <v>484</v>
      </c>
      <c r="V32" s="761" t="s">
        <v>484</v>
      </c>
      <c r="W32" s="761" t="s">
        <v>484</v>
      </c>
      <c r="X32" s="815" t="s">
        <v>484</v>
      </c>
      <c r="Y32" s="813"/>
    </row>
    <row r="33" spans="1:25" ht="14.4" customHeight="1" x14ac:dyDescent="0.3">
      <c r="A33" s="779" t="s">
        <v>2639</v>
      </c>
      <c r="B33" s="756">
        <v>1</v>
      </c>
      <c r="C33" s="757">
        <v>1.63</v>
      </c>
      <c r="D33" s="758">
        <v>4</v>
      </c>
      <c r="E33" s="765"/>
      <c r="F33" s="749"/>
      <c r="G33" s="750"/>
      <c r="H33" s="748"/>
      <c r="I33" s="749"/>
      <c r="J33" s="750"/>
      <c r="K33" s="751">
        <v>1.52</v>
      </c>
      <c r="L33" s="748">
        <v>2</v>
      </c>
      <c r="M33" s="748">
        <v>21</v>
      </c>
      <c r="N33" s="752">
        <v>7</v>
      </c>
      <c r="O33" s="748" t="s">
        <v>2585</v>
      </c>
      <c r="P33" s="764" t="s">
        <v>2640</v>
      </c>
      <c r="Q33" s="753">
        <f t="shared" si="0"/>
        <v>-1</v>
      </c>
      <c r="R33" s="810">
        <f t="shared" si="0"/>
        <v>-1.63</v>
      </c>
      <c r="S33" s="753">
        <f t="shared" si="1"/>
        <v>0</v>
      </c>
      <c r="T33" s="810">
        <f t="shared" si="2"/>
        <v>0</v>
      </c>
      <c r="U33" s="817" t="s">
        <v>484</v>
      </c>
      <c r="V33" s="761" t="s">
        <v>484</v>
      </c>
      <c r="W33" s="761" t="s">
        <v>484</v>
      </c>
      <c r="X33" s="815" t="s">
        <v>484</v>
      </c>
      <c r="Y33" s="813"/>
    </row>
    <row r="34" spans="1:25" ht="14.4" customHeight="1" x14ac:dyDescent="0.3">
      <c r="A34" s="780" t="s">
        <v>2641</v>
      </c>
      <c r="B34" s="777">
        <v>1</v>
      </c>
      <c r="C34" s="778">
        <v>2.12</v>
      </c>
      <c r="D34" s="760">
        <v>9</v>
      </c>
      <c r="E34" s="768"/>
      <c r="F34" s="769"/>
      <c r="G34" s="754"/>
      <c r="H34" s="773"/>
      <c r="I34" s="769"/>
      <c r="J34" s="754"/>
      <c r="K34" s="772">
        <v>2.12</v>
      </c>
      <c r="L34" s="773">
        <v>2</v>
      </c>
      <c r="M34" s="773">
        <v>18</v>
      </c>
      <c r="N34" s="774">
        <v>6</v>
      </c>
      <c r="O34" s="773" t="s">
        <v>2585</v>
      </c>
      <c r="P34" s="775" t="s">
        <v>2642</v>
      </c>
      <c r="Q34" s="776">
        <f t="shared" si="0"/>
        <v>-1</v>
      </c>
      <c r="R34" s="811">
        <f t="shared" si="0"/>
        <v>-2.12</v>
      </c>
      <c r="S34" s="776">
        <f t="shared" si="1"/>
        <v>0</v>
      </c>
      <c r="T34" s="811">
        <f t="shared" si="2"/>
        <v>0</v>
      </c>
      <c r="U34" s="818" t="s">
        <v>484</v>
      </c>
      <c r="V34" s="471" t="s">
        <v>484</v>
      </c>
      <c r="W34" s="471" t="s">
        <v>484</v>
      </c>
      <c r="X34" s="816" t="s">
        <v>484</v>
      </c>
      <c r="Y34" s="814"/>
    </row>
    <row r="35" spans="1:25" ht="14.4" customHeight="1" x14ac:dyDescent="0.3">
      <c r="A35" s="779" t="s">
        <v>2643</v>
      </c>
      <c r="B35" s="761"/>
      <c r="C35" s="762"/>
      <c r="D35" s="763"/>
      <c r="E35" s="765"/>
      <c r="F35" s="749"/>
      <c r="G35" s="750"/>
      <c r="H35" s="745">
        <v>1</v>
      </c>
      <c r="I35" s="746">
        <v>2.96</v>
      </c>
      <c r="J35" s="747">
        <v>10</v>
      </c>
      <c r="K35" s="751">
        <v>2.96</v>
      </c>
      <c r="L35" s="748">
        <v>4</v>
      </c>
      <c r="M35" s="748">
        <v>33</v>
      </c>
      <c r="N35" s="752">
        <v>11</v>
      </c>
      <c r="O35" s="748" t="s">
        <v>2585</v>
      </c>
      <c r="P35" s="764" t="s">
        <v>2644</v>
      </c>
      <c r="Q35" s="753">
        <f t="shared" si="0"/>
        <v>1</v>
      </c>
      <c r="R35" s="810">
        <f t="shared" si="0"/>
        <v>2.96</v>
      </c>
      <c r="S35" s="753">
        <f t="shared" si="1"/>
        <v>1</v>
      </c>
      <c r="T35" s="810">
        <f t="shared" si="2"/>
        <v>2.96</v>
      </c>
      <c r="U35" s="817">
        <v>11</v>
      </c>
      <c r="V35" s="761">
        <v>10</v>
      </c>
      <c r="W35" s="761">
        <v>-1</v>
      </c>
      <c r="X35" s="815">
        <v>0.90909090909090906</v>
      </c>
      <c r="Y35" s="813"/>
    </row>
    <row r="36" spans="1:25" ht="14.4" customHeight="1" x14ac:dyDescent="0.3">
      <c r="A36" s="779" t="s">
        <v>2645</v>
      </c>
      <c r="B36" s="761"/>
      <c r="C36" s="762"/>
      <c r="D36" s="763"/>
      <c r="E36" s="745">
        <v>1</v>
      </c>
      <c r="F36" s="746">
        <v>1.91</v>
      </c>
      <c r="G36" s="747">
        <v>6</v>
      </c>
      <c r="H36" s="748"/>
      <c r="I36" s="749"/>
      <c r="J36" s="750"/>
      <c r="K36" s="751">
        <v>1.91</v>
      </c>
      <c r="L36" s="748">
        <v>3</v>
      </c>
      <c r="M36" s="748">
        <v>30</v>
      </c>
      <c r="N36" s="752">
        <v>10</v>
      </c>
      <c r="O36" s="748" t="s">
        <v>2585</v>
      </c>
      <c r="P36" s="764" t="s">
        <v>2646</v>
      </c>
      <c r="Q36" s="753">
        <f t="shared" si="0"/>
        <v>0</v>
      </c>
      <c r="R36" s="810">
        <f t="shared" si="0"/>
        <v>0</v>
      </c>
      <c r="S36" s="753">
        <f t="shared" si="1"/>
        <v>-1</v>
      </c>
      <c r="T36" s="810">
        <f t="shared" si="2"/>
        <v>-1.91</v>
      </c>
      <c r="U36" s="817" t="s">
        <v>484</v>
      </c>
      <c r="V36" s="761" t="s">
        <v>484</v>
      </c>
      <c r="W36" s="761" t="s">
        <v>484</v>
      </c>
      <c r="X36" s="815" t="s">
        <v>484</v>
      </c>
      <c r="Y36" s="813"/>
    </row>
    <row r="37" spans="1:25" ht="14.4" customHeight="1" x14ac:dyDescent="0.3">
      <c r="A37" s="779" t="s">
        <v>2647</v>
      </c>
      <c r="B37" s="761"/>
      <c r="C37" s="762"/>
      <c r="D37" s="763"/>
      <c r="E37" s="745">
        <v>1</v>
      </c>
      <c r="F37" s="746">
        <v>0.94</v>
      </c>
      <c r="G37" s="747">
        <v>2</v>
      </c>
      <c r="H37" s="748"/>
      <c r="I37" s="749"/>
      <c r="J37" s="750"/>
      <c r="K37" s="751">
        <v>1.35</v>
      </c>
      <c r="L37" s="748">
        <v>3</v>
      </c>
      <c r="M37" s="748">
        <v>27</v>
      </c>
      <c r="N37" s="752">
        <v>9</v>
      </c>
      <c r="O37" s="748" t="s">
        <v>2585</v>
      </c>
      <c r="P37" s="764" t="s">
        <v>2648</v>
      </c>
      <c r="Q37" s="753">
        <f t="shared" si="0"/>
        <v>0</v>
      </c>
      <c r="R37" s="810">
        <f t="shared" si="0"/>
        <v>0</v>
      </c>
      <c r="S37" s="753">
        <f t="shared" si="1"/>
        <v>-1</v>
      </c>
      <c r="T37" s="810">
        <f t="shared" si="2"/>
        <v>-0.94</v>
      </c>
      <c r="U37" s="817" t="s">
        <v>484</v>
      </c>
      <c r="V37" s="761" t="s">
        <v>484</v>
      </c>
      <c r="W37" s="761" t="s">
        <v>484</v>
      </c>
      <c r="X37" s="815" t="s">
        <v>484</v>
      </c>
      <c r="Y37" s="813"/>
    </row>
    <row r="38" spans="1:25" ht="14.4" customHeight="1" x14ac:dyDescent="0.3">
      <c r="A38" s="779" t="s">
        <v>2649</v>
      </c>
      <c r="B38" s="761"/>
      <c r="C38" s="762"/>
      <c r="D38" s="763"/>
      <c r="E38" s="745">
        <v>1</v>
      </c>
      <c r="F38" s="746">
        <v>1.1599999999999999</v>
      </c>
      <c r="G38" s="747">
        <v>6</v>
      </c>
      <c r="H38" s="748"/>
      <c r="I38" s="749"/>
      <c r="J38" s="750"/>
      <c r="K38" s="751">
        <v>1</v>
      </c>
      <c r="L38" s="748">
        <v>3</v>
      </c>
      <c r="M38" s="748">
        <v>30</v>
      </c>
      <c r="N38" s="752">
        <v>10</v>
      </c>
      <c r="O38" s="748" t="s">
        <v>2585</v>
      </c>
      <c r="P38" s="764" t="s">
        <v>2650</v>
      </c>
      <c r="Q38" s="753">
        <f t="shared" si="0"/>
        <v>0</v>
      </c>
      <c r="R38" s="810">
        <f t="shared" si="0"/>
        <v>0</v>
      </c>
      <c r="S38" s="753">
        <f t="shared" si="1"/>
        <v>-1</v>
      </c>
      <c r="T38" s="810">
        <f t="shared" si="2"/>
        <v>-1.1599999999999999</v>
      </c>
      <c r="U38" s="817" t="s">
        <v>484</v>
      </c>
      <c r="V38" s="761" t="s">
        <v>484</v>
      </c>
      <c r="W38" s="761" t="s">
        <v>484</v>
      </c>
      <c r="X38" s="815" t="s">
        <v>484</v>
      </c>
      <c r="Y38" s="813"/>
    </row>
    <row r="39" spans="1:25" ht="14.4" customHeight="1" x14ac:dyDescent="0.3">
      <c r="A39" s="779" t="s">
        <v>2651</v>
      </c>
      <c r="B39" s="761"/>
      <c r="C39" s="762"/>
      <c r="D39" s="763"/>
      <c r="E39" s="765"/>
      <c r="F39" s="749"/>
      <c r="G39" s="750"/>
      <c r="H39" s="745">
        <v>2</v>
      </c>
      <c r="I39" s="746">
        <v>0.69</v>
      </c>
      <c r="J39" s="747">
        <v>2</v>
      </c>
      <c r="K39" s="751">
        <v>0.34</v>
      </c>
      <c r="L39" s="748">
        <v>1</v>
      </c>
      <c r="M39" s="748">
        <v>12</v>
      </c>
      <c r="N39" s="752">
        <v>4</v>
      </c>
      <c r="O39" s="748" t="s">
        <v>2585</v>
      </c>
      <c r="P39" s="764" t="s">
        <v>2652</v>
      </c>
      <c r="Q39" s="753">
        <f t="shared" si="0"/>
        <v>2</v>
      </c>
      <c r="R39" s="810">
        <f t="shared" si="0"/>
        <v>0.69</v>
      </c>
      <c r="S39" s="753">
        <f t="shared" si="1"/>
        <v>2</v>
      </c>
      <c r="T39" s="810">
        <f t="shared" si="2"/>
        <v>0.69</v>
      </c>
      <c r="U39" s="817">
        <v>8</v>
      </c>
      <c r="V39" s="761">
        <v>4</v>
      </c>
      <c r="W39" s="761">
        <v>-4</v>
      </c>
      <c r="X39" s="815">
        <v>0.5</v>
      </c>
      <c r="Y39" s="813"/>
    </row>
    <row r="40" spans="1:25" ht="14.4" customHeight="1" x14ac:dyDescent="0.3">
      <c r="A40" s="779" t="s">
        <v>2653</v>
      </c>
      <c r="B40" s="761"/>
      <c r="C40" s="762"/>
      <c r="D40" s="763"/>
      <c r="E40" s="745">
        <v>1</v>
      </c>
      <c r="F40" s="746">
        <v>3.04</v>
      </c>
      <c r="G40" s="747">
        <v>7</v>
      </c>
      <c r="H40" s="748"/>
      <c r="I40" s="749"/>
      <c r="J40" s="750"/>
      <c r="K40" s="751">
        <v>2.17</v>
      </c>
      <c r="L40" s="748">
        <v>4</v>
      </c>
      <c r="M40" s="748">
        <v>39</v>
      </c>
      <c r="N40" s="752">
        <v>13</v>
      </c>
      <c r="O40" s="748" t="s">
        <v>2585</v>
      </c>
      <c r="P40" s="764" t="s">
        <v>2654</v>
      </c>
      <c r="Q40" s="753">
        <f t="shared" si="0"/>
        <v>0</v>
      </c>
      <c r="R40" s="810">
        <f t="shared" si="0"/>
        <v>0</v>
      </c>
      <c r="S40" s="753">
        <f t="shared" si="1"/>
        <v>-1</v>
      </c>
      <c r="T40" s="810">
        <f t="shared" si="2"/>
        <v>-3.04</v>
      </c>
      <c r="U40" s="817" t="s">
        <v>484</v>
      </c>
      <c r="V40" s="761" t="s">
        <v>484</v>
      </c>
      <c r="W40" s="761" t="s">
        <v>484</v>
      </c>
      <c r="X40" s="815" t="s">
        <v>484</v>
      </c>
      <c r="Y40" s="813"/>
    </row>
    <row r="41" spans="1:25" ht="14.4" customHeight="1" x14ac:dyDescent="0.3">
      <c r="A41" s="779" t="s">
        <v>2655</v>
      </c>
      <c r="B41" s="761">
        <v>1</v>
      </c>
      <c r="C41" s="762">
        <v>7.55</v>
      </c>
      <c r="D41" s="763">
        <v>10</v>
      </c>
      <c r="E41" s="765"/>
      <c r="F41" s="749"/>
      <c r="G41" s="750"/>
      <c r="H41" s="745">
        <v>1</v>
      </c>
      <c r="I41" s="746">
        <v>9.81</v>
      </c>
      <c r="J41" s="747">
        <v>22</v>
      </c>
      <c r="K41" s="751">
        <v>5.89</v>
      </c>
      <c r="L41" s="748">
        <v>7</v>
      </c>
      <c r="M41" s="748">
        <v>66</v>
      </c>
      <c r="N41" s="752">
        <v>22</v>
      </c>
      <c r="O41" s="748" t="s">
        <v>2585</v>
      </c>
      <c r="P41" s="764" t="s">
        <v>2656</v>
      </c>
      <c r="Q41" s="753">
        <f t="shared" si="0"/>
        <v>0</v>
      </c>
      <c r="R41" s="810">
        <f t="shared" si="0"/>
        <v>2.2600000000000007</v>
      </c>
      <c r="S41" s="753">
        <f t="shared" si="1"/>
        <v>1</v>
      </c>
      <c r="T41" s="810">
        <f t="shared" si="2"/>
        <v>9.81</v>
      </c>
      <c r="U41" s="817">
        <v>22</v>
      </c>
      <c r="V41" s="761">
        <v>22</v>
      </c>
      <c r="W41" s="761">
        <v>0</v>
      </c>
      <c r="X41" s="815">
        <v>1</v>
      </c>
      <c r="Y41" s="813"/>
    </row>
    <row r="42" spans="1:25" ht="14.4" customHeight="1" x14ac:dyDescent="0.3">
      <c r="A42" s="779" t="s">
        <v>2657</v>
      </c>
      <c r="B42" s="756">
        <v>1</v>
      </c>
      <c r="C42" s="757">
        <v>0.93</v>
      </c>
      <c r="D42" s="758">
        <v>4</v>
      </c>
      <c r="E42" s="765"/>
      <c r="F42" s="749"/>
      <c r="G42" s="750"/>
      <c r="H42" s="748"/>
      <c r="I42" s="749"/>
      <c r="J42" s="750"/>
      <c r="K42" s="751">
        <v>0.93</v>
      </c>
      <c r="L42" s="748">
        <v>3</v>
      </c>
      <c r="M42" s="748">
        <v>27</v>
      </c>
      <c r="N42" s="752">
        <v>9</v>
      </c>
      <c r="O42" s="748" t="s">
        <v>2585</v>
      </c>
      <c r="P42" s="764" t="s">
        <v>2658</v>
      </c>
      <c r="Q42" s="753">
        <f t="shared" si="0"/>
        <v>-1</v>
      </c>
      <c r="R42" s="810">
        <f t="shared" si="0"/>
        <v>-0.93</v>
      </c>
      <c r="S42" s="753">
        <f t="shared" si="1"/>
        <v>0</v>
      </c>
      <c r="T42" s="810">
        <f t="shared" si="2"/>
        <v>0</v>
      </c>
      <c r="U42" s="817" t="s">
        <v>484</v>
      </c>
      <c r="V42" s="761" t="s">
        <v>484</v>
      </c>
      <c r="W42" s="761" t="s">
        <v>484</v>
      </c>
      <c r="X42" s="815" t="s">
        <v>484</v>
      </c>
      <c r="Y42" s="813"/>
    </row>
    <row r="43" spans="1:25" ht="14.4" customHeight="1" x14ac:dyDescent="0.3">
      <c r="A43" s="780" t="s">
        <v>2659</v>
      </c>
      <c r="B43" s="777">
        <v>1</v>
      </c>
      <c r="C43" s="778">
        <v>0.85</v>
      </c>
      <c r="D43" s="760">
        <v>3</v>
      </c>
      <c r="E43" s="768"/>
      <c r="F43" s="769"/>
      <c r="G43" s="754"/>
      <c r="H43" s="773"/>
      <c r="I43" s="769"/>
      <c r="J43" s="754"/>
      <c r="K43" s="772">
        <v>1.1100000000000001</v>
      </c>
      <c r="L43" s="773">
        <v>4</v>
      </c>
      <c r="M43" s="773">
        <v>33</v>
      </c>
      <c r="N43" s="774">
        <v>11</v>
      </c>
      <c r="O43" s="773" t="s">
        <v>2585</v>
      </c>
      <c r="P43" s="775" t="s">
        <v>2660</v>
      </c>
      <c r="Q43" s="776">
        <f t="shared" si="0"/>
        <v>-1</v>
      </c>
      <c r="R43" s="811">
        <f t="shared" si="0"/>
        <v>-0.85</v>
      </c>
      <c r="S43" s="776">
        <f t="shared" si="1"/>
        <v>0</v>
      </c>
      <c r="T43" s="811">
        <f t="shared" si="2"/>
        <v>0</v>
      </c>
      <c r="U43" s="818" t="s">
        <v>484</v>
      </c>
      <c r="V43" s="471" t="s">
        <v>484</v>
      </c>
      <c r="W43" s="471" t="s">
        <v>484</v>
      </c>
      <c r="X43" s="816" t="s">
        <v>484</v>
      </c>
      <c r="Y43" s="814"/>
    </row>
    <row r="44" spans="1:25" ht="14.4" customHeight="1" x14ac:dyDescent="0.3">
      <c r="A44" s="779" t="s">
        <v>2661</v>
      </c>
      <c r="B44" s="756">
        <v>1</v>
      </c>
      <c r="C44" s="757">
        <v>0.64</v>
      </c>
      <c r="D44" s="758">
        <v>3</v>
      </c>
      <c r="E44" s="765"/>
      <c r="F44" s="749"/>
      <c r="G44" s="750"/>
      <c r="H44" s="748"/>
      <c r="I44" s="749"/>
      <c r="J44" s="750"/>
      <c r="K44" s="751">
        <v>0.64</v>
      </c>
      <c r="L44" s="748">
        <v>1</v>
      </c>
      <c r="M44" s="748">
        <v>12</v>
      </c>
      <c r="N44" s="752">
        <v>4</v>
      </c>
      <c r="O44" s="748" t="s">
        <v>2585</v>
      </c>
      <c r="P44" s="764" t="s">
        <v>2662</v>
      </c>
      <c r="Q44" s="753">
        <f t="shared" si="0"/>
        <v>-1</v>
      </c>
      <c r="R44" s="810">
        <f t="shared" si="0"/>
        <v>-0.64</v>
      </c>
      <c r="S44" s="753">
        <f t="shared" si="1"/>
        <v>0</v>
      </c>
      <c r="T44" s="810">
        <f t="shared" si="2"/>
        <v>0</v>
      </c>
      <c r="U44" s="817" t="s">
        <v>484</v>
      </c>
      <c r="V44" s="761" t="s">
        <v>484</v>
      </c>
      <c r="W44" s="761" t="s">
        <v>484</v>
      </c>
      <c r="X44" s="815" t="s">
        <v>484</v>
      </c>
      <c r="Y44" s="813"/>
    </row>
    <row r="45" spans="1:25" ht="14.4" customHeight="1" x14ac:dyDescent="0.3">
      <c r="A45" s="779" t="s">
        <v>2663</v>
      </c>
      <c r="B45" s="761">
        <v>1</v>
      </c>
      <c r="C45" s="762">
        <v>0.7</v>
      </c>
      <c r="D45" s="763">
        <v>4</v>
      </c>
      <c r="E45" s="745">
        <v>1</v>
      </c>
      <c r="F45" s="746">
        <v>0.7</v>
      </c>
      <c r="G45" s="747">
        <v>3</v>
      </c>
      <c r="H45" s="748"/>
      <c r="I45" s="749"/>
      <c r="J45" s="750"/>
      <c r="K45" s="751">
        <v>0.7</v>
      </c>
      <c r="L45" s="748">
        <v>2</v>
      </c>
      <c r="M45" s="748">
        <v>15</v>
      </c>
      <c r="N45" s="752">
        <v>5</v>
      </c>
      <c r="O45" s="748" t="s">
        <v>2585</v>
      </c>
      <c r="P45" s="764" t="s">
        <v>2664</v>
      </c>
      <c r="Q45" s="753">
        <f t="shared" si="0"/>
        <v>-1</v>
      </c>
      <c r="R45" s="810">
        <f t="shared" si="0"/>
        <v>-0.7</v>
      </c>
      <c r="S45" s="753">
        <f t="shared" si="1"/>
        <v>-1</v>
      </c>
      <c r="T45" s="810">
        <f t="shared" si="2"/>
        <v>-0.7</v>
      </c>
      <c r="U45" s="817" t="s">
        <v>484</v>
      </c>
      <c r="V45" s="761" t="s">
        <v>484</v>
      </c>
      <c r="W45" s="761" t="s">
        <v>484</v>
      </c>
      <c r="X45" s="815" t="s">
        <v>484</v>
      </c>
      <c r="Y45" s="813"/>
    </row>
    <row r="46" spans="1:25" ht="14.4" customHeight="1" x14ac:dyDescent="0.3">
      <c r="A46" s="779" t="s">
        <v>2665</v>
      </c>
      <c r="B46" s="756">
        <v>1</v>
      </c>
      <c r="C46" s="757">
        <v>1.67</v>
      </c>
      <c r="D46" s="758">
        <v>3</v>
      </c>
      <c r="E46" s="765"/>
      <c r="F46" s="749"/>
      <c r="G46" s="750"/>
      <c r="H46" s="748"/>
      <c r="I46" s="749"/>
      <c r="J46" s="750"/>
      <c r="K46" s="751">
        <v>2.17</v>
      </c>
      <c r="L46" s="748">
        <v>4</v>
      </c>
      <c r="M46" s="748">
        <v>39</v>
      </c>
      <c r="N46" s="752">
        <v>13</v>
      </c>
      <c r="O46" s="748" t="s">
        <v>2585</v>
      </c>
      <c r="P46" s="764" t="s">
        <v>2666</v>
      </c>
      <c r="Q46" s="753">
        <f t="shared" si="0"/>
        <v>-1</v>
      </c>
      <c r="R46" s="810">
        <f t="shared" si="0"/>
        <v>-1.67</v>
      </c>
      <c r="S46" s="753">
        <f t="shared" si="1"/>
        <v>0</v>
      </c>
      <c r="T46" s="810">
        <f t="shared" si="2"/>
        <v>0</v>
      </c>
      <c r="U46" s="817" t="s">
        <v>484</v>
      </c>
      <c r="V46" s="761" t="s">
        <v>484</v>
      </c>
      <c r="W46" s="761" t="s">
        <v>484</v>
      </c>
      <c r="X46" s="815" t="s">
        <v>484</v>
      </c>
      <c r="Y46" s="813"/>
    </row>
    <row r="47" spans="1:25" ht="14.4" customHeight="1" x14ac:dyDescent="0.3">
      <c r="A47" s="779" t="s">
        <v>2667</v>
      </c>
      <c r="B47" s="761"/>
      <c r="C47" s="762"/>
      <c r="D47" s="763"/>
      <c r="E47" s="745">
        <v>1</v>
      </c>
      <c r="F47" s="746">
        <v>0.32</v>
      </c>
      <c r="G47" s="747">
        <v>1</v>
      </c>
      <c r="H47" s="748"/>
      <c r="I47" s="749"/>
      <c r="J47" s="750"/>
      <c r="K47" s="751">
        <v>0.85</v>
      </c>
      <c r="L47" s="748">
        <v>3</v>
      </c>
      <c r="M47" s="748">
        <v>24</v>
      </c>
      <c r="N47" s="752">
        <v>8</v>
      </c>
      <c r="O47" s="748" t="s">
        <v>2585</v>
      </c>
      <c r="P47" s="764" t="s">
        <v>2668</v>
      </c>
      <c r="Q47" s="753">
        <f t="shared" si="0"/>
        <v>0</v>
      </c>
      <c r="R47" s="810">
        <f t="shared" si="0"/>
        <v>0</v>
      </c>
      <c r="S47" s="753">
        <f t="shared" si="1"/>
        <v>-1</v>
      </c>
      <c r="T47" s="810">
        <f t="shared" si="2"/>
        <v>-0.32</v>
      </c>
      <c r="U47" s="817" t="s">
        <v>484</v>
      </c>
      <c r="V47" s="761" t="s">
        <v>484</v>
      </c>
      <c r="W47" s="761" t="s">
        <v>484</v>
      </c>
      <c r="X47" s="815" t="s">
        <v>484</v>
      </c>
      <c r="Y47" s="813"/>
    </row>
    <row r="48" spans="1:25" ht="14.4" customHeight="1" x14ac:dyDescent="0.3">
      <c r="A48" s="779" t="s">
        <v>2669</v>
      </c>
      <c r="B48" s="761"/>
      <c r="C48" s="762"/>
      <c r="D48" s="763"/>
      <c r="E48" s="745">
        <v>1</v>
      </c>
      <c r="F48" s="746">
        <v>3.18</v>
      </c>
      <c r="G48" s="747">
        <v>3</v>
      </c>
      <c r="H48" s="748"/>
      <c r="I48" s="749"/>
      <c r="J48" s="750"/>
      <c r="K48" s="751">
        <v>3.18</v>
      </c>
      <c r="L48" s="748">
        <v>1</v>
      </c>
      <c r="M48" s="748">
        <v>5</v>
      </c>
      <c r="N48" s="752">
        <v>2</v>
      </c>
      <c r="O48" s="748" t="s">
        <v>2585</v>
      </c>
      <c r="P48" s="764" t="s">
        <v>2670</v>
      </c>
      <c r="Q48" s="753">
        <f t="shared" si="0"/>
        <v>0</v>
      </c>
      <c r="R48" s="810">
        <f t="shared" si="0"/>
        <v>0</v>
      </c>
      <c r="S48" s="753">
        <f t="shared" si="1"/>
        <v>-1</v>
      </c>
      <c r="T48" s="810">
        <f t="shared" si="2"/>
        <v>-3.18</v>
      </c>
      <c r="U48" s="817" t="s">
        <v>484</v>
      </c>
      <c r="V48" s="761" t="s">
        <v>484</v>
      </c>
      <c r="W48" s="761" t="s">
        <v>484</v>
      </c>
      <c r="X48" s="815" t="s">
        <v>484</v>
      </c>
      <c r="Y48" s="813"/>
    </row>
    <row r="49" spans="1:25" ht="14.4" customHeight="1" x14ac:dyDescent="0.3">
      <c r="A49" s="779" t="s">
        <v>2671</v>
      </c>
      <c r="B49" s="761"/>
      <c r="C49" s="762"/>
      <c r="D49" s="763"/>
      <c r="E49" s="765"/>
      <c r="F49" s="749"/>
      <c r="G49" s="750"/>
      <c r="H49" s="745">
        <v>1</v>
      </c>
      <c r="I49" s="746">
        <v>2.2599999999999998</v>
      </c>
      <c r="J49" s="747">
        <v>4</v>
      </c>
      <c r="K49" s="751">
        <v>2.2599999999999998</v>
      </c>
      <c r="L49" s="748">
        <v>4</v>
      </c>
      <c r="M49" s="748">
        <v>39</v>
      </c>
      <c r="N49" s="752">
        <v>13</v>
      </c>
      <c r="O49" s="748" t="s">
        <v>2585</v>
      </c>
      <c r="P49" s="764" t="s">
        <v>2672</v>
      </c>
      <c r="Q49" s="753">
        <f t="shared" si="0"/>
        <v>1</v>
      </c>
      <c r="R49" s="810">
        <f t="shared" si="0"/>
        <v>2.2599999999999998</v>
      </c>
      <c r="S49" s="753">
        <f t="shared" si="1"/>
        <v>1</v>
      </c>
      <c r="T49" s="810">
        <f t="shared" si="2"/>
        <v>2.2599999999999998</v>
      </c>
      <c r="U49" s="817">
        <v>13</v>
      </c>
      <c r="V49" s="761">
        <v>4</v>
      </c>
      <c r="W49" s="761">
        <v>-9</v>
      </c>
      <c r="X49" s="815">
        <v>0.30769230769230771</v>
      </c>
      <c r="Y49" s="813"/>
    </row>
    <row r="50" spans="1:25" ht="14.4" customHeight="1" thickBot="1" x14ac:dyDescent="0.35">
      <c r="A50" s="794" t="s">
        <v>2673</v>
      </c>
      <c r="B50" s="795"/>
      <c r="C50" s="796"/>
      <c r="D50" s="797"/>
      <c r="E50" s="798"/>
      <c r="F50" s="799"/>
      <c r="G50" s="800"/>
      <c r="H50" s="801">
        <v>1</v>
      </c>
      <c r="I50" s="802">
        <v>4.42</v>
      </c>
      <c r="J50" s="803">
        <v>22</v>
      </c>
      <c r="K50" s="804">
        <v>4.42</v>
      </c>
      <c r="L50" s="805">
        <v>6</v>
      </c>
      <c r="M50" s="805">
        <v>57</v>
      </c>
      <c r="N50" s="806">
        <v>19</v>
      </c>
      <c r="O50" s="805" t="s">
        <v>2585</v>
      </c>
      <c r="P50" s="807" t="s">
        <v>2674</v>
      </c>
      <c r="Q50" s="808">
        <f t="shared" si="0"/>
        <v>1</v>
      </c>
      <c r="R50" s="812">
        <f t="shared" si="0"/>
        <v>4.42</v>
      </c>
      <c r="S50" s="808">
        <f t="shared" si="1"/>
        <v>1</v>
      </c>
      <c r="T50" s="812">
        <f t="shared" si="2"/>
        <v>4.42</v>
      </c>
      <c r="U50" s="822">
        <v>19</v>
      </c>
      <c r="V50" s="795">
        <v>22</v>
      </c>
      <c r="W50" s="795">
        <v>3</v>
      </c>
      <c r="X50" s="823">
        <v>1.1578947368421053</v>
      </c>
      <c r="Y50" s="824">
        <v>3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1:Q1048576">
    <cfRule type="cellIs" dxfId="13" priority="10" stopIfTrue="1" operator="lessThan">
      <formula>0</formula>
    </cfRule>
  </conditionalFormatting>
  <conditionalFormatting sqref="W51:W1048576">
    <cfRule type="cellIs" dxfId="12" priority="9" stopIfTrue="1" operator="greaterThan">
      <formula>0</formula>
    </cfRule>
  </conditionalFormatting>
  <conditionalFormatting sqref="X51:X1048576">
    <cfRule type="cellIs" dxfId="11" priority="8" stopIfTrue="1" operator="greaterThan">
      <formula>1</formula>
    </cfRule>
  </conditionalFormatting>
  <conditionalFormatting sqref="X51:X1048576">
    <cfRule type="cellIs" dxfId="10" priority="5" stopIfTrue="1" operator="greaterThan">
      <formula>1</formula>
    </cfRule>
  </conditionalFormatting>
  <conditionalFormatting sqref="W51:W1048576">
    <cfRule type="cellIs" dxfId="9" priority="6" stopIfTrue="1" operator="greaterThan">
      <formula>0</formula>
    </cfRule>
  </conditionalFormatting>
  <conditionalFormatting sqref="Q51:Q1048576">
    <cfRule type="cellIs" dxfId="8" priority="7" stopIfTrue="1" operator="lessThan">
      <formula>0</formula>
    </cfRule>
  </conditionalFormatting>
  <conditionalFormatting sqref="Q5:Q50">
    <cfRule type="cellIs" dxfId="7" priority="4" stopIfTrue="1" operator="lessThan">
      <formula>0</formula>
    </cfRule>
  </conditionalFormatting>
  <conditionalFormatting sqref="X5:X50">
    <cfRule type="cellIs" dxfId="6" priority="2" stopIfTrue="1" operator="greaterThan">
      <formula>1</formula>
    </cfRule>
  </conditionalFormatting>
  <conditionalFormatting sqref="W5:W50">
    <cfRule type="cellIs" dxfId="5" priority="3" stopIfTrue="1" operator="greaterThan">
      <formula>0</formula>
    </cfRule>
  </conditionalFormatting>
  <conditionalFormatting sqref="S5:S5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142</v>
      </c>
      <c r="B3" s="320">
        <f>SUBTOTAL(9,B6:B1048576)</f>
        <v>2420687</v>
      </c>
      <c r="C3" s="321">
        <f t="shared" ref="C3:L3" si="0">SUBTOTAL(9,C6:C1048576)</f>
        <v>12.002070583137098</v>
      </c>
      <c r="D3" s="321">
        <f t="shared" si="0"/>
        <v>3126662</v>
      </c>
      <c r="E3" s="321">
        <f t="shared" si="0"/>
        <v>10</v>
      </c>
      <c r="F3" s="321">
        <f t="shared" si="0"/>
        <v>3350772</v>
      </c>
      <c r="G3" s="324">
        <f>IF(D3&lt;&gt;0,F3/D3,"")</f>
        <v>1.0716770792621653</v>
      </c>
      <c r="H3" s="320">
        <f t="shared" si="0"/>
        <v>361236.80000000005</v>
      </c>
      <c r="I3" s="321">
        <f t="shared" si="0"/>
        <v>0.47032759929189183</v>
      </c>
      <c r="J3" s="321">
        <f t="shared" si="0"/>
        <v>766171.07000000007</v>
      </c>
      <c r="K3" s="321">
        <f t="shared" si="0"/>
        <v>1</v>
      </c>
      <c r="L3" s="321">
        <f t="shared" si="0"/>
        <v>426312.82000000007</v>
      </c>
      <c r="M3" s="322">
        <f>IF(J3&lt;&gt;0,L3/J3,"")</f>
        <v>0.55641988674931309</v>
      </c>
    </row>
    <row r="4" spans="1:13" ht="14.4" customHeight="1" x14ac:dyDescent="0.3">
      <c r="A4" s="618" t="s">
        <v>105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</row>
    <row r="5" spans="1:13" s="311" customFormat="1" ht="14.4" customHeight="1" thickBot="1" x14ac:dyDescent="0.35">
      <c r="A5" s="825"/>
      <c r="B5" s="826">
        <v>2015</v>
      </c>
      <c r="C5" s="827"/>
      <c r="D5" s="827">
        <v>2016</v>
      </c>
      <c r="E5" s="827"/>
      <c r="F5" s="827">
        <v>2017</v>
      </c>
      <c r="G5" s="732" t="s">
        <v>2</v>
      </c>
      <c r="H5" s="826">
        <v>2015</v>
      </c>
      <c r="I5" s="827"/>
      <c r="J5" s="827">
        <v>2016</v>
      </c>
      <c r="K5" s="827"/>
      <c r="L5" s="827">
        <v>2017</v>
      </c>
      <c r="M5" s="732" t="s">
        <v>2</v>
      </c>
    </row>
    <row r="6" spans="1:13" ht="14.4" customHeight="1" x14ac:dyDescent="0.3">
      <c r="A6" s="707" t="s">
        <v>2676</v>
      </c>
      <c r="B6" s="733">
        <v>1434</v>
      </c>
      <c r="C6" s="670">
        <v>0.19160876536611438</v>
      </c>
      <c r="D6" s="733">
        <v>7484</v>
      </c>
      <c r="E6" s="670">
        <v>1</v>
      </c>
      <c r="F6" s="733">
        <v>486</v>
      </c>
      <c r="G6" s="695">
        <v>6.4938535542490641E-2</v>
      </c>
      <c r="H6" s="733">
        <v>885.4</v>
      </c>
      <c r="I6" s="670"/>
      <c r="J6" s="733"/>
      <c r="K6" s="670"/>
      <c r="L6" s="733"/>
      <c r="M6" s="719"/>
    </row>
    <row r="7" spans="1:13" ht="14.4" customHeight="1" x14ac:dyDescent="0.3">
      <c r="A7" s="708" t="s">
        <v>2677</v>
      </c>
      <c r="B7" s="828">
        <v>141481</v>
      </c>
      <c r="C7" s="677">
        <v>0.97788237570931913</v>
      </c>
      <c r="D7" s="828">
        <v>144681</v>
      </c>
      <c r="E7" s="677">
        <v>1</v>
      </c>
      <c r="F7" s="828">
        <v>212338</v>
      </c>
      <c r="G7" s="703">
        <v>1.4676287833233113</v>
      </c>
      <c r="H7" s="828"/>
      <c r="I7" s="677"/>
      <c r="J7" s="828"/>
      <c r="K7" s="677"/>
      <c r="L7" s="828"/>
      <c r="M7" s="829"/>
    </row>
    <row r="8" spans="1:13" ht="14.4" customHeight="1" x14ac:dyDescent="0.3">
      <c r="A8" s="708" t="s">
        <v>2678</v>
      </c>
      <c r="B8" s="828">
        <v>583182</v>
      </c>
      <c r="C8" s="677">
        <v>0.8625791498481713</v>
      </c>
      <c r="D8" s="828">
        <v>676091</v>
      </c>
      <c r="E8" s="677">
        <v>1</v>
      </c>
      <c r="F8" s="828">
        <v>1047140</v>
      </c>
      <c r="G8" s="703">
        <v>1.5488151742886682</v>
      </c>
      <c r="H8" s="828"/>
      <c r="I8" s="677"/>
      <c r="J8" s="828"/>
      <c r="K8" s="677"/>
      <c r="L8" s="828"/>
      <c r="M8" s="829"/>
    </row>
    <row r="9" spans="1:13" ht="14.4" customHeight="1" x14ac:dyDescent="0.3">
      <c r="A9" s="708" t="s">
        <v>2679</v>
      </c>
      <c r="B9" s="828">
        <v>498018</v>
      </c>
      <c r="C9" s="677">
        <v>0.48151037965431126</v>
      </c>
      <c r="D9" s="828">
        <v>1034283</v>
      </c>
      <c r="E9" s="677">
        <v>1</v>
      </c>
      <c r="F9" s="828">
        <v>694603</v>
      </c>
      <c r="G9" s="703">
        <v>0.67157924861957508</v>
      </c>
      <c r="H9" s="828">
        <v>360351.4</v>
      </c>
      <c r="I9" s="677">
        <v>0.47032759929189183</v>
      </c>
      <c r="J9" s="828">
        <v>766171.07000000007</v>
      </c>
      <c r="K9" s="677">
        <v>1</v>
      </c>
      <c r="L9" s="828">
        <v>426312.82000000007</v>
      </c>
      <c r="M9" s="829">
        <v>0.55641988674931309</v>
      </c>
    </row>
    <row r="10" spans="1:13" ht="14.4" customHeight="1" x14ac:dyDescent="0.3">
      <c r="A10" s="708" t="s">
        <v>2680</v>
      </c>
      <c r="B10" s="828">
        <v>213995</v>
      </c>
      <c r="C10" s="677">
        <v>0.90900016141501494</v>
      </c>
      <c r="D10" s="828">
        <v>235418</v>
      </c>
      <c r="E10" s="677">
        <v>1</v>
      </c>
      <c r="F10" s="828">
        <v>287772</v>
      </c>
      <c r="G10" s="703">
        <v>1.2223874130270413</v>
      </c>
      <c r="H10" s="828"/>
      <c r="I10" s="677"/>
      <c r="J10" s="828"/>
      <c r="K10" s="677"/>
      <c r="L10" s="828"/>
      <c r="M10" s="829"/>
    </row>
    <row r="11" spans="1:13" ht="14.4" customHeight="1" x14ac:dyDescent="0.3">
      <c r="A11" s="708" t="s">
        <v>2681</v>
      </c>
      <c r="B11" s="828">
        <v>671175</v>
      </c>
      <c r="C11" s="677">
        <v>0.9585407130768846</v>
      </c>
      <c r="D11" s="828">
        <v>700205</v>
      </c>
      <c r="E11" s="677">
        <v>1</v>
      </c>
      <c r="F11" s="828">
        <v>643715</v>
      </c>
      <c r="G11" s="703">
        <v>0.91932362665219469</v>
      </c>
      <c r="H11" s="828"/>
      <c r="I11" s="677"/>
      <c r="J11" s="828"/>
      <c r="K11" s="677"/>
      <c r="L11" s="828"/>
      <c r="M11" s="829"/>
    </row>
    <row r="12" spans="1:13" ht="14.4" customHeight="1" x14ac:dyDescent="0.3">
      <c r="A12" s="708" t="s">
        <v>2682</v>
      </c>
      <c r="B12" s="828">
        <v>253004</v>
      </c>
      <c r="C12" s="677">
        <v>0.88553658118282019</v>
      </c>
      <c r="D12" s="828">
        <v>285707</v>
      </c>
      <c r="E12" s="677">
        <v>1</v>
      </c>
      <c r="F12" s="828">
        <v>363871</v>
      </c>
      <c r="G12" s="703">
        <v>1.273580976314896</v>
      </c>
      <c r="H12" s="828"/>
      <c r="I12" s="677"/>
      <c r="J12" s="828"/>
      <c r="K12" s="677"/>
      <c r="L12" s="828"/>
      <c r="M12" s="829"/>
    </row>
    <row r="13" spans="1:13" ht="14.4" customHeight="1" x14ac:dyDescent="0.3">
      <c r="A13" s="708" t="s">
        <v>2683</v>
      </c>
      <c r="B13" s="828">
        <v>3120</v>
      </c>
      <c r="C13" s="677">
        <v>0.14205062830085594</v>
      </c>
      <c r="D13" s="828">
        <v>21964</v>
      </c>
      <c r="E13" s="677">
        <v>1</v>
      </c>
      <c r="F13" s="828">
        <v>8973</v>
      </c>
      <c r="G13" s="703">
        <v>0.40853214350755784</v>
      </c>
      <c r="H13" s="828"/>
      <c r="I13" s="677"/>
      <c r="J13" s="828"/>
      <c r="K13" s="677"/>
      <c r="L13" s="828"/>
      <c r="M13" s="829"/>
    </row>
    <row r="14" spans="1:13" ht="14.4" customHeight="1" x14ac:dyDescent="0.3">
      <c r="A14" s="708" t="s">
        <v>2684</v>
      </c>
      <c r="B14" s="828">
        <v>55019</v>
      </c>
      <c r="C14" s="677">
        <v>6.5725719746744717</v>
      </c>
      <c r="D14" s="828">
        <v>8371</v>
      </c>
      <c r="E14" s="677">
        <v>1</v>
      </c>
      <c r="F14" s="828">
        <v>91874</v>
      </c>
      <c r="G14" s="703">
        <v>10.975271771592402</v>
      </c>
      <c r="H14" s="828"/>
      <c r="I14" s="677"/>
      <c r="J14" s="828"/>
      <c r="K14" s="677"/>
      <c r="L14" s="828"/>
      <c r="M14" s="829"/>
    </row>
    <row r="15" spans="1:13" ht="14.4" customHeight="1" thickBot="1" x14ac:dyDescent="0.35">
      <c r="A15" s="735" t="s">
        <v>1388</v>
      </c>
      <c r="B15" s="734">
        <v>259</v>
      </c>
      <c r="C15" s="684">
        <v>2.0789853909134692E-2</v>
      </c>
      <c r="D15" s="734">
        <v>12458</v>
      </c>
      <c r="E15" s="684">
        <v>1</v>
      </c>
      <c r="F15" s="734"/>
      <c r="G15" s="696"/>
      <c r="H15" s="734"/>
      <c r="I15" s="684"/>
      <c r="J15" s="734"/>
      <c r="K15" s="684"/>
      <c r="L15" s="734"/>
      <c r="M15" s="7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3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508" t="s">
        <v>3302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142</v>
      </c>
      <c r="F3" s="191">
        <f t="shared" ref="F3:O3" si="0">SUBTOTAL(9,F6:F1048576)</f>
        <v>18148.61</v>
      </c>
      <c r="G3" s="195">
        <f t="shared" si="0"/>
        <v>2781923.8000000007</v>
      </c>
      <c r="H3" s="196"/>
      <c r="I3" s="196"/>
      <c r="J3" s="191">
        <f t="shared" si="0"/>
        <v>20138.330000000002</v>
      </c>
      <c r="K3" s="195">
        <f t="shared" si="0"/>
        <v>3892833.0700000003</v>
      </c>
      <c r="L3" s="196"/>
      <c r="M3" s="196"/>
      <c r="N3" s="191">
        <f t="shared" si="0"/>
        <v>27091.88</v>
      </c>
      <c r="O3" s="195">
        <f t="shared" si="0"/>
        <v>3777084.8200000003</v>
      </c>
      <c r="P3" s="162">
        <f>IF(K3=0,"",O3/K3)</f>
        <v>0.97026632071844787</v>
      </c>
      <c r="Q3" s="193">
        <f>IF(N3=0,"",O3/N3)</f>
        <v>139.41759744986322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77</v>
      </c>
      <c r="E4" s="564" t="s">
        <v>11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6"/>
      <c r="B5" s="737"/>
      <c r="C5" s="736"/>
      <c r="D5" s="738"/>
      <c r="E5" s="739"/>
      <c r="F5" s="740" t="s">
        <v>78</v>
      </c>
      <c r="G5" s="741" t="s">
        <v>14</v>
      </c>
      <c r="H5" s="742"/>
      <c r="I5" s="742"/>
      <c r="J5" s="740" t="s">
        <v>78</v>
      </c>
      <c r="K5" s="741" t="s">
        <v>14</v>
      </c>
      <c r="L5" s="742"/>
      <c r="M5" s="742"/>
      <c r="N5" s="740" t="s">
        <v>78</v>
      </c>
      <c r="O5" s="741" t="s">
        <v>14</v>
      </c>
      <c r="P5" s="743"/>
      <c r="Q5" s="744"/>
    </row>
    <row r="6" spans="1:17" ht="14.4" customHeight="1" x14ac:dyDescent="0.3">
      <c r="A6" s="669" t="s">
        <v>2685</v>
      </c>
      <c r="B6" s="670" t="s">
        <v>2574</v>
      </c>
      <c r="C6" s="670" t="s">
        <v>2111</v>
      </c>
      <c r="D6" s="670" t="s">
        <v>2153</v>
      </c>
      <c r="E6" s="670" t="s">
        <v>2154</v>
      </c>
      <c r="F6" s="674">
        <v>0.2</v>
      </c>
      <c r="G6" s="674">
        <v>885.4</v>
      </c>
      <c r="H6" s="674"/>
      <c r="I6" s="674">
        <v>4427</v>
      </c>
      <c r="J6" s="674"/>
      <c r="K6" s="674"/>
      <c r="L6" s="674"/>
      <c r="M6" s="674"/>
      <c r="N6" s="674"/>
      <c r="O6" s="674"/>
      <c r="P6" s="695"/>
      <c r="Q6" s="675"/>
    </row>
    <row r="7" spans="1:17" ht="14.4" customHeight="1" x14ac:dyDescent="0.3">
      <c r="A7" s="676" t="s">
        <v>2685</v>
      </c>
      <c r="B7" s="677" t="s">
        <v>2574</v>
      </c>
      <c r="C7" s="677" t="s">
        <v>1912</v>
      </c>
      <c r="D7" s="677" t="s">
        <v>2686</v>
      </c>
      <c r="E7" s="677" t="s">
        <v>2687</v>
      </c>
      <c r="F7" s="681"/>
      <c r="G7" s="681"/>
      <c r="H7" s="681"/>
      <c r="I7" s="681"/>
      <c r="J7" s="681">
        <v>1</v>
      </c>
      <c r="K7" s="681">
        <v>1136</v>
      </c>
      <c r="L7" s="681">
        <v>1</v>
      </c>
      <c r="M7" s="681">
        <v>1136</v>
      </c>
      <c r="N7" s="681"/>
      <c r="O7" s="681"/>
      <c r="P7" s="703"/>
      <c r="Q7" s="682"/>
    </row>
    <row r="8" spans="1:17" ht="14.4" customHeight="1" x14ac:dyDescent="0.3">
      <c r="A8" s="676" t="s">
        <v>2685</v>
      </c>
      <c r="B8" s="677" t="s">
        <v>2574</v>
      </c>
      <c r="C8" s="677" t="s">
        <v>1912</v>
      </c>
      <c r="D8" s="677" t="s">
        <v>2575</v>
      </c>
      <c r="E8" s="677" t="s">
        <v>2576</v>
      </c>
      <c r="F8" s="681"/>
      <c r="G8" s="681"/>
      <c r="H8" s="681"/>
      <c r="I8" s="681"/>
      <c r="J8" s="681">
        <v>1</v>
      </c>
      <c r="K8" s="681">
        <v>265</v>
      </c>
      <c r="L8" s="681">
        <v>1</v>
      </c>
      <c r="M8" s="681">
        <v>265</v>
      </c>
      <c r="N8" s="681"/>
      <c r="O8" s="681"/>
      <c r="P8" s="703"/>
      <c r="Q8" s="682"/>
    </row>
    <row r="9" spans="1:17" ht="14.4" customHeight="1" x14ac:dyDescent="0.3">
      <c r="A9" s="676" t="s">
        <v>2685</v>
      </c>
      <c r="B9" s="677" t="s">
        <v>2574</v>
      </c>
      <c r="C9" s="677" t="s">
        <v>1912</v>
      </c>
      <c r="D9" s="677" t="s">
        <v>2581</v>
      </c>
      <c r="E9" s="677" t="s">
        <v>2582</v>
      </c>
      <c r="F9" s="681"/>
      <c r="G9" s="681"/>
      <c r="H9" s="681"/>
      <c r="I9" s="681"/>
      <c r="J9" s="681">
        <v>1</v>
      </c>
      <c r="K9" s="681">
        <v>5597</v>
      </c>
      <c r="L9" s="681">
        <v>1</v>
      </c>
      <c r="M9" s="681">
        <v>5597</v>
      </c>
      <c r="N9" s="681"/>
      <c r="O9" s="681"/>
      <c r="P9" s="703"/>
      <c r="Q9" s="682"/>
    </row>
    <row r="10" spans="1:17" ht="14.4" customHeight="1" x14ac:dyDescent="0.3">
      <c r="A10" s="676" t="s">
        <v>2685</v>
      </c>
      <c r="B10" s="677" t="s">
        <v>2574</v>
      </c>
      <c r="C10" s="677" t="s">
        <v>1912</v>
      </c>
      <c r="D10" s="677" t="s">
        <v>2688</v>
      </c>
      <c r="E10" s="677" t="s">
        <v>2689</v>
      </c>
      <c r="F10" s="681">
        <v>3</v>
      </c>
      <c r="G10" s="681">
        <v>1434</v>
      </c>
      <c r="H10" s="681">
        <v>2.9506172839506171</v>
      </c>
      <c r="I10" s="681">
        <v>478</v>
      </c>
      <c r="J10" s="681">
        <v>1</v>
      </c>
      <c r="K10" s="681">
        <v>486</v>
      </c>
      <c r="L10" s="681">
        <v>1</v>
      </c>
      <c r="M10" s="681">
        <v>486</v>
      </c>
      <c r="N10" s="681">
        <v>1</v>
      </c>
      <c r="O10" s="681">
        <v>486</v>
      </c>
      <c r="P10" s="703">
        <v>1</v>
      </c>
      <c r="Q10" s="682">
        <v>486</v>
      </c>
    </row>
    <row r="11" spans="1:17" ht="14.4" customHeight="1" x14ac:dyDescent="0.3">
      <c r="A11" s="676" t="s">
        <v>2690</v>
      </c>
      <c r="B11" s="677" t="s">
        <v>2691</v>
      </c>
      <c r="C11" s="677" t="s">
        <v>1912</v>
      </c>
      <c r="D11" s="677" t="s">
        <v>2692</v>
      </c>
      <c r="E11" s="677" t="s">
        <v>2693</v>
      </c>
      <c r="F11" s="681">
        <v>49</v>
      </c>
      <c r="G11" s="681">
        <v>17199</v>
      </c>
      <c r="H11" s="681">
        <v>0.6228813559322034</v>
      </c>
      <c r="I11" s="681">
        <v>351</v>
      </c>
      <c r="J11" s="681">
        <v>78</v>
      </c>
      <c r="K11" s="681">
        <v>27612</v>
      </c>
      <c r="L11" s="681">
        <v>1</v>
      </c>
      <c r="M11" s="681">
        <v>354</v>
      </c>
      <c r="N11" s="681">
        <v>61</v>
      </c>
      <c r="O11" s="681">
        <v>21594</v>
      </c>
      <c r="P11" s="703">
        <v>0.78205128205128205</v>
      </c>
      <c r="Q11" s="682">
        <v>354</v>
      </c>
    </row>
    <row r="12" spans="1:17" ht="14.4" customHeight="1" x14ac:dyDescent="0.3">
      <c r="A12" s="676" t="s">
        <v>2690</v>
      </c>
      <c r="B12" s="677" t="s">
        <v>2691</v>
      </c>
      <c r="C12" s="677" t="s">
        <v>1912</v>
      </c>
      <c r="D12" s="677" t="s">
        <v>2694</v>
      </c>
      <c r="E12" s="677" t="s">
        <v>2695</v>
      </c>
      <c r="F12" s="681">
        <v>51</v>
      </c>
      <c r="G12" s="681">
        <v>3315</v>
      </c>
      <c r="H12" s="681">
        <v>0.69863013698630139</v>
      </c>
      <c r="I12" s="681">
        <v>65</v>
      </c>
      <c r="J12" s="681">
        <v>73</v>
      </c>
      <c r="K12" s="681">
        <v>4745</v>
      </c>
      <c r="L12" s="681">
        <v>1</v>
      </c>
      <c r="M12" s="681">
        <v>65</v>
      </c>
      <c r="N12" s="681">
        <v>109</v>
      </c>
      <c r="O12" s="681">
        <v>7085</v>
      </c>
      <c r="P12" s="703">
        <v>1.4931506849315068</v>
      </c>
      <c r="Q12" s="682">
        <v>65</v>
      </c>
    </row>
    <row r="13" spans="1:17" ht="14.4" customHeight="1" x14ac:dyDescent="0.3">
      <c r="A13" s="676" t="s">
        <v>2690</v>
      </c>
      <c r="B13" s="677" t="s">
        <v>2691</v>
      </c>
      <c r="C13" s="677" t="s">
        <v>1912</v>
      </c>
      <c r="D13" s="677" t="s">
        <v>2696</v>
      </c>
      <c r="E13" s="677" t="s">
        <v>2697</v>
      </c>
      <c r="F13" s="681">
        <v>1</v>
      </c>
      <c r="G13" s="681">
        <v>591</v>
      </c>
      <c r="H13" s="681">
        <v>0.99831081081081086</v>
      </c>
      <c r="I13" s="681">
        <v>591</v>
      </c>
      <c r="J13" s="681">
        <v>1</v>
      </c>
      <c r="K13" s="681">
        <v>592</v>
      </c>
      <c r="L13" s="681">
        <v>1</v>
      </c>
      <c r="M13" s="681">
        <v>592</v>
      </c>
      <c r="N13" s="681">
        <v>2</v>
      </c>
      <c r="O13" s="681">
        <v>1184</v>
      </c>
      <c r="P13" s="703">
        <v>2</v>
      </c>
      <c r="Q13" s="682">
        <v>592</v>
      </c>
    </row>
    <row r="14" spans="1:17" ht="14.4" customHeight="1" x14ac:dyDescent="0.3">
      <c r="A14" s="676" t="s">
        <v>2690</v>
      </c>
      <c r="B14" s="677" t="s">
        <v>2691</v>
      </c>
      <c r="C14" s="677" t="s">
        <v>1912</v>
      </c>
      <c r="D14" s="677" t="s">
        <v>2698</v>
      </c>
      <c r="E14" s="677" t="s">
        <v>2699</v>
      </c>
      <c r="F14" s="681">
        <v>1</v>
      </c>
      <c r="G14" s="681">
        <v>150</v>
      </c>
      <c r="H14" s="681"/>
      <c r="I14" s="681">
        <v>150</v>
      </c>
      <c r="J14" s="681"/>
      <c r="K14" s="681"/>
      <c r="L14" s="681"/>
      <c r="M14" s="681"/>
      <c r="N14" s="681">
        <v>2</v>
      </c>
      <c r="O14" s="681">
        <v>306</v>
      </c>
      <c r="P14" s="703"/>
      <c r="Q14" s="682">
        <v>153</v>
      </c>
    </row>
    <row r="15" spans="1:17" ht="14.4" customHeight="1" x14ac:dyDescent="0.3">
      <c r="A15" s="676" t="s">
        <v>2690</v>
      </c>
      <c r="B15" s="677" t="s">
        <v>2691</v>
      </c>
      <c r="C15" s="677" t="s">
        <v>1912</v>
      </c>
      <c r="D15" s="677" t="s">
        <v>2700</v>
      </c>
      <c r="E15" s="677" t="s">
        <v>2701</v>
      </c>
      <c r="F15" s="681">
        <v>15</v>
      </c>
      <c r="G15" s="681">
        <v>360</v>
      </c>
      <c r="H15" s="681">
        <v>1.875</v>
      </c>
      <c r="I15" s="681">
        <v>24</v>
      </c>
      <c r="J15" s="681">
        <v>8</v>
      </c>
      <c r="K15" s="681">
        <v>192</v>
      </c>
      <c r="L15" s="681">
        <v>1</v>
      </c>
      <c r="M15" s="681">
        <v>24</v>
      </c>
      <c r="N15" s="681">
        <v>10</v>
      </c>
      <c r="O15" s="681">
        <v>240</v>
      </c>
      <c r="P15" s="703">
        <v>1.25</v>
      </c>
      <c r="Q15" s="682">
        <v>24</v>
      </c>
    </row>
    <row r="16" spans="1:17" ht="14.4" customHeight="1" x14ac:dyDescent="0.3">
      <c r="A16" s="676" t="s">
        <v>2690</v>
      </c>
      <c r="B16" s="677" t="s">
        <v>2691</v>
      </c>
      <c r="C16" s="677" t="s">
        <v>1912</v>
      </c>
      <c r="D16" s="677" t="s">
        <v>2702</v>
      </c>
      <c r="E16" s="677" t="s">
        <v>2703</v>
      </c>
      <c r="F16" s="681">
        <v>17</v>
      </c>
      <c r="G16" s="681">
        <v>918</v>
      </c>
      <c r="H16" s="681">
        <v>1.5173553719008264</v>
      </c>
      <c r="I16" s="681">
        <v>54</v>
      </c>
      <c r="J16" s="681">
        <v>11</v>
      </c>
      <c r="K16" s="681">
        <v>605</v>
      </c>
      <c r="L16" s="681">
        <v>1</v>
      </c>
      <c r="M16" s="681">
        <v>55</v>
      </c>
      <c r="N16" s="681">
        <v>41</v>
      </c>
      <c r="O16" s="681">
        <v>2255</v>
      </c>
      <c r="P16" s="703">
        <v>3.7272727272727271</v>
      </c>
      <c r="Q16" s="682">
        <v>55</v>
      </c>
    </row>
    <row r="17" spans="1:17" ht="14.4" customHeight="1" x14ac:dyDescent="0.3">
      <c r="A17" s="676" t="s">
        <v>2690</v>
      </c>
      <c r="B17" s="677" t="s">
        <v>2691</v>
      </c>
      <c r="C17" s="677" t="s">
        <v>1912</v>
      </c>
      <c r="D17" s="677" t="s">
        <v>2704</v>
      </c>
      <c r="E17" s="677" t="s">
        <v>2705</v>
      </c>
      <c r="F17" s="681">
        <v>811</v>
      </c>
      <c r="G17" s="681">
        <v>62447</v>
      </c>
      <c r="H17" s="681">
        <v>0.98065296251511491</v>
      </c>
      <c r="I17" s="681">
        <v>77</v>
      </c>
      <c r="J17" s="681">
        <v>827</v>
      </c>
      <c r="K17" s="681">
        <v>63679</v>
      </c>
      <c r="L17" s="681">
        <v>1</v>
      </c>
      <c r="M17" s="681">
        <v>77</v>
      </c>
      <c r="N17" s="681">
        <v>987</v>
      </c>
      <c r="O17" s="681">
        <v>75999</v>
      </c>
      <c r="P17" s="703">
        <v>1.1934703748488513</v>
      </c>
      <c r="Q17" s="682">
        <v>77</v>
      </c>
    </row>
    <row r="18" spans="1:17" ht="14.4" customHeight="1" x14ac:dyDescent="0.3">
      <c r="A18" s="676" t="s">
        <v>2690</v>
      </c>
      <c r="B18" s="677" t="s">
        <v>2691</v>
      </c>
      <c r="C18" s="677" t="s">
        <v>1912</v>
      </c>
      <c r="D18" s="677" t="s">
        <v>2706</v>
      </c>
      <c r="E18" s="677" t="s">
        <v>2707</v>
      </c>
      <c r="F18" s="681">
        <v>27</v>
      </c>
      <c r="G18" s="681">
        <v>621</v>
      </c>
      <c r="H18" s="681">
        <v>1.1761363636363635</v>
      </c>
      <c r="I18" s="681">
        <v>23</v>
      </c>
      <c r="J18" s="681">
        <v>22</v>
      </c>
      <c r="K18" s="681">
        <v>528</v>
      </c>
      <c r="L18" s="681">
        <v>1</v>
      </c>
      <c r="M18" s="681">
        <v>24</v>
      </c>
      <c r="N18" s="681">
        <v>32</v>
      </c>
      <c r="O18" s="681">
        <v>768</v>
      </c>
      <c r="P18" s="703">
        <v>1.4545454545454546</v>
      </c>
      <c r="Q18" s="682">
        <v>24</v>
      </c>
    </row>
    <row r="19" spans="1:17" ht="14.4" customHeight="1" x14ac:dyDescent="0.3">
      <c r="A19" s="676" t="s">
        <v>2690</v>
      </c>
      <c r="B19" s="677" t="s">
        <v>2691</v>
      </c>
      <c r="C19" s="677" t="s">
        <v>1912</v>
      </c>
      <c r="D19" s="677" t="s">
        <v>2708</v>
      </c>
      <c r="E19" s="677" t="s">
        <v>2709</v>
      </c>
      <c r="F19" s="681">
        <v>8</v>
      </c>
      <c r="G19" s="681">
        <v>528</v>
      </c>
      <c r="H19" s="681">
        <v>1.6</v>
      </c>
      <c r="I19" s="681">
        <v>66</v>
      </c>
      <c r="J19" s="681">
        <v>5</v>
      </c>
      <c r="K19" s="681">
        <v>330</v>
      </c>
      <c r="L19" s="681">
        <v>1</v>
      </c>
      <c r="M19" s="681">
        <v>66</v>
      </c>
      <c r="N19" s="681">
        <v>9</v>
      </c>
      <c r="O19" s="681">
        <v>594</v>
      </c>
      <c r="P19" s="703">
        <v>1.8</v>
      </c>
      <c r="Q19" s="682">
        <v>66</v>
      </c>
    </row>
    <row r="20" spans="1:17" ht="14.4" customHeight="1" x14ac:dyDescent="0.3">
      <c r="A20" s="676" t="s">
        <v>2690</v>
      </c>
      <c r="B20" s="677" t="s">
        <v>2691</v>
      </c>
      <c r="C20" s="677" t="s">
        <v>1912</v>
      </c>
      <c r="D20" s="677" t="s">
        <v>2710</v>
      </c>
      <c r="E20" s="677" t="s">
        <v>2711</v>
      </c>
      <c r="F20" s="681">
        <v>10</v>
      </c>
      <c r="G20" s="681">
        <v>240</v>
      </c>
      <c r="H20" s="681">
        <v>0.8</v>
      </c>
      <c r="I20" s="681">
        <v>24</v>
      </c>
      <c r="J20" s="681">
        <v>12</v>
      </c>
      <c r="K20" s="681">
        <v>300</v>
      </c>
      <c r="L20" s="681">
        <v>1</v>
      </c>
      <c r="M20" s="681">
        <v>25</v>
      </c>
      <c r="N20" s="681">
        <v>20</v>
      </c>
      <c r="O20" s="681">
        <v>500</v>
      </c>
      <c r="P20" s="703">
        <v>1.6666666666666667</v>
      </c>
      <c r="Q20" s="682">
        <v>25</v>
      </c>
    </row>
    <row r="21" spans="1:17" ht="14.4" customHeight="1" x14ac:dyDescent="0.3">
      <c r="A21" s="676" t="s">
        <v>2690</v>
      </c>
      <c r="B21" s="677" t="s">
        <v>2691</v>
      </c>
      <c r="C21" s="677" t="s">
        <v>1912</v>
      </c>
      <c r="D21" s="677" t="s">
        <v>2712</v>
      </c>
      <c r="E21" s="677" t="s">
        <v>2713</v>
      </c>
      <c r="F21" s="681">
        <v>89</v>
      </c>
      <c r="G21" s="681">
        <v>16020</v>
      </c>
      <c r="H21" s="681">
        <v>1.8062915774044424</v>
      </c>
      <c r="I21" s="681">
        <v>180</v>
      </c>
      <c r="J21" s="681">
        <v>49</v>
      </c>
      <c r="K21" s="681">
        <v>8869</v>
      </c>
      <c r="L21" s="681">
        <v>1</v>
      </c>
      <c r="M21" s="681">
        <v>181</v>
      </c>
      <c r="N21" s="681">
        <v>150</v>
      </c>
      <c r="O21" s="681">
        <v>27150</v>
      </c>
      <c r="P21" s="703">
        <v>3.0612244897959182</v>
      </c>
      <c r="Q21" s="682">
        <v>181</v>
      </c>
    </row>
    <row r="22" spans="1:17" ht="14.4" customHeight="1" x14ac:dyDescent="0.3">
      <c r="A22" s="676" t="s">
        <v>2690</v>
      </c>
      <c r="B22" s="677" t="s">
        <v>2691</v>
      </c>
      <c r="C22" s="677" t="s">
        <v>1912</v>
      </c>
      <c r="D22" s="677" t="s">
        <v>2714</v>
      </c>
      <c r="E22" s="677" t="s">
        <v>2715</v>
      </c>
      <c r="F22" s="681">
        <v>42</v>
      </c>
      <c r="G22" s="681">
        <v>10626</v>
      </c>
      <c r="H22" s="681">
        <v>0.99606299212598426</v>
      </c>
      <c r="I22" s="681">
        <v>253</v>
      </c>
      <c r="J22" s="681">
        <v>42</v>
      </c>
      <c r="K22" s="681">
        <v>10668</v>
      </c>
      <c r="L22" s="681">
        <v>1</v>
      </c>
      <c r="M22" s="681">
        <v>254</v>
      </c>
      <c r="N22" s="681">
        <v>48</v>
      </c>
      <c r="O22" s="681">
        <v>12192</v>
      </c>
      <c r="P22" s="703">
        <v>1.1428571428571428</v>
      </c>
      <c r="Q22" s="682">
        <v>254</v>
      </c>
    </row>
    <row r="23" spans="1:17" ht="14.4" customHeight="1" x14ac:dyDescent="0.3">
      <c r="A23" s="676" t="s">
        <v>2690</v>
      </c>
      <c r="B23" s="677" t="s">
        <v>2691</v>
      </c>
      <c r="C23" s="677" t="s">
        <v>1912</v>
      </c>
      <c r="D23" s="677" t="s">
        <v>2716</v>
      </c>
      <c r="E23" s="677" t="s">
        <v>2717</v>
      </c>
      <c r="F23" s="681">
        <v>129</v>
      </c>
      <c r="G23" s="681">
        <v>27864</v>
      </c>
      <c r="H23" s="681">
        <v>1.052504343884566</v>
      </c>
      <c r="I23" s="681">
        <v>216</v>
      </c>
      <c r="J23" s="681">
        <v>122</v>
      </c>
      <c r="K23" s="681">
        <v>26474</v>
      </c>
      <c r="L23" s="681">
        <v>1</v>
      </c>
      <c r="M23" s="681">
        <v>217</v>
      </c>
      <c r="N23" s="681">
        <v>254</v>
      </c>
      <c r="O23" s="681">
        <v>55118</v>
      </c>
      <c r="P23" s="703">
        <v>2.081967213114754</v>
      </c>
      <c r="Q23" s="682">
        <v>217</v>
      </c>
    </row>
    <row r="24" spans="1:17" ht="14.4" customHeight="1" x14ac:dyDescent="0.3">
      <c r="A24" s="676" t="s">
        <v>2690</v>
      </c>
      <c r="B24" s="677" t="s">
        <v>2691</v>
      </c>
      <c r="C24" s="677" t="s">
        <v>1912</v>
      </c>
      <c r="D24" s="677" t="s">
        <v>2718</v>
      </c>
      <c r="E24" s="677" t="s">
        <v>2719</v>
      </c>
      <c r="F24" s="681">
        <v>2</v>
      </c>
      <c r="G24" s="681">
        <v>72</v>
      </c>
      <c r="H24" s="681">
        <v>1.9459459459459461</v>
      </c>
      <c r="I24" s="681">
        <v>36</v>
      </c>
      <c r="J24" s="681">
        <v>1</v>
      </c>
      <c r="K24" s="681">
        <v>37</v>
      </c>
      <c r="L24" s="681">
        <v>1</v>
      </c>
      <c r="M24" s="681">
        <v>37</v>
      </c>
      <c r="N24" s="681">
        <v>1</v>
      </c>
      <c r="O24" s="681">
        <v>37</v>
      </c>
      <c r="P24" s="703">
        <v>1</v>
      </c>
      <c r="Q24" s="682">
        <v>37</v>
      </c>
    </row>
    <row r="25" spans="1:17" ht="14.4" customHeight="1" x14ac:dyDescent="0.3">
      <c r="A25" s="676" t="s">
        <v>2690</v>
      </c>
      <c r="B25" s="677" t="s">
        <v>2691</v>
      </c>
      <c r="C25" s="677" t="s">
        <v>1912</v>
      </c>
      <c r="D25" s="677" t="s">
        <v>2720</v>
      </c>
      <c r="E25" s="677" t="s">
        <v>2721</v>
      </c>
      <c r="F25" s="681">
        <v>6</v>
      </c>
      <c r="G25" s="681">
        <v>300</v>
      </c>
      <c r="H25" s="681">
        <v>6</v>
      </c>
      <c r="I25" s="681">
        <v>50</v>
      </c>
      <c r="J25" s="681">
        <v>1</v>
      </c>
      <c r="K25" s="681">
        <v>50</v>
      </c>
      <c r="L25" s="681">
        <v>1</v>
      </c>
      <c r="M25" s="681">
        <v>50</v>
      </c>
      <c r="N25" s="681">
        <v>8</v>
      </c>
      <c r="O25" s="681">
        <v>400</v>
      </c>
      <c r="P25" s="703">
        <v>8</v>
      </c>
      <c r="Q25" s="682">
        <v>50</v>
      </c>
    </row>
    <row r="26" spans="1:17" ht="14.4" customHeight="1" x14ac:dyDescent="0.3">
      <c r="A26" s="676" t="s">
        <v>2690</v>
      </c>
      <c r="B26" s="677" t="s">
        <v>2691</v>
      </c>
      <c r="C26" s="677" t="s">
        <v>1912</v>
      </c>
      <c r="D26" s="677" t="s">
        <v>2722</v>
      </c>
      <c r="E26" s="677" t="s">
        <v>2723</v>
      </c>
      <c r="F26" s="681"/>
      <c r="G26" s="681"/>
      <c r="H26" s="681"/>
      <c r="I26" s="681"/>
      <c r="J26" s="681"/>
      <c r="K26" s="681"/>
      <c r="L26" s="681"/>
      <c r="M26" s="681"/>
      <c r="N26" s="681">
        <v>1</v>
      </c>
      <c r="O26" s="681">
        <v>329</v>
      </c>
      <c r="P26" s="703"/>
      <c r="Q26" s="682">
        <v>329</v>
      </c>
    </row>
    <row r="27" spans="1:17" ht="14.4" customHeight="1" x14ac:dyDescent="0.3">
      <c r="A27" s="676" t="s">
        <v>2690</v>
      </c>
      <c r="B27" s="677" t="s">
        <v>2691</v>
      </c>
      <c r="C27" s="677" t="s">
        <v>1912</v>
      </c>
      <c r="D27" s="677" t="s">
        <v>2724</v>
      </c>
      <c r="E27" s="677" t="s">
        <v>2725</v>
      </c>
      <c r="F27" s="681"/>
      <c r="G27" s="681"/>
      <c r="H27" s="681"/>
      <c r="I27" s="681"/>
      <c r="J27" s="681"/>
      <c r="K27" s="681"/>
      <c r="L27" s="681"/>
      <c r="M27" s="681"/>
      <c r="N27" s="681">
        <v>1</v>
      </c>
      <c r="O27" s="681">
        <v>232</v>
      </c>
      <c r="P27" s="703"/>
      <c r="Q27" s="682">
        <v>232</v>
      </c>
    </row>
    <row r="28" spans="1:17" ht="14.4" customHeight="1" x14ac:dyDescent="0.3">
      <c r="A28" s="676" t="s">
        <v>2690</v>
      </c>
      <c r="B28" s="677" t="s">
        <v>2691</v>
      </c>
      <c r="C28" s="677" t="s">
        <v>1912</v>
      </c>
      <c r="D28" s="677" t="s">
        <v>2726</v>
      </c>
      <c r="E28" s="677" t="s">
        <v>2727</v>
      </c>
      <c r="F28" s="681">
        <v>1</v>
      </c>
      <c r="G28" s="681">
        <v>230</v>
      </c>
      <c r="H28" s="681"/>
      <c r="I28" s="681">
        <v>230</v>
      </c>
      <c r="J28" s="681"/>
      <c r="K28" s="681"/>
      <c r="L28" s="681"/>
      <c r="M28" s="681"/>
      <c r="N28" s="681">
        <v>1</v>
      </c>
      <c r="O28" s="681">
        <v>233</v>
      </c>
      <c r="P28" s="703"/>
      <c r="Q28" s="682">
        <v>233</v>
      </c>
    </row>
    <row r="29" spans="1:17" ht="14.4" customHeight="1" x14ac:dyDescent="0.3">
      <c r="A29" s="676" t="s">
        <v>2690</v>
      </c>
      <c r="B29" s="677" t="s">
        <v>2691</v>
      </c>
      <c r="C29" s="677" t="s">
        <v>1912</v>
      </c>
      <c r="D29" s="677" t="s">
        <v>2728</v>
      </c>
      <c r="E29" s="677" t="s">
        <v>2729</v>
      </c>
      <c r="F29" s="681"/>
      <c r="G29" s="681"/>
      <c r="H29" s="681"/>
      <c r="I29" s="681"/>
      <c r="J29" s="681"/>
      <c r="K29" s="681"/>
      <c r="L29" s="681"/>
      <c r="M29" s="681"/>
      <c r="N29" s="681">
        <v>2</v>
      </c>
      <c r="O29" s="681">
        <v>774</v>
      </c>
      <c r="P29" s="703"/>
      <c r="Q29" s="682">
        <v>387</v>
      </c>
    </row>
    <row r="30" spans="1:17" ht="14.4" customHeight="1" x14ac:dyDescent="0.3">
      <c r="A30" s="676" t="s">
        <v>2690</v>
      </c>
      <c r="B30" s="677" t="s">
        <v>2691</v>
      </c>
      <c r="C30" s="677" t="s">
        <v>1912</v>
      </c>
      <c r="D30" s="677" t="s">
        <v>2730</v>
      </c>
      <c r="E30" s="677" t="s">
        <v>2731</v>
      </c>
      <c r="F30" s="681"/>
      <c r="G30" s="681"/>
      <c r="H30" s="681"/>
      <c r="I30" s="681"/>
      <c r="J30" s="681"/>
      <c r="K30" s="681"/>
      <c r="L30" s="681"/>
      <c r="M30" s="681"/>
      <c r="N30" s="681">
        <v>1</v>
      </c>
      <c r="O30" s="681">
        <v>224</v>
      </c>
      <c r="P30" s="703"/>
      <c r="Q30" s="682">
        <v>224</v>
      </c>
    </row>
    <row r="31" spans="1:17" ht="14.4" customHeight="1" x14ac:dyDescent="0.3">
      <c r="A31" s="676" t="s">
        <v>2690</v>
      </c>
      <c r="B31" s="677" t="s">
        <v>2691</v>
      </c>
      <c r="C31" s="677" t="s">
        <v>1912</v>
      </c>
      <c r="D31" s="677" t="s">
        <v>2732</v>
      </c>
      <c r="E31" s="677" t="s">
        <v>2733</v>
      </c>
      <c r="F31" s="681"/>
      <c r="G31" s="681"/>
      <c r="H31" s="681"/>
      <c r="I31" s="681"/>
      <c r="J31" s="681"/>
      <c r="K31" s="681"/>
      <c r="L31" s="681"/>
      <c r="M31" s="681"/>
      <c r="N31" s="681">
        <v>21</v>
      </c>
      <c r="O31" s="681">
        <v>5124</v>
      </c>
      <c r="P31" s="703"/>
      <c r="Q31" s="682">
        <v>244</v>
      </c>
    </row>
    <row r="32" spans="1:17" ht="14.4" customHeight="1" x14ac:dyDescent="0.3">
      <c r="A32" s="676" t="s">
        <v>2734</v>
      </c>
      <c r="B32" s="677" t="s">
        <v>2735</v>
      </c>
      <c r="C32" s="677" t="s">
        <v>1912</v>
      </c>
      <c r="D32" s="677" t="s">
        <v>2736</v>
      </c>
      <c r="E32" s="677" t="s">
        <v>2737</v>
      </c>
      <c r="F32" s="681">
        <v>79</v>
      </c>
      <c r="G32" s="681">
        <v>2133</v>
      </c>
      <c r="H32" s="681">
        <v>0.75961538461538458</v>
      </c>
      <c r="I32" s="681">
        <v>27</v>
      </c>
      <c r="J32" s="681">
        <v>104</v>
      </c>
      <c r="K32" s="681">
        <v>2808</v>
      </c>
      <c r="L32" s="681">
        <v>1</v>
      </c>
      <c r="M32" s="681">
        <v>27</v>
      </c>
      <c r="N32" s="681">
        <v>148</v>
      </c>
      <c r="O32" s="681">
        <v>3996</v>
      </c>
      <c r="P32" s="703">
        <v>1.4230769230769231</v>
      </c>
      <c r="Q32" s="682">
        <v>27</v>
      </c>
    </row>
    <row r="33" spans="1:17" ht="14.4" customHeight="1" x14ac:dyDescent="0.3">
      <c r="A33" s="676" t="s">
        <v>2734</v>
      </c>
      <c r="B33" s="677" t="s">
        <v>2735</v>
      </c>
      <c r="C33" s="677" t="s">
        <v>1912</v>
      </c>
      <c r="D33" s="677" t="s">
        <v>2738</v>
      </c>
      <c r="E33" s="677" t="s">
        <v>2739</v>
      </c>
      <c r="F33" s="681">
        <v>98</v>
      </c>
      <c r="G33" s="681">
        <v>5292</v>
      </c>
      <c r="H33" s="681">
        <v>0.85217391304347823</v>
      </c>
      <c r="I33" s="681">
        <v>54</v>
      </c>
      <c r="J33" s="681">
        <v>115</v>
      </c>
      <c r="K33" s="681">
        <v>6210</v>
      </c>
      <c r="L33" s="681">
        <v>1</v>
      </c>
      <c r="M33" s="681">
        <v>54</v>
      </c>
      <c r="N33" s="681">
        <v>185</v>
      </c>
      <c r="O33" s="681">
        <v>9990</v>
      </c>
      <c r="P33" s="703">
        <v>1.6086956521739131</v>
      </c>
      <c r="Q33" s="682">
        <v>54</v>
      </c>
    </row>
    <row r="34" spans="1:17" ht="14.4" customHeight="1" x14ac:dyDescent="0.3">
      <c r="A34" s="676" t="s">
        <v>2734</v>
      </c>
      <c r="B34" s="677" t="s">
        <v>2735</v>
      </c>
      <c r="C34" s="677" t="s">
        <v>1912</v>
      </c>
      <c r="D34" s="677" t="s">
        <v>2740</v>
      </c>
      <c r="E34" s="677" t="s">
        <v>2741</v>
      </c>
      <c r="F34" s="681">
        <v>419</v>
      </c>
      <c r="G34" s="681">
        <v>10056</v>
      </c>
      <c r="H34" s="681">
        <v>1.1143617021276595</v>
      </c>
      <c r="I34" s="681">
        <v>24</v>
      </c>
      <c r="J34" s="681">
        <v>376</v>
      </c>
      <c r="K34" s="681">
        <v>9024</v>
      </c>
      <c r="L34" s="681">
        <v>1</v>
      </c>
      <c r="M34" s="681">
        <v>24</v>
      </c>
      <c r="N34" s="681">
        <v>466</v>
      </c>
      <c r="O34" s="681">
        <v>11184</v>
      </c>
      <c r="P34" s="703">
        <v>1.2393617021276595</v>
      </c>
      <c r="Q34" s="682">
        <v>24</v>
      </c>
    </row>
    <row r="35" spans="1:17" ht="14.4" customHeight="1" x14ac:dyDescent="0.3">
      <c r="A35" s="676" t="s">
        <v>2734</v>
      </c>
      <c r="B35" s="677" t="s">
        <v>2735</v>
      </c>
      <c r="C35" s="677" t="s">
        <v>1912</v>
      </c>
      <c r="D35" s="677" t="s">
        <v>2742</v>
      </c>
      <c r="E35" s="677" t="s">
        <v>2743</v>
      </c>
      <c r="F35" s="681">
        <v>550</v>
      </c>
      <c r="G35" s="681">
        <v>14850</v>
      </c>
      <c r="H35" s="681">
        <v>1.0377358490566038</v>
      </c>
      <c r="I35" s="681">
        <v>27</v>
      </c>
      <c r="J35" s="681">
        <v>530</v>
      </c>
      <c r="K35" s="681">
        <v>14310</v>
      </c>
      <c r="L35" s="681">
        <v>1</v>
      </c>
      <c r="M35" s="681">
        <v>27</v>
      </c>
      <c r="N35" s="681">
        <v>644</v>
      </c>
      <c r="O35" s="681">
        <v>17388</v>
      </c>
      <c r="P35" s="703">
        <v>1.2150943396226415</v>
      </c>
      <c r="Q35" s="682">
        <v>27</v>
      </c>
    </row>
    <row r="36" spans="1:17" ht="14.4" customHeight="1" x14ac:dyDescent="0.3">
      <c r="A36" s="676" t="s">
        <v>2734</v>
      </c>
      <c r="B36" s="677" t="s">
        <v>2735</v>
      </c>
      <c r="C36" s="677" t="s">
        <v>1912</v>
      </c>
      <c r="D36" s="677" t="s">
        <v>2744</v>
      </c>
      <c r="E36" s="677" t="s">
        <v>2745</v>
      </c>
      <c r="F36" s="681">
        <v>3</v>
      </c>
      <c r="G36" s="681">
        <v>171</v>
      </c>
      <c r="H36" s="681"/>
      <c r="I36" s="681">
        <v>57</v>
      </c>
      <c r="J36" s="681"/>
      <c r="K36" s="681"/>
      <c r="L36" s="681"/>
      <c r="M36" s="681"/>
      <c r="N36" s="681"/>
      <c r="O36" s="681"/>
      <c r="P36" s="703"/>
      <c r="Q36" s="682"/>
    </row>
    <row r="37" spans="1:17" ht="14.4" customHeight="1" x14ac:dyDescent="0.3">
      <c r="A37" s="676" t="s">
        <v>2734</v>
      </c>
      <c r="B37" s="677" t="s">
        <v>2735</v>
      </c>
      <c r="C37" s="677" t="s">
        <v>1912</v>
      </c>
      <c r="D37" s="677" t="s">
        <v>2746</v>
      </c>
      <c r="E37" s="677" t="s">
        <v>2747</v>
      </c>
      <c r="F37" s="681">
        <v>91</v>
      </c>
      <c r="G37" s="681">
        <v>2457</v>
      </c>
      <c r="H37" s="681">
        <v>1.0224719101123596</v>
      </c>
      <c r="I37" s="681">
        <v>27</v>
      </c>
      <c r="J37" s="681">
        <v>89</v>
      </c>
      <c r="K37" s="681">
        <v>2403</v>
      </c>
      <c r="L37" s="681">
        <v>1</v>
      </c>
      <c r="M37" s="681">
        <v>27</v>
      </c>
      <c r="N37" s="681">
        <v>136</v>
      </c>
      <c r="O37" s="681">
        <v>3672</v>
      </c>
      <c r="P37" s="703">
        <v>1.5280898876404494</v>
      </c>
      <c r="Q37" s="682">
        <v>27</v>
      </c>
    </row>
    <row r="38" spans="1:17" ht="14.4" customHeight="1" x14ac:dyDescent="0.3">
      <c r="A38" s="676" t="s">
        <v>2734</v>
      </c>
      <c r="B38" s="677" t="s">
        <v>2735</v>
      </c>
      <c r="C38" s="677" t="s">
        <v>1912</v>
      </c>
      <c r="D38" s="677" t="s">
        <v>2748</v>
      </c>
      <c r="E38" s="677" t="s">
        <v>2749</v>
      </c>
      <c r="F38" s="681">
        <v>906</v>
      </c>
      <c r="G38" s="681">
        <v>19932</v>
      </c>
      <c r="H38" s="681">
        <v>0.61507128309572301</v>
      </c>
      <c r="I38" s="681">
        <v>22</v>
      </c>
      <c r="J38" s="681">
        <v>1473</v>
      </c>
      <c r="K38" s="681">
        <v>32406</v>
      </c>
      <c r="L38" s="681">
        <v>1</v>
      </c>
      <c r="M38" s="681">
        <v>22</v>
      </c>
      <c r="N38" s="681">
        <v>2311</v>
      </c>
      <c r="O38" s="681">
        <v>50842</v>
      </c>
      <c r="P38" s="703">
        <v>1.5689069925322472</v>
      </c>
      <c r="Q38" s="682">
        <v>22</v>
      </c>
    </row>
    <row r="39" spans="1:17" ht="14.4" customHeight="1" x14ac:dyDescent="0.3">
      <c r="A39" s="676" t="s">
        <v>2734</v>
      </c>
      <c r="B39" s="677" t="s">
        <v>2735</v>
      </c>
      <c r="C39" s="677" t="s">
        <v>1912</v>
      </c>
      <c r="D39" s="677" t="s">
        <v>2750</v>
      </c>
      <c r="E39" s="677" t="s">
        <v>2751</v>
      </c>
      <c r="F39" s="681">
        <v>2</v>
      </c>
      <c r="G39" s="681">
        <v>136</v>
      </c>
      <c r="H39" s="681">
        <v>0.66666666666666663</v>
      </c>
      <c r="I39" s="681">
        <v>68</v>
      </c>
      <c r="J39" s="681">
        <v>3</v>
      </c>
      <c r="K39" s="681">
        <v>204</v>
      </c>
      <c r="L39" s="681">
        <v>1</v>
      </c>
      <c r="M39" s="681">
        <v>68</v>
      </c>
      <c r="N39" s="681">
        <v>3</v>
      </c>
      <c r="O39" s="681">
        <v>204</v>
      </c>
      <c r="P39" s="703">
        <v>1</v>
      </c>
      <c r="Q39" s="682">
        <v>68</v>
      </c>
    </row>
    <row r="40" spans="1:17" ht="14.4" customHeight="1" x14ac:dyDescent="0.3">
      <c r="A40" s="676" t="s">
        <v>2734</v>
      </c>
      <c r="B40" s="677" t="s">
        <v>2735</v>
      </c>
      <c r="C40" s="677" t="s">
        <v>1912</v>
      </c>
      <c r="D40" s="677" t="s">
        <v>2752</v>
      </c>
      <c r="E40" s="677" t="s">
        <v>2753</v>
      </c>
      <c r="F40" s="681">
        <v>2</v>
      </c>
      <c r="G40" s="681">
        <v>124</v>
      </c>
      <c r="H40" s="681">
        <v>0.66666666666666663</v>
      </c>
      <c r="I40" s="681">
        <v>62</v>
      </c>
      <c r="J40" s="681">
        <v>3</v>
      </c>
      <c r="K40" s="681">
        <v>186</v>
      </c>
      <c r="L40" s="681">
        <v>1</v>
      </c>
      <c r="M40" s="681">
        <v>62</v>
      </c>
      <c r="N40" s="681"/>
      <c r="O40" s="681"/>
      <c r="P40" s="703"/>
      <c r="Q40" s="682"/>
    </row>
    <row r="41" spans="1:17" ht="14.4" customHeight="1" x14ac:dyDescent="0.3">
      <c r="A41" s="676" t="s">
        <v>2734</v>
      </c>
      <c r="B41" s="677" t="s">
        <v>2735</v>
      </c>
      <c r="C41" s="677" t="s">
        <v>1912</v>
      </c>
      <c r="D41" s="677" t="s">
        <v>2754</v>
      </c>
      <c r="E41" s="677" t="s">
        <v>2755</v>
      </c>
      <c r="F41" s="681">
        <v>801</v>
      </c>
      <c r="G41" s="681">
        <v>49662</v>
      </c>
      <c r="H41" s="681">
        <v>0.64080000000000004</v>
      </c>
      <c r="I41" s="681">
        <v>62</v>
      </c>
      <c r="J41" s="681">
        <v>1250</v>
      </c>
      <c r="K41" s="681">
        <v>77500</v>
      </c>
      <c r="L41" s="681">
        <v>1</v>
      </c>
      <c r="M41" s="681">
        <v>62</v>
      </c>
      <c r="N41" s="681">
        <v>2108</v>
      </c>
      <c r="O41" s="681">
        <v>130696</v>
      </c>
      <c r="P41" s="703">
        <v>1.6863999999999999</v>
      </c>
      <c r="Q41" s="682">
        <v>62</v>
      </c>
    </row>
    <row r="42" spans="1:17" ht="14.4" customHeight="1" x14ac:dyDescent="0.3">
      <c r="A42" s="676" t="s">
        <v>2734</v>
      </c>
      <c r="B42" s="677" t="s">
        <v>2735</v>
      </c>
      <c r="C42" s="677" t="s">
        <v>1912</v>
      </c>
      <c r="D42" s="677" t="s">
        <v>2756</v>
      </c>
      <c r="E42" s="677" t="s">
        <v>2757</v>
      </c>
      <c r="F42" s="681"/>
      <c r="G42" s="681"/>
      <c r="H42" s="681"/>
      <c r="I42" s="681"/>
      <c r="J42" s="681"/>
      <c r="K42" s="681"/>
      <c r="L42" s="681"/>
      <c r="M42" s="681"/>
      <c r="N42" s="681">
        <v>2</v>
      </c>
      <c r="O42" s="681">
        <v>788</v>
      </c>
      <c r="P42" s="703"/>
      <c r="Q42" s="682">
        <v>394</v>
      </c>
    </row>
    <row r="43" spans="1:17" ht="14.4" customHeight="1" x14ac:dyDescent="0.3">
      <c r="A43" s="676" t="s">
        <v>2734</v>
      </c>
      <c r="B43" s="677" t="s">
        <v>2735</v>
      </c>
      <c r="C43" s="677" t="s">
        <v>1912</v>
      </c>
      <c r="D43" s="677" t="s">
        <v>2758</v>
      </c>
      <c r="E43" s="677" t="s">
        <v>2759</v>
      </c>
      <c r="F43" s="681"/>
      <c r="G43" s="681"/>
      <c r="H43" s="681"/>
      <c r="I43" s="681"/>
      <c r="J43" s="681">
        <v>1</v>
      </c>
      <c r="K43" s="681">
        <v>82</v>
      </c>
      <c r="L43" s="681">
        <v>1</v>
      </c>
      <c r="M43" s="681">
        <v>82</v>
      </c>
      <c r="N43" s="681"/>
      <c r="O43" s="681"/>
      <c r="P43" s="703"/>
      <c r="Q43" s="682"/>
    </row>
    <row r="44" spans="1:17" ht="14.4" customHeight="1" x14ac:dyDescent="0.3">
      <c r="A44" s="676" t="s">
        <v>2734</v>
      </c>
      <c r="B44" s="677" t="s">
        <v>2735</v>
      </c>
      <c r="C44" s="677" t="s">
        <v>1912</v>
      </c>
      <c r="D44" s="677" t="s">
        <v>2760</v>
      </c>
      <c r="E44" s="677" t="s">
        <v>2761</v>
      </c>
      <c r="F44" s="681">
        <v>40</v>
      </c>
      <c r="G44" s="681">
        <v>39480</v>
      </c>
      <c r="H44" s="681">
        <v>0.76845219557770161</v>
      </c>
      <c r="I44" s="681">
        <v>987</v>
      </c>
      <c r="J44" s="681">
        <v>52</v>
      </c>
      <c r="K44" s="681">
        <v>51376</v>
      </c>
      <c r="L44" s="681">
        <v>1</v>
      </c>
      <c r="M44" s="681">
        <v>988</v>
      </c>
      <c r="N44" s="681">
        <v>66</v>
      </c>
      <c r="O44" s="681">
        <v>65208</v>
      </c>
      <c r="P44" s="703">
        <v>1.2692307692307692</v>
      </c>
      <c r="Q44" s="682">
        <v>988</v>
      </c>
    </row>
    <row r="45" spans="1:17" ht="14.4" customHeight="1" x14ac:dyDescent="0.3">
      <c r="A45" s="676" t="s">
        <v>2734</v>
      </c>
      <c r="B45" s="677" t="s">
        <v>2735</v>
      </c>
      <c r="C45" s="677" t="s">
        <v>1912</v>
      </c>
      <c r="D45" s="677" t="s">
        <v>2762</v>
      </c>
      <c r="E45" s="677" t="s">
        <v>2763</v>
      </c>
      <c r="F45" s="681">
        <v>1</v>
      </c>
      <c r="G45" s="681">
        <v>191</v>
      </c>
      <c r="H45" s="681"/>
      <c r="I45" s="681">
        <v>191</v>
      </c>
      <c r="J45" s="681"/>
      <c r="K45" s="681"/>
      <c r="L45" s="681"/>
      <c r="M45" s="681"/>
      <c r="N45" s="681">
        <v>1</v>
      </c>
      <c r="O45" s="681">
        <v>191</v>
      </c>
      <c r="P45" s="703"/>
      <c r="Q45" s="682">
        <v>191</v>
      </c>
    </row>
    <row r="46" spans="1:17" ht="14.4" customHeight="1" x14ac:dyDescent="0.3">
      <c r="A46" s="676" t="s">
        <v>2734</v>
      </c>
      <c r="B46" s="677" t="s">
        <v>2735</v>
      </c>
      <c r="C46" s="677" t="s">
        <v>1912</v>
      </c>
      <c r="D46" s="677" t="s">
        <v>2764</v>
      </c>
      <c r="E46" s="677" t="s">
        <v>2765</v>
      </c>
      <c r="F46" s="681">
        <v>4</v>
      </c>
      <c r="G46" s="681">
        <v>328</v>
      </c>
      <c r="H46" s="681">
        <v>1.3333333333333333</v>
      </c>
      <c r="I46" s="681">
        <v>82</v>
      </c>
      <c r="J46" s="681">
        <v>3</v>
      </c>
      <c r="K46" s="681">
        <v>246</v>
      </c>
      <c r="L46" s="681">
        <v>1</v>
      </c>
      <c r="M46" s="681">
        <v>82</v>
      </c>
      <c r="N46" s="681">
        <v>3</v>
      </c>
      <c r="O46" s="681">
        <v>246</v>
      </c>
      <c r="P46" s="703">
        <v>1</v>
      </c>
      <c r="Q46" s="682">
        <v>82</v>
      </c>
    </row>
    <row r="47" spans="1:17" ht="14.4" customHeight="1" x14ac:dyDescent="0.3">
      <c r="A47" s="676" t="s">
        <v>2734</v>
      </c>
      <c r="B47" s="677" t="s">
        <v>2735</v>
      </c>
      <c r="C47" s="677" t="s">
        <v>1912</v>
      </c>
      <c r="D47" s="677" t="s">
        <v>2766</v>
      </c>
      <c r="E47" s="677" t="s">
        <v>2767</v>
      </c>
      <c r="F47" s="681">
        <v>2</v>
      </c>
      <c r="G47" s="681">
        <v>126</v>
      </c>
      <c r="H47" s="681">
        <v>0.2857142857142857</v>
      </c>
      <c r="I47" s="681">
        <v>63</v>
      </c>
      <c r="J47" s="681">
        <v>7</v>
      </c>
      <c r="K47" s="681">
        <v>441</v>
      </c>
      <c r="L47" s="681">
        <v>1</v>
      </c>
      <c r="M47" s="681">
        <v>63</v>
      </c>
      <c r="N47" s="681">
        <v>5</v>
      </c>
      <c r="O47" s="681">
        <v>315</v>
      </c>
      <c r="P47" s="703">
        <v>0.7142857142857143</v>
      </c>
      <c r="Q47" s="682">
        <v>63</v>
      </c>
    </row>
    <row r="48" spans="1:17" ht="14.4" customHeight="1" x14ac:dyDescent="0.3">
      <c r="A48" s="676" t="s">
        <v>2734</v>
      </c>
      <c r="B48" s="677" t="s">
        <v>2735</v>
      </c>
      <c r="C48" s="677" t="s">
        <v>1912</v>
      </c>
      <c r="D48" s="677" t="s">
        <v>2768</v>
      </c>
      <c r="E48" s="677" t="s">
        <v>2769</v>
      </c>
      <c r="F48" s="681">
        <v>261</v>
      </c>
      <c r="G48" s="681">
        <v>4437</v>
      </c>
      <c r="H48" s="681">
        <v>1.1497797356828194</v>
      </c>
      <c r="I48" s="681">
        <v>17</v>
      </c>
      <c r="J48" s="681">
        <v>227</v>
      </c>
      <c r="K48" s="681">
        <v>3859</v>
      </c>
      <c r="L48" s="681">
        <v>1</v>
      </c>
      <c r="M48" s="681">
        <v>17</v>
      </c>
      <c r="N48" s="681">
        <v>351</v>
      </c>
      <c r="O48" s="681">
        <v>5967</v>
      </c>
      <c r="P48" s="703">
        <v>1.5462555066079295</v>
      </c>
      <c r="Q48" s="682">
        <v>17</v>
      </c>
    </row>
    <row r="49" spans="1:17" ht="14.4" customHeight="1" x14ac:dyDescent="0.3">
      <c r="A49" s="676" t="s">
        <v>2734</v>
      </c>
      <c r="B49" s="677" t="s">
        <v>2735</v>
      </c>
      <c r="C49" s="677" t="s">
        <v>1912</v>
      </c>
      <c r="D49" s="677" t="s">
        <v>2770</v>
      </c>
      <c r="E49" s="677" t="s">
        <v>2771</v>
      </c>
      <c r="F49" s="681"/>
      <c r="G49" s="681"/>
      <c r="H49" s="681"/>
      <c r="I49" s="681"/>
      <c r="J49" s="681">
        <v>1</v>
      </c>
      <c r="K49" s="681">
        <v>64</v>
      </c>
      <c r="L49" s="681">
        <v>1</v>
      </c>
      <c r="M49" s="681">
        <v>64</v>
      </c>
      <c r="N49" s="681"/>
      <c r="O49" s="681"/>
      <c r="P49" s="703"/>
      <c r="Q49" s="682"/>
    </row>
    <row r="50" spans="1:17" ht="14.4" customHeight="1" x14ac:dyDescent="0.3">
      <c r="A50" s="676" t="s">
        <v>2734</v>
      </c>
      <c r="B50" s="677" t="s">
        <v>2735</v>
      </c>
      <c r="C50" s="677" t="s">
        <v>1912</v>
      </c>
      <c r="D50" s="677" t="s">
        <v>2772</v>
      </c>
      <c r="E50" s="677" t="s">
        <v>2773</v>
      </c>
      <c r="F50" s="681"/>
      <c r="G50" s="681"/>
      <c r="H50" s="681"/>
      <c r="I50" s="681"/>
      <c r="J50" s="681">
        <v>2</v>
      </c>
      <c r="K50" s="681">
        <v>94</v>
      </c>
      <c r="L50" s="681">
        <v>1</v>
      </c>
      <c r="M50" s="681">
        <v>47</v>
      </c>
      <c r="N50" s="681">
        <v>3</v>
      </c>
      <c r="O50" s="681">
        <v>141</v>
      </c>
      <c r="P50" s="703">
        <v>1.5</v>
      </c>
      <c r="Q50" s="682">
        <v>47</v>
      </c>
    </row>
    <row r="51" spans="1:17" ht="14.4" customHeight="1" x14ac:dyDescent="0.3">
      <c r="A51" s="676" t="s">
        <v>2734</v>
      </c>
      <c r="B51" s="677" t="s">
        <v>2735</v>
      </c>
      <c r="C51" s="677" t="s">
        <v>1912</v>
      </c>
      <c r="D51" s="677" t="s">
        <v>2774</v>
      </c>
      <c r="E51" s="677" t="s">
        <v>2775</v>
      </c>
      <c r="F51" s="681"/>
      <c r="G51" s="681"/>
      <c r="H51" s="681"/>
      <c r="I51" s="681"/>
      <c r="J51" s="681">
        <v>1</v>
      </c>
      <c r="K51" s="681">
        <v>60</v>
      </c>
      <c r="L51" s="681">
        <v>1</v>
      </c>
      <c r="M51" s="681">
        <v>60</v>
      </c>
      <c r="N51" s="681">
        <v>1</v>
      </c>
      <c r="O51" s="681">
        <v>60</v>
      </c>
      <c r="P51" s="703">
        <v>1</v>
      </c>
      <c r="Q51" s="682">
        <v>60</v>
      </c>
    </row>
    <row r="52" spans="1:17" ht="14.4" customHeight="1" x14ac:dyDescent="0.3">
      <c r="A52" s="676" t="s">
        <v>2734</v>
      </c>
      <c r="B52" s="677" t="s">
        <v>2735</v>
      </c>
      <c r="C52" s="677" t="s">
        <v>1912</v>
      </c>
      <c r="D52" s="677" t="s">
        <v>2776</v>
      </c>
      <c r="E52" s="677" t="s">
        <v>2777</v>
      </c>
      <c r="F52" s="681">
        <v>1</v>
      </c>
      <c r="G52" s="681">
        <v>19</v>
      </c>
      <c r="H52" s="681">
        <v>1</v>
      </c>
      <c r="I52" s="681">
        <v>19</v>
      </c>
      <c r="J52" s="681">
        <v>1</v>
      </c>
      <c r="K52" s="681">
        <v>19</v>
      </c>
      <c r="L52" s="681">
        <v>1</v>
      </c>
      <c r="M52" s="681">
        <v>19</v>
      </c>
      <c r="N52" s="681">
        <v>1</v>
      </c>
      <c r="O52" s="681">
        <v>19</v>
      </c>
      <c r="P52" s="703">
        <v>1</v>
      </c>
      <c r="Q52" s="682">
        <v>19</v>
      </c>
    </row>
    <row r="53" spans="1:17" ht="14.4" customHeight="1" x14ac:dyDescent="0.3">
      <c r="A53" s="676" t="s">
        <v>2734</v>
      </c>
      <c r="B53" s="677" t="s">
        <v>2735</v>
      </c>
      <c r="C53" s="677" t="s">
        <v>1912</v>
      </c>
      <c r="D53" s="677" t="s">
        <v>2778</v>
      </c>
      <c r="E53" s="677" t="s">
        <v>2779</v>
      </c>
      <c r="F53" s="681"/>
      <c r="G53" s="681"/>
      <c r="H53" s="681"/>
      <c r="I53" s="681"/>
      <c r="J53" s="681">
        <v>3</v>
      </c>
      <c r="K53" s="681">
        <v>1392</v>
      </c>
      <c r="L53" s="681">
        <v>1</v>
      </c>
      <c r="M53" s="681">
        <v>464</v>
      </c>
      <c r="N53" s="681"/>
      <c r="O53" s="681"/>
      <c r="P53" s="703"/>
      <c r="Q53" s="682"/>
    </row>
    <row r="54" spans="1:17" ht="14.4" customHeight="1" x14ac:dyDescent="0.3">
      <c r="A54" s="676" t="s">
        <v>2734</v>
      </c>
      <c r="B54" s="677" t="s">
        <v>2735</v>
      </c>
      <c r="C54" s="677" t="s">
        <v>1912</v>
      </c>
      <c r="D54" s="677" t="s">
        <v>2780</v>
      </c>
      <c r="E54" s="677" t="s">
        <v>2781</v>
      </c>
      <c r="F54" s="681">
        <v>1</v>
      </c>
      <c r="G54" s="681">
        <v>312</v>
      </c>
      <c r="H54" s="681">
        <v>0.99680511182108622</v>
      </c>
      <c r="I54" s="681">
        <v>312</v>
      </c>
      <c r="J54" s="681">
        <v>1</v>
      </c>
      <c r="K54" s="681">
        <v>313</v>
      </c>
      <c r="L54" s="681">
        <v>1</v>
      </c>
      <c r="M54" s="681">
        <v>313</v>
      </c>
      <c r="N54" s="681"/>
      <c r="O54" s="681"/>
      <c r="P54" s="703"/>
      <c r="Q54" s="682"/>
    </row>
    <row r="55" spans="1:17" ht="14.4" customHeight="1" x14ac:dyDescent="0.3">
      <c r="A55" s="676" t="s">
        <v>2734</v>
      </c>
      <c r="B55" s="677" t="s">
        <v>2735</v>
      </c>
      <c r="C55" s="677" t="s">
        <v>1912</v>
      </c>
      <c r="D55" s="677" t="s">
        <v>2782</v>
      </c>
      <c r="E55" s="677" t="s">
        <v>2783</v>
      </c>
      <c r="F55" s="681">
        <v>24</v>
      </c>
      <c r="G55" s="681">
        <v>20448</v>
      </c>
      <c r="H55" s="681">
        <v>0.82661600032340221</v>
      </c>
      <c r="I55" s="681">
        <v>852</v>
      </c>
      <c r="J55" s="681">
        <v>29</v>
      </c>
      <c r="K55" s="681">
        <v>24737</v>
      </c>
      <c r="L55" s="681">
        <v>1</v>
      </c>
      <c r="M55" s="681">
        <v>853</v>
      </c>
      <c r="N55" s="681">
        <v>43</v>
      </c>
      <c r="O55" s="681">
        <v>36679</v>
      </c>
      <c r="P55" s="703">
        <v>1.4827586206896552</v>
      </c>
      <c r="Q55" s="682">
        <v>853</v>
      </c>
    </row>
    <row r="56" spans="1:17" ht="14.4" customHeight="1" x14ac:dyDescent="0.3">
      <c r="A56" s="676" t="s">
        <v>2734</v>
      </c>
      <c r="B56" s="677" t="s">
        <v>2735</v>
      </c>
      <c r="C56" s="677" t="s">
        <v>1912</v>
      </c>
      <c r="D56" s="677" t="s">
        <v>2784</v>
      </c>
      <c r="E56" s="677" t="s">
        <v>2785</v>
      </c>
      <c r="F56" s="681"/>
      <c r="G56" s="681"/>
      <c r="H56" s="681"/>
      <c r="I56" s="681"/>
      <c r="J56" s="681">
        <v>2</v>
      </c>
      <c r="K56" s="681">
        <v>374</v>
      </c>
      <c r="L56" s="681">
        <v>1</v>
      </c>
      <c r="M56" s="681">
        <v>187</v>
      </c>
      <c r="N56" s="681">
        <v>21</v>
      </c>
      <c r="O56" s="681">
        <v>3927</v>
      </c>
      <c r="P56" s="703">
        <v>10.5</v>
      </c>
      <c r="Q56" s="682">
        <v>187</v>
      </c>
    </row>
    <row r="57" spans="1:17" ht="14.4" customHeight="1" x14ac:dyDescent="0.3">
      <c r="A57" s="676" t="s">
        <v>2734</v>
      </c>
      <c r="B57" s="677" t="s">
        <v>2735</v>
      </c>
      <c r="C57" s="677" t="s">
        <v>1912</v>
      </c>
      <c r="D57" s="677" t="s">
        <v>2786</v>
      </c>
      <c r="E57" s="677" t="s">
        <v>2787</v>
      </c>
      <c r="F57" s="681"/>
      <c r="G57" s="681"/>
      <c r="H57" s="681"/>
      <c r="I57" s="681"/>
      <c r="J57" s="681"/>
      <c r="K57" s="681"/>
      <c r="L57" s="681"/>
      <c r="M57" s="681"/>
      <c r="N57" s="681">
        <v>1</v>
      </c>
      <c r="O57" s="681">
        <v>167</v>
      </c>
      <c r="P57" s="703"/>
      <c r="Q57" s="682">
        <v>167</v>
      </c>
    </row>
    <row r="58" spans="1:17" ht="14.4" customHeight="1" x14ac:dyDescent="0.3">
      <c r="A58" s="676" t="s">
        <v>2734</v>
      </c>
      <c r="B58" s="677" t="s">
        <v>2735</v>
      </c>
      <c r="C58" s="677" t="s">
        <v>1912</v>
      </c>
      <c r="D58" s="677" t="s">
        <v>2788</v>
      </c>
      <c r="E58" s="677" t="s">
        <v>2789</v>
      </c>
      <c r="F58" s="681">
        <v>1</v>
      </c>
      <c r="G58" s="681">
        <v>351</v>
      </c>
      <c r="H58" s="681"/>
      <c r="I58" s="681">
        <v>351</v>
      </c>
      <c r="J58" s="681"/>
      <c r="K58" s="681"/>
      <c r="L58" s="681"/>
      <c r="M58" s="681"/>
      <c r="N58" s="681">
        <v>1</v>
      </c>
      <c r="O58" s="681">
        <v>352</v>
      </c>
      <c r="P58" s="703"/>
      <c r="Q58" s="682">
        <v>352</v>
      </c>
    </row>
    <row r="59" spans="1:17" ht="14.4" customHeight="1" x14ac:dyDescent="0.3">
      <c r="A59" s="676" t="s">
        <v>2734</v>
      </c>
      <c r="B59" s="677" t="s">
        <v>2735</v>
      </c>
      <c r="C59" s="677" t="s">
        <v>1912</v>
      </c>
      <c r="D59" s="677" t="s">
        <v>2790</v>
      </c>
      <c r="E59" s="677" t="s">
        <v>2791</v>
      </c>
      <c r="F59" s="681"/>
      <c r="G59" s="681"/>
      <c r="H59" s="681"/>
      <c r="I59" s="681"/>
      <c r="J59" s="681"/>
      <c r="K59" s="681"/>
      <c r="L59" s="681"/>
      <c r="M59" s="681"/>
      <c r="N59" s="681">
        <v>1</v>
      </c>
      <c r="O59" s="681">
        <v>352</v>
      </c>
      <c r="P59" s="703"/>
      <c r="Q59" s="682">
        <v>352</v>
      </c>
    </row>
    <row r="60" spans="1:17" ht="14.4" customHeight="1" x14ac:dyDescent="0.3">
      <c r="A60" s="676" t="s">
        <v>2734</v>
      </c>
      <c r="B60" s="677" t="s">
        <v>2735</v>
      </c>
      <c r="C60" s="677" t="s">
        <v>1912</v>
      </c>
      <c r="D60" s="677" t="s">
        <v>2792</v>
      </c>
      <c r="E60" s="677" t="s">
        <v>2793</v>
      </c>
      <c r="F60" s="681">
        <v>1</v>
      </c>
      <c r="G60" s="681">
        <v>1216</v>
      </c>
      <c r="H60" s="681"/>
      <c r="I60" s="681">
        <v>1216</v>
      </c>
      <c r="J60" s="681"/>
      <c r="K60" s="681"/>
      <c r="L60" s="681"/>
      <c r="M60" s="681"/>
      <c r="N60" s="681">
        <v>1</v>
      </c>
      <c r="O60" s="681">
        <v>1222</v>
      </c>
      <c r="P60" s="703"/>
      <c r="Q60" s="682">
        <v>1222</v>
      </c>
    </row>
    <row r="61" spans="1:17" ht="14.4" customHeight="1" x14ac:dyDescent="0.3">
      <c r="A61" s="676" t="s">
        <v>2734</v>
      </c>
      <c r="B61" s="677" t="s">
        <v>2735</v>
      </c>
      <c r="C61" s="677" t="s">
        <v>1912</v>
      </c>
      <c r="D61" s="677" t="s">
        <v>2794</v>
      </c>
      <c r="E61" s="677" t="s">
        <v>2795</v>
      </c>
      <c r="F61" s="681">
        <v>118</v>
      </c>
      <c r="G61" s="681">
        <v>92748</v>
      </c>
      <c r="H61" s="681">
        <v>0.89961880559085139</v>
      </c>
      <c r="I61" s="681">
        <v>786</v>
      </c>
      <c r="J61" s="681">
        <v>131</v>
      </c>
      <c r="K61" s="681">
        <v>103097</v>
      </c>
      <c r="L61" s="681">
        <v>1</v>
      </c>
      <c r="M61" s="681">
        <v>787</v>
      </c>
      <c r="N61" s="681">
        <v>257</v>
      </c>
      <c r="O61" s="681">
        <v>202516</v>
      </c>
      <c r="P61" s="703">
        <v>1.9643248591132623</v>
      </c>
      <c r="Q61" s="682">
        <v>788</v>
      </c>
    </row>
    <row r="62" spans="1:17" ht="14.4" customHeight="1" x14ac:dyDescent="0.3">
      <c r="A62" s="676" t="s">
        <v>2734</v>
      </c>
      <c r="B62" s="677" t="s">
        <v>2735</v>
      </c>
      <c r="C62" s="677" t="s">
        <v>1912</v>
      </c>
      <c r="D62" s="677" t="s">
        <v>2796</v>
      </c>
      <c r="E62" s="677" t="s">
        <v>2797</v>
      </c>
      <c r="F62" s="681"/>
      <c r="G62" s="681"/>
      <c r="H62" s="681"/>
      <c r="I62" s="681"/>
      <c r="J62" s="681"/>
      <c r="K62" s="681"/>
      <c r="L62" s="681"/>
      <c r="M62" s="681"/>
      <c r="N62" s="681">
        <v>1</v>
      </c>
      <c r="O62" s="681">
        <v>189</v>
      </c>
      <c r="P62" s="703"/>
      <c r="Q62" s="682">
        <v>189</v>
      </c>
    </row>
    <row r="63" spans="1:17" ht="14.4" customHeight="1" x14ac:dyDescent="0.3">
      <c r="A63" s="676" t="s">
        <v>2734</v>
      </c>
      <c r="B63" s="677" t="s">
        <v>2735</v>
      </c>
      <c r="C63" s="677" t="s">
        <v>1912</v>
      </c>
      <c r="D63" s="677" t="s">
        <v>2798</v>
      </c>
      <c r="E63" s="677" t="s">
        <v>2799</v>
      </c>
      <c r="F63" s="681">
        <v>2</v>
      </c>
      <c r="G63" s="681">
        <v>456</v>
      </c>
      <c r="H63" s="681">
        <v>1.9912663755458515</v>
      </c>
      <c r="I63" s="681">
        <v>228</v>
      </c>
      <c r="J63" s="681">
        <v>1</v>
      </c>
      <c r="K63" s="681">
        <v>229</v>
      </c>
      <c r="L63" s="681">
        <v>1</v>
      </c>
      <c r="M63" s="681">
        <v>229</v>
      </c>
      <c r="N63" s="681">
        <v>1</v>
      </c>
      <c r="O63" s="681">
        <v>229</v>
      </c>
      <c r="P63" s="703">
        <v>1</v>
      </c>
      <c r="Q63" s="682">
        <v>229</v>
      </c>
    </row>
    <row r="64" spans="1:17" ht="14.4" customHeight="1" x14ac:dyDescent="0.3">
      <c r="A64" s="676" t="s">
        <v>2734</v>
      </c>
      <c r="B64" s="677" t="s">
        <v>2735</v>
      </c>
      <c r="C64" s="677" t="s">
        <v>1912</v>
      </c>
      <c r="D64" s="677" t="s">
        <v>2800</v>
      </c>
      <c r="E64" s="677" t="s">
        <v>2801</v>
      </c>
      <c r="F64" s="681">
        <v>3</v>
      </c>
      <c r="G64" s="681">
        <v>396</v>
      </c>
      <c r="H64" s="681">
        <v>1.4887218045112782</v>
      </c>
      <c r="I64" s="681">
        <v>132</v>
      </c>
      <c r="J64" s="681">
        <v>2</v>
      </c>
      <c r="K64" s="681">
        <v>266</v>
      </c>
      <c r="L64" s="681">
        <v>1</v>
      </c>
      <c r="M64" s="681">
        <v>133</v>
      </c>
      <c r="N64" s="681"/>
      <c r="O64" s="681"/>
      <c r="P64" s="703"/>
      <c r="Q64" s="682"/>
    </row>
    <row r="65" spans="1:17" ht="14.4" customHeight="1" x14ac:dyDescent="0.3">
      <c r="A65" s="676" t="s">
        <v>2734</v>
      </c>
      <c r="B65" s="677" t="s">
        <v>2735</v>
      </c>
      <c r="C65" s="677" t="s">
        <v>1912</v>
      </c>
      <c r="D65" s="677" t="s">
        <v>2802</v>
      </c>
      <c r="E65" s="677" t="s">
        <v>2803</v>
      </c>
      <c r="F65" s="681">
        <v>5</v>
      </c>
      <c r="G65" s="681">
        <v>445</v>
      </c>
      <c r="H65" s="681">
        <v>1.25</v>
      </c>
      <c r="I65" s="681">
        <v>89</v>
      </c>
      <c r="J65" s="681">
        <v>4</v>
      </c>
      <c r="K65" s="681">
        <v>356</v>
      </c>
      <c r="L65" s="681">
        <v>1</v>
      </c>
      <c r="M65" s="681">
        <v>89</v>
      </c>
      <c r="N65" s="681">
        <v>3</v>
      </c>
      <c r="O65" s="681">
        <v>267</v>
      </c>
      <c r="P65" s="703">
        <v>0.75</v>
      </c>
      <c r="Q65" s="682">
        <v>89</v>
      </c>
    </row>
    <row r="66" spans="1:17" ht="14.4" customHeight="1" x14ac:dyDescent="0.3">
      <c r="A66" s="676" t="s">
        <v>2734</v>
      </c>
      <c r="B66" s="677" t="s">
        <v>2735</v>
      </c>
      <c r="C66" s="677" t="s">
        <v>1912</v>
      </c>
      <c r="D66" s="677" t="s">
        <v>2804</v>
      </c>
      <c r="E66" s="677" t="s">
        <v>2805</v>
      </c>
      <c r="F66" s="681">
        <v>950</v>
      </c>
      <c r="G66" s="681">
        <v>28500</v>
      </c>
      <c r="H66" s="681">
        <v>0.64363143631436315</v>
      </c>
      <c r="I66" s="681">
        <v>30</v>
      </c>
      <c r="J66" s="681">
        <v>1476</v>
      </c>
      <c r="K66" s="681">
        <v>44280</v>
      </c>
      <c r="L66" s="681">
        <v>1</v>
      </c>
      <c r="M66" s="681">
        <v>30</v>
      </c>
      <c r="N66" s="681">
        <v>2377</v>
      </c>
      <c r="O66" s="681">
        <v>71310</v>
      </c>
      <c r="P66" s="703">
        <v>1.6104336043360434</v>
      </c>
      <c r="Q66" s="682">
        <v>30</v>
      </c>
    </row>
    <row r="67" spans="1:17" ht="14.4" customHeight="1" x14ac:dyDescent="0.3">
      <c r="A67" s="676" t="s">
        <v>2734</v>
      </c>
      <c r="B67" s="677" t="s">
        <v>2735</v>
      </c>
      <c r="C67" s="677" t="s">
        <v>1912</v>
      </c>
      <c r="D67" s="677" t="s">
        <v>2806</v>
      </c>
      <c r="E67" s="677" t="s">
        <v>2807</v>
      </c>
      <c r="F67" s="681"/>
      <c r="G67" s="681"/>
      <c r="H67" s="681"/>
      <c r="I67" s="681"/>
      <c r="J67" s="681">
        <v>1</v>
      </c>
      <c r="K67" s="681">
        <v>50</v>
      </c>
      <c r="L67" s="681">
        <v>1</v>
      </c>
      <c r="M67" s="681">
        <v>50</v>
      </c>
      <c r="N67" s="681">
        <v>1</v>
      </c>
      <c r="O67" s="681">
        <v>50</v>
      </c>
      <c r="P67" s="703">
        <v>1</v>
      </c>
      <c r="Q67" s="682">
        <v>50</v>
      </c>
    </row>
    <row r="68" spans="1:17" ht="14.4" customHeight="1" x14ac:dyDescent="0.3">
      <c r="A68" s="676" t="s">
        <v>2734</v>
      </c>
      <c r="B68" s="677" t="s">
        <v>2735</v>
      </c>
      <c r="C68" s="677" t="s">
        <v>1912</v>
      </c>
      <c r="D68" s="677" t="s">
        <v>2808</v>
      </c>
      <c r="E68" s="677" t="s">
        <v>2809</v>
      </c>
      <c r="F68" s="681">
        <v>146</v>
      </c>
      <c r="G68" s="681">
        <v>1752</v>
      </c>
      <c r="H68" s="681">
        <v>0.69856459330143539</v>
      </c>
      <c r="I68" s="681">
        <v>12</v>
      </c>
      <c r="J68" s="681">
        <v>209</v>
      </c>
      <c r="K68" s="681">
        <v>2508</v>
      </c>
      <c r="L68" s="681">
        <v>1</v>
      </c>
      <c r="M68" s="681">
        <v>12</v>
      </c>
      <c r="N68" s="681">
        <v>240</v>
      </c>
      <c r="O68" s="681">
        <v>2880</v>
      </c>
      <c r="P68" s="703">
        <v>1.1483253588516746</v>
      </c>
      <c r="Q68" s="682">
        <v>12</v>
      </c>
    </row>
    <row r="69" spans="1:17" ht="14.4" customHeight="1" x14ac:dyDescent="0.3">
      <c r="A69" s="676" t="s">
        <v>2734</v>
      </c>
      <c r="B69" s="677" t="s">
        <v>2735</v>
      </c>
      <c r="C69" s="677" t="s">
        <v>1912</v>
      </c>
      <c r="D69" s="677" t="s">
        <v>2810</v>
      </c>
      <c r="E69" s="677" t="s">
        <v>2811</v>
      </c>
      <c r="F69" s="681">
        <v>5</v>
      </c>
      <c r="G69" s="681">
        <v>910</v>
      </c>
      <c r="H69" s="681">
        <v>0.7103825136612022</v>
      </c>
      <c r="I69" s="681">
        <v>182</v>
      </c>
      <c r="J69" s="681">
        <v>7</v>
      </c>
      <c r="K69" s="681">
        <v>1281</v>
      </c>
      <c r="L69" s="681">
        <v>1</v>
      </c>
      <c r="M69" s="681">
        <v>183</v>
      </c>
      <c r="N69" s="681">
        <v>6</v>
      </c>
      <c r="O69" s="681">
        <v>1098</v>
      </c>
      <c r="P69" s="703">
        <v>0.8571428571428571</v>
      </c>
      <c r="Q69" s="682">
        <v>183</v>
      </c>
    </row>
    <row r="70" spans="1:17" ht="14.4" customHeight="1" x14ac:dyDescent="0.3">
      <c r="A70" s="676" t="s">
        <v>2734</v>
      </c>
      <c r="B70" s="677" t="s">
        <v>2735</v>
      </c>
      <c r="C70" s="677" t="s">
        <v>1912</v>
      </c>
      <c r="D70" s="677" t="s">
        <v>2812</v>
      </c>
      <c r="E70" s="677" t="s">
        <v>2813</v>
      </c>
      <c r="F70" s="681">
        <v>2</v>
      </c>
      <c r="G70" s="681">
        <v>144</v>
      </c>
      <c r="H70" s="681">
        <v>0.49315068493150682</v>
      </c>
      <c r="I70" s="681">
        <v>72</v>
      </c>
      <c r="J70" s="681">
        <v>4</v>
      </c>
      <c r="K70" s="681">
        <v>292</v>
      </c>
      <c r="L70" s="681">
        <v>1</v>
      </c>
      <c r="M70" s="681">
        <v>73</v>
      </c>
      <c r="N70" s="681">
        <v>7</v>
      </c>
      <c r="O70" s="681">
        <v>511</v>
      </c>
      <c r="P70" s="703">
        <v>1.75</v>
      </c>
      <c r="Q70" s="682">
        <v>73</v>
      </c>
    </row>
    <row r="71" spans="1:17" ht="14.4" customHeight="1" x14ac:dyDescent="0.3">
      <c r="A71" s="676" t="s">
        <v>2734</v>
      </c>
      <c r="B71" s="677" t="s">
        <v>2735</v>
      </c>
      <c r="C71" s="677" t="s">
        <v>1912</v>
      </c>
      <c r="D71" s="677" t="s">
        <v>2814</v>
      </c>
      <c r="E71" s="677" t="s">
        <v>2815</v>
      </c>
      <c r="F71" s="681">
        <v>3</v>
      </c>
      <c r="G71" s="681">
        <v>549</v>
      </c>
      <c r="H71" s="681">
        <v>0.99456521739130432</v>
      </c>
      <c r="I71" s="681">
        <v>183</v>
      </c>
      <c r="J71" s="681">
        <v>3</v>
      </c>
      <c r="K71" s="681">
        <v>552</v>
      </c>
      <c r="L71" s="681">
        <v>1</v>
      </c>
      <c r="M71" s="681">
        <v>184</v>
      </c>
      <c r="N71" s="681">
        <v>3</v>
      </c>
      <c r="O71" s="681">
        <v>552</v>
      </c>
      <c r="P71" s="703">
        <v>1</v>
      </c>
      <c r="Q71" s="682">
        <v>184</v>
      </c>
    </row>
    <row r="72" spans="1:17" ht="14.4" customHeight="1" x14ac:dyDescent="0.3">
      <c r="A72" s="676" t="s">
        <v>2734</v>
      </c>
      <c r="B72" s="677" t="s">
        <v>2735</v>
      </c>
      <c r="C72" s="677" t="s">
        <v>1912</v>
      </c>
      <c r="D72" s="677" t="s">
        <v>2816</v>
      </c>
      <c r="E72" s="677" t="s">
        <v>2817</v>
      </c>
      <c r="F72" s="681"/>
      <c r="G72" s="681"/>
      <c r="H72" s="681"/>
      <c r="I72" s="681"/>
      <c r="J72" s="681">
        <v>2</v>
      </c>
      <c r="K72" s="681">
        <v>2566</v>
      </c>
      <c r="L72" s="681">
        <v>1</v>
      </c>
      <c r="M72" s="681">
        <v>1283</v>
      </c>
      <c r="N72" s="681"/>
      <c r="O72" s="681"/>
      <c r="P72" s="703"/>
      <c r="Q72" s="682"/>
    </row>
    <row r="73" spans="1:17" ht="14.4" customHeight="1" x14ac:dyDescent="0.3">
      <c r="A73" s="676" t="s">
        <v>2734</v>
      </c>
      <c r="B73" s="677" t="s">
        <v>2735</v>
      </c>
      <c r="C73" s="677" t="s">
        <v>1912</v>
      </c>
      <c r="D73" s="677" t="s">
        <v>2818</v>
      </c>
      <c r="E73" s="677" t="s">
        <v>2819</v>
      </c>
      <c r="F73" s="681">
        <v>708</v>
      </c>
      <c r="G73" s="681">
        <v>104784</v>
      </c>
      <c r="H73" s="681">
        <v>1.0936987902762847</v>
      </c>
      <c r="I73" s="681">
        <v>148</v>
      </c>
      <c r="J73" s="681">
        <v>643</v>
      </c>
      <c r="K73" s="681">
        <v>95807</v>
      </c>
      <c r="L73" s="681">
        <v>1</v>
      </c>
      <c r="M73" s="681">
        <v>149</v>
      </c>
      <c r="N73" s="681">
        <v>848</v>
      </c>
      <c r="O73" s="681">
        <v>126352</v>
      </c>
      <c r="P73" s="703">
        <v>1.3188180404354588</v>
      </c>
      <c r="Q73" s="682">
        <v>149</v>
      </c>
    </row>
    <row r="74" spans="1:17" ht="14.4" customHeight="1" x14ac:dyDescent="0.3">
      <c r="A74" s="676" t="s">
        <v>2734</v>
      </c>
      <c r="B74" s="677" t="s">
        <v>2735</v>
      </c>
      <c r="C74" s="677" t="s">
        <v>1912</v>
      </c>
      <c r="D74" s="677" t="s">
        <v>2820</v>
      </c>
      <c r="E74" s="677" t="s">
        <v>2821</v>
      </c>
      <c r="F74" s="681">
        <v>1503</v>
      </c>
      <c r="G74" s="681">
        <v>45090</v>
      </c>
      <c r="H74" s="681">
        <v>0.97030342156229821</v>
      </c>
      <c r="I74" s="681">
        <v>30</v>
      </c>
      <c r="J74" s="681">
        <v>1549</v>
      </c>
      <c r="K74" s="681">
        <v>46470</v>
      </c>
      <c r="L74" s="681">
        <v>1</v>
      </c>
      <c r="M74" s="681">
        <v>30</v>
      </c>
      <c r="N74" s="681">
        <v>2426</v>
      </c>
      <c r="O74" s="681">
        <v>72780</v>
      </c>
      <c r="P74" s="703">
        <v>1.5661717236927051</v>
      </c>
      <c r="Q74" s="682">
        <v>30</v>
      </c>
    </row>
    <row r="75" spans="1:17" ht="14.4" customHeight="1" x14ac:dyDescent="0.3">
      <c r="A75" s="676" t="s">
        <v>2734</v>
      </c>
      <c r="B75" s="677" t="s">
        <v>2735</v>
      </c>
      <c r="C75" s="677" t="s">
        <v>1912</v>
      </c>
      <c r="D75" s="677" t="s">
        <v>2822</v>
      </c>
      <c r="E75" s="677" t="s">
        <v>2823</v>
      </c>
      <c r="F75" s="681">
        <v>66</v>
      </c>
      <c r="G75" s="681">
        <v>2046</v>
      </c>
      <c r="H75" s="681">
        <v>0.80487804878048785</v>
      </c>
      <c r="I75" s="681">
        <v>31</v>
      </c>
      <c r="J75" s="681">
        <v>82</v>
      </c>
      <c r="K75" s="681">
        <v>2542</v>
      </c>
      <c r="L75" s="681">
        <v>1</v>
      </c>
      <c r="M75" s="681">
        <v>31</v>
      </c>
      <c r="N75" s="681">
        <v>115</v>
      </c>
      <c r="O75" s="681">
        <v>3565</v>
      </c>
      <c r="P75" s="703">
        <v>1.4024390243902438</v>
      </c>
      <c r="Q75" s="682">
        <v>31</v>
      </c>
    </row>
    <row r="76" spans="1:17" ht="14.4" customHeight="1" x14ac:dyDescent="0.3">
      <c r="A76" s="676" t="s">
        <v>2734</v>
      </c>
      <c r="B76" s="677" t="s">
        <v>2735</v>
      </c>
      <c r="C76" s="677" t="s">
        <v>1912</v>
      </c>
      <c r="D76" s="677" t="s">
        <v>2824</v>
      </c>
      <c r="E76" s="677" t="s">
        <v>2825</v>
      </c>
      <c r="F76" s="681">
        <v>74</v>
      </c>
      <c r="G76" s="681">
        <v>1998</v>
      </c>
      <c r="H76" s="681">
        <v>0.73267326732673266</v>
      </c>
      <c r="I76" s="681">
        <v>27</v>
      </c>
      <c r="J76" s="681">
        <v>101</v>
      </c>
      <c r="K76" s="681">
        <v>2727</v>
      </c>
      <c r="L76" s="681">
        <v>1</v>
      </c>
      <c r="M76" s="681">
        <v>27</v>
      </c>
      <c r="N76" s="681">
        <v>143</v>
      </c>
      <c r="O76" s="681">
        <v>3861</v>
      </c>
      <c r="P76" s="703">
        <v>1.4158415841584158</v>
      </c>
      <c r="Q76" s="682">
        <v>27</v>
      </c>
    </row>
    <row r="77" spans="1:17" ht="14.4" customHeight="1" x14ac:dyDescent="0.3">
      <c r="A77" s="676" t="s">
        <v>2734</v>
      </c>
      <c r="B77" s="677" t="s">
        <v>2735</v>
      </c>
      <c r="C77" s="677" t="s">
        <v>1912</v>
      </c>
      <c r="D77" s="677" t="s">
        <v>2826</v>
      </c>
      <c r="E77" s="677" t="s">
        <v>2827</v>
      </c>
      <c r="F77" s="681"/>
      <c r="G77" s="681"/>
      <c r="H77" s="681"/>
      <c r="I77" s="681"/>
      <c r="J77" s="681"/>
      <c r="K77" s="681"/>
      <c r="L77" s="681"/>
      <c r="M77" s="681"/>
      <c r="N77" s="681">
        <v>2</v>
      </c>
      <c r="O77" s="681">
        <v>512</v>
      </c>
      <c r="P77" s="703"/>
      <c r="Q77" s="682">
        <v>256</v>
      </c>
    </row>
    <row r="78" spans="1:17" ht="14.4" customHeight="1" x14ac:dyDescent="0.3">
      <c r="A78" s="676" t="s">
        <v>2734</v>
      </c>
      <c r="B78" s="677" t="s">
        <v>2735</v>
      </c>
      <c r="C78" s="677" t="s">
        <v>1912</v>
      </c>
      <c r="D78" s="677" t="s">
        <v>2828</v>
      </c>
      <c r="E78" s="677" t="s">
        <v>2829</v>
      </c>
      <c r="F78" s="681">
        <v>3</v>
      </c>
      <c r="G78" s="681">
        <v>66</v>
      </c>
      <c r="H78" s="681">
        <v>1</v>
      </c>
      <c r="I78" s="681">
        <v>22</v>
      </c>
      <c r="J78" s="681">
        <v>3</v>
      </c>
      <c r="K78" s="681">
        <v>66</v>
      </c>
      <c r="L78" s="681">
        <v>1</v>
      </c>
      <c r="M78" s="681">
        <v>22</v>
      </c>
      <c r="N78" s="681">
        <v>7</v>
      </c>
      <c r="O78" s="681">
        <v>154</v>
      </c>
      <c r="P78" s="703">
        <v>2.3333333333333335</v>
      </c>
      <c r="Q78" s="682">
        <v>22</v>
      </c>
    </row>
    <row r="79" spans="1:17" ht="14.4" customHeight="1" x14ac:dyDescent="0.3">
      <c r="A79" s="676" t="s">
        <v>2734</v>
      </c>
      <c r="B79" s="677" t="s">
        <v>2735</v>
      </c>
      <c r="C79" s="677" t="s">
        <v>1912</v>
      </c>
      <c r="D79" s="677" t="s">
        <v>2830</v>
      </c>
      <c r="E79" s="677" t="s">
        <v>2831</v>
      </c>
      <c r="F79" s="681">
        <v>561</v>
      </c>
      <c r="G79" s="681">
        <v>14025</v>
      </c>
      <c r="H79" s="681">
        <v>1.0446927374301676</v>
      </c>
      <c r="I79" s="681">
        <v>25</v>
      </c>
      <c r="J79" s="681">
        <v>537</v>
      </c>
      <c r="K79" s="681">
        <v>13425</v>
      </c>
      <c r="L79" s="681">
        <v>1</v>
      </c>
      <c r="M79" s="681">
        <v>25</v>
      </c>
      <c r="N79" s="681">
        <v>652</v>
      </c>
      <c r="O79" s="681">
        <v>16300</v>
      </c>
      <c r="P79" s="703">
        <v>1.2141527001862198</v>
      </c>
      <c r="Q79" s="682">
        <v>25</v>
      </c>
    </row>
    <row r="80" spans="1:17" ht="14.4" customHeight="1" x14ac:dyDescent="0.3">
      <c r="A80" s="676" t="s">
        <v>2734</v>
      </c>
      <c r="B80" s="677" t="s">
        <v>2735</v>
      </c>
      <c r="C80" s="677" t="s">
        <v>1912</v>
      </c>
      <c r="D80" s="677" t="s">
        <v>2832</v>
      </c>
      <c r="E80" s="677" t="s">
        <v>2833</v>
      </c>
      <c r="F80" s="681">
        <v>8</v>
      </c>
      <c r="G80" s="681">
        <v>264</v>
      </c>
      <c r="H80" s="681">
        <v>1.1428571428571428</v>
      </c>
      <c r="I80" s="681">
        <v>33</v>
      </c>
      <c r="J80" s="681">
        <v>7</v>
      </c>
      <c r="K80" s="681">
        <v>231</v>
      </c>
      <c r="L80" s="681">
        <v>1</v>
      </c>
      <c r="M80" s="681">
        <v>33</v>
      </c>
      <c r="N80" s="681">
        <v>11</v>
      </c>
      <c r="O80" s="681">
        <v>363</v>
      </c>
      <c r="P80" s="703">
        <v>1.5714285714285714</v>
      </c>
      <c r="Q80" s="682">
        <v>33</v>
      </c>
    </row>
    <row r="81" spans="1:17" ht="14.4" customHeight="1" x14ac:dyDescent="0.3">
      <c r="A81" s="676" t="s">
        <v>2734</v>
      </c>
      <c r="B81" s="677" t="s">
        <v>2735</v>
      </c>
      <c r="C81" s="677" t="s">
        <v>1912</v>
      </c>
      <c r="D81" s="677" t="s">
        <v>2834</v>
      </c>
      <c r="E81" s="677" t="s">
        <v>2835</v>
      </c>
      <c r="F81" s="681"/>
      <c r="G81" s="681"/>
      <c r="H81" s="681"/>
      <c r="I81" s="681"/>
      <c r="J81" s="681"/>
      <c r="K81" s="681"/>
      <c r="L81" s="681"/>
      <c r="M81" s="681"/>
      <c r="N81" s="681">
        <v>2</v>
      </c>
      <c r="O81" s="681">
        <v>60</v>
      </c>
      <c r="P81" s="703"/>
      <c r="Q81" s="682">
        <v>30</v>
      </c>
    </row>
    <row r="82" spans="1:17" ht="14.4" customHeight="1" x14ac:dyDescent="0.3">
      <c r="A82" s="676" t="s">
        <v>2734</v>
      </c>
      <c r="B82" s="677" t="s">
        <v>2735</v>
      </c>
      <c r="C82" s="677" t="s">
        <v>1912</v>
      </c>
      <c r="D82" s="677" t="s">
        <v>2836</v>
      </c>
      <c r="E82" s="677" t="s">
        <v>2837</v>
      </c>
      <c r="F82" s="681">
        <v>1</v>
      </c>
      <c r="G82" s="681">
        <v>80</v>
      </c>
      <c r="H82" s="681"/>
      <c r="I82" s="681">
        <v>80</v>
      </c>
      <c r="J82" s="681"/>
      <c r="K82" s="681"/>
      <c r="L82" s="681"/>
      <c r="M82" s="681"/>
      <c r="N82" s="681"/>
      <c r="O82" s="681"/>
      <c r="P82" s="703"/>
      <c r="Q82" s="682"/>
    </row>
    <row r="83" spans="1:17" ht="14.4" customHeight="1" x14ac:dyDescent="0.3">
      <c r="A83" s="676" t="s">
        <v>2734</v>
      </c>
      <c r="B83" s="677" t="s">
        <v>2735</v>
      </c>
      <c r="C83" s="677" t="s">
        <v>1912</v>
      </c>
      <c r="D83" s="677" t="s">
        <v>2838</v>
      </c>
      <c r="E83" s="677" t="s">
        <v>2839</v>
      </c>
      <c r="F83" s="681">
        <v>135</v>
      </c>
      <c r="G83" s="681">
        <v>3510</v>
      </c>
      <c r="H83" s="681">
        <v>0.88815789473684215</v>
      </c>
      <c r="I83" s="681">
        <v>26</v>
      </c>
      <c r="J83" s="681">
        <v>152</v>
      </c>
      <c r="K83" s="681">
        <v>3952</v>
      </c>
      <c r="L83" s="681">
        <v>1</v>
      </c>
      <c r="M83" s="681">
        <v>26</v>
      </c>
      <c r="N83" s="681">
        <v>268</v>
      </c>
      <c r="O83" s="681">
        <v>6968</v>
      </c>
      <c r="P83" s="703">
        <v>1.763157894736842</v>
      </c>
      <c r="Q83" s="682">
        <v>26</v>
      </c>
    </row>
    <row r="84" spans="1:17" ht="14.4" customHeight="1" x14ac:dyDescent="0.3">
      <c r="A84" s="676" t="s">
        <v>2734</v>
      </c>
      <c r="B84" s="677" t="s">
        <v>2735</v>
      </c>
      <c r="C84" s="677" t="s">
        <v>1912</v>
      </c>
      <c r="D84" s="677" t="s">
        <v>2840</v>
      </c>
      <c r="E84" s="677" t="s">
        <v>2841</v>
      </c>
      <c r="F84" s="681">
        <v>40</v>
      </c>
      <c r="G84" s="681">
        <v>3360</v>
      </c>
      <c r="H84" s="681">
        <v>0.7407407407407407</v>
      </c>
      <c r="I84" s="681">
        <v>84</v>
      </c>
      <c r="J84" s="681">
        <v>54</v>
      </c>
      <c r="K84" s="681">
        <v>4536</v>
      </c>
      <c r="L84" s="681">
        <v>1</v>
      </c>
      <c r="M84" s="681">
        <v>84</v>
      </c>
      <c r="N84" s="681">
        <v>95</v>
      </c>
      <c r="O84" s="681">
        <v>7980</v>
      </c>
      <c r="P84" s="703">
        <v>1.7592592592592593</v>
      </c>
      <c r="Q84" s="682">
        <v>84</v>
      </c>
    </row>
    <row r="85" spans="1:17" ht="14.4" customHeight="1" x14ac:dyDescent="0.3">
      <c r="A85" s="676" t="s">
        <v>2734</v>
      </c>
      <c r="B85" s="677" t="s">
        <v>2735</v>
      </c>
      <c r="C85" s="677" t="s">
        <v>1912</v>
      </c>
      <c r="D85" s="677" t="s">
        <v>2842</v>
      </c>
      <c r="E85" s="677" t="s">
        <v>2843</v>
      </c>
      <c r="F85" s="681">
        <v>6</v>
      </c>
      <c r="G85" s="681">
        <v>1050</v>
      </c>
      <c r="H85" s="681">
        <v>0.66287878787878785</v>
      </c>
      <c r="I85" s="681">
        <v>175</v>
      </c>
      <c r="J85" s="681">
        <v>9</v>
      </c>
      <c r="K85" s="681">
        <v>1584</v>
      </c>
      <c r="L85" s="681">
        <v>1</v>
      </c>
      <c r="M85" s="681">
        <v>176</v>
      </c>
      <c r="N85" s="681">
        <v>8</v>
      </c>
      <c r="O85" s="681">
        <v>1408</v>
      </c>
      <c r="P85" s="703">
        <v>0.88888888888888884</v>
      </c>
      <c r="Q85" s="682">
        <v>176</v>
      </c>
    </row>
    <row r="86" spans="1:17" ht="14.4" customHeight="1" x14ac:dyDescent="0.3">
      <c r="A86" s="676" t="s">
        <v>2734</v>
      </c>
      <c r="B86" s="677" t="s">
        <v>2735</v>
      </c>
      <c r="C86" s="677" t="s">
        <v>1912</v>
      </c>
      <c r="D86" s="677" t="s">
        <v>2844</v>
      </c>
      <c r="E86" s="677" t="s">
        <v>2845</v>
      </c>
      <c r="F86" s="681">
        <v>2</v>
      </c>
      <c r="G86" s="681">
        <v>504</v>
      </c>
      <c r="H86" s="681"/>
      <c r="I86" s="681">
        <v>252</v>
      </c>
      <c r="J86" s="681"/>
      <c r="K86" s="681"/>
      <c r="L86" s="681"/>
      <c r="M86" s="681"/>
      <c r="N86" s="681">
        <v>1</v>
      </c>
      <c r="O86" s="681">
        <v>253</v>
      </c>
      <c r="P86" s="703"/>
      <c r="Q86" s="682">
        <v>253</v>
      </c>
    </row>
    <row r="87" spans="1:17" ht="14.4" customHeight="1" x14ac:dyDescent="0.3">
      <c r="A87" s="676" t="s">
        <v>2734</v>
      </c>
      <c r="B87" s="677" t="s">
        <v>2735</v>
      </c>
      <c r="C87" s="677" t="s">
        <v>1912</v>
      </c>
      <c r="D87" s="677" t="s">
        <v>2846</v>
      </c>
      <c r="E87" s="677" t="s">
        <v>2847</v>
      </c>
      <c r="F87" s="681">
        <v>62</v>
      </c>
      <c r="G87" s="681">
        <v>930</v>
      </c>
      <c r="H87" s="681">
        <v>0.98412698412698407</v>
      </c>
      <c r="I87" s="681">
        <v>15</v>
      </c>
      <c r="J87" s="681">
        <v>63</v>
      </c>
      <c r="K87" s="681">
        <v>945</v>
      </c>
      <c r="L87" s="681">
        <v>1</v>
      </c>
      <c r="M87" s="681">
        <v>15</v>
      </c>
      <c r="N87" s="681">
        <v>85</v>
      </c>
      <c r="O87" s="681">
        <v>1275</v>
      </c>
      <c r="P87" s="703">
        <v>1.3492063492063493</v>
      </c>
      <c r="Q87" s="682">
        <v>15</v>
      </c>
    </row>
    <row r="88" spans="1:17" ht="14.4" customHeight="1" x14ac:dyDescent="0.3">
      <c r="A88" s="676" t="s">
        <v>2734</v>
      </c>
      <c r="B88" s="677" t="s">
        <v>2735</v>
      </c>
      <c r="C88" s="677" t="s">
        <v>1912</v>
      </c>
      <c r="D88" s="677" t="s">
        <v>2848</v>
      </c>
      <c r="E88" s="677" t="s">
        <v>2849</v>
      </c>
      <c r="F88" s="681">
        <v>51</v>
      </c>
      <c r="G88" s="681">
        <v>1173</v>
      </c>
      <c r="H88" s="681">
        <v>2.04</v>
      </c>
      <c r="I88" s="681">
        <v>23</v>
      </c>
      <c r="J88" s="681">
        <v>25</v>
      </c>
      <c r="K88" s="681">
        <v>575</v>
      </c>
      <c r="L88" s="681">
        <v>1</v>
      </c>
      <c r="M88" s="681">
        <v>23</v>
      </c>
      <c r="N88" s="681">
        <v>75</v>
      </c>
      <c r="O88" s="681">
        <v>1725</v>
      </c>
      <c r="P88" s="703">
        <v>3</v>
      </c>
      <c r="Q88" s="682">
        <v>23</v>
      </c>
    </row>
    <row r="89" spans="1:17" ht="14.4" customHeight="1" x14ac:dyDescent="0.3">
      <c r="A89" s="676" t="s">
        <v>2734</v>
      </c>
      <c r="B89" s="677" t="s">
        <v>2735</v>
      </c>
      <c r="C89" s="677" t="s">
        <v>1912</v>
      </c>
      <c r="D89" s="677" t="s">
        <v>2850</v>
      </c>
      <c r="E89" s="677" t="s">
        <v>2851</v>
      </c>
      <c r="F89" s="681">
        <v>2</v>
      </c>
      <c r="G89" s="681">
        <v>502</v>
      </c>
      <c r="H89" s="681"/>
      <c r="I89" s="681">
        <v>251</v>
      </c>
      <c r="J89" s="681"/>
      <c r="K89" s="681"/>
      <c r="L89" s="681"/>
      <c r="M89" s="681"/>
      <c r="N89" s="681">
        <v>1</v>
      </c>
      <c r="O89" s="681">
        <v>252</v>
      </c>
      <c r="P89" s="703"/>
      <c r="Q89" s="682">
        <v>252</v>
      </c>
    </row>
    <row r="90" spans="1:17" ht="14.4" customHeight="1" x14ac:dyDescent="0.3">
      <c r="A90" s="676" t="s">
        <v>2734</v>
      </c>
      <c r="B90" s="677" t="s">
        <v>2735</v>
      </c>
      <c r="C90" s="677" t="s">
        <v>1912</v>
      </c>
      <c r="D90" s="677" t="s">
        <v>2852</v>
      </c>
      <c r="E90" s="677" t="s">
        <v>2853</v>
      </c>
      <c r="F90" s="681">
        <v>62</v>
      </c>
      <c r="G90" s="681">
        <v>2294</v>
      </c>
      <c r="H90" s="681">
        <v>0.59047619047619049</v>
      </c>
      <c r="I90" s="681">
        <v>37</v>
      </c>
      <c r="J90" s="681">
        <v>105</v>
      </c>
      <c r="K90" s="681">
        <v>3885</v>
      </c>
      <c r="L90" s="681">
        <v>1</v>
      </c>
      <c r="M90" s="681">
        <v>37</v>
      </c>
      <c r="N90" s="681">
        <v>197</v>
      </c>
      <c r="O90" s="681">
        <v>7289</v>
      </c>
      <c r="P90" s="703">
        <v>1.8761904761904762</v>
      </c>
      <c r="Q90" s="682">
        <v>37</v>
      </c>
    </row>
    <row r="91" spans="1:17" ht="14.4" customHeight="1" x14ac:dyDescent="0.3">
      <c r="A91" s="676" t="s">
        <v>2734</v>
      </c>
      <c r="B91" s="677" t="s">
        <v>2735</v>
      </c>
      <c r="C91" s="677" t="s">
        <v>1912</v>
      </c>
      <c r="D91" s="677" t="s">
        <v>2854</v>
      </c>
      <c r="E91" s="677" t="s">
        <v>2855</v>
      </c>
      <c r="F91" s="681">
        <v>1361</v>
      </c>
      <c r="G91" s="681">
        <v>31303</v>
      </c>
      <c r="H91" s="681">
        <v>0.92837653478854021</v>
      </c>
      <c r="I91" s="681">
        <v>23</v>
      </c>
      <c r="J91" s="681">
        <v>1466</v>
      </c>
      <c r="K91" s="681">
        <v>33718</v>
      </c>
      <c r="L91" s="681">
        <v>1</v>
      </c>
      <c r="M91" s="681">
        <v>23</v>
      </c>
      <c r="N91" s="681">
        <v>2342</v>
      </c>
      <c r="O91" s="681">
        <v>53866</v>
      </c>
      <c r="P91" s="703">
        <v>1.5975443383356072</v>
      </c>
      <c r="Q91" s="682">
        <v>23</v>
      </c>
    </row>
    <row r="92" spans="1:17" ht="14.4" customHeight="1" x14ac:dyDescent="0.3">
      <c r="A92" s="676" t="s">
        <v>2734</v>
      </c>
      <c r="B92" s="677" t="s">
        <v>2735</v>
      </c>
      <c r="C92" s="677" t="s">
        <v>1912</v>
      </c>
      <c r="D92" s="677" t="s">
        <v>2856</v>
      </c>
      <c r="E92" s="677" t="s">
        <v>2857</v>
      </c>
      <c r="F92" s="681"/>
      <c r="G92" s="681"/>
      <c r="H92" s="681"/>
      <c r="I92" s="681"/>
      <c r="J92" s="681"/>
      <c r="K92" s="681"/>
      <c r="L92" s="681"/>
      <c r="M92" s="681"/>
      <c r="N92" s="681">
        <v>1</v>
      </c>
      <c r="O92" s="681">
        <v>171</v>
      </c>
      <c r="P92" s="703"/>
      <c r="Q92" s="682">
        <v>171</v>
      </c>
    </row>
    <row r="93" spans="1:17" ht="14.4" customHeight="1" x14ac:dyDescent="0.3">
      <c r="A93" s="676" t="s">
        <v>2734</v>
      </c>
      <c r="B93" s="677" t="s">
        <v>2735</v>
      </c>
      <c r="C93" s="677" t="s">
        <v>1912</v>
      </c>
      <c r="D93" s="677" t="s">
        <v>2858</v>
      </c>
      <c r="E93" s="677" t="s">
        <v>2859</v>
      </c>
      <c r="F93" s="681">
        <v>1</v>
      </c>
      <c r="G93" s="681">
        <v>331</v>
      </c>
      <c r="H93" s="681"/>
      <c r="I93" s="681">
        <v>331</v>
      </c>
      <c r="J93" s="681"/>
      <c r="K93" s="681"/>
      <c r="L93" s="681"/>
      <c r="M93" s="681"/>
      <c r="N93" s="681">
        <v>3</v>
      </c>
      <c r="O93" s="681">
        <v>993</v>
      </c>
      <c r="P93" s="703"/>
      <c r="Q93" s="682">
        <v>331</v>
      </c>
    </row>
    <row r="94" spans="1:17" ht="14.4" customHeight="1" x14ac:dyDescent="0.3">
      <c r="A94" s="676" t="s">
        <v>2734</v>
      </c>
      <c r="B94" s="677" t="s">
        <v>2735</v>
      </c>
      <c r="C94" s="677" t="s">
        <v>1912</v>
      </c>
      <c r="D94" s="677" t="s">
        <v>2860</v>
      </c>
      <c r="E94" s="677" t="s">
        <v>2861</v>
      </c>
      <c r="F94" s="681">
        <v>72</v>
      </c>
      <c r="G94" s="681">
        <v>2088</v>
      </c>
      <c r="H94" s="681">
        <v>1.8461538461538463</v>
      </c>
      <c r="I94" s="681">
        <v>29</v>
      </c>
      <c r="J94" s="681">
        <v>39</v>
      </c>
      <c r="K94" s="681">
        <v>1131</v>
      </c>
      <c r="L94" s="681">
        <v>1</v>
      </c>
      <c r="M94" s="681">
        <v>29</v>
      </c>
      <c r="N94" s="681">
        <v>73</v>
      </c>
      <c r="O94" s="681">
        <v>2117</v>
      </c>
      <c r="P94" s="703">
        <v>1.8717948717948718</v>
      </c>
      <c r="Q94" s="682">
        <v>29</v>
      </c>
    </row>
    <row r="95" spans="1:17" ht="14.4" customHeight="1" x14ac:dyDescent="0.3">
      <c r="A95" s="676" t="s">
        <v>2734</v>
      </c>
      <c r="B95" s="677" t="s">
        <v>2735</v>
      </c>
      <c r="C95" s="677" t="s">
        <v>1912</v>
      </c>
      <c r="D95" s="677" t="s">
        <v>2862</v>
      </c>
      <c r="E95" s="677" t="s">
        <v>2863</v>
      </c>
      <c r="F95" s="681">
        <v>244</v>
      </c>
      <c r="G95" s="681">
        <v>43188</v>
      </c>
      <c r="H95" s="681">
        <v>1.0831661316211878</v>
      </c>
      <c r="I95" s="681">
        <v>177</v>
      </c>
      <c r="J95" s="681">
        <v>224</v>
      </c>
      <c r="K95" s="681">
        <v>39872</v>
      </c>
      <c r="L95" s="681">
        <v>1</v>
      </c>
      <c r="M95" s="681">
        <v>178</v>
      </c>
      <c r="N95" s="681">
        <v>319</v>
      </c>
      <c r="O95" s="681">
        <v>56782</v>
      </c>
      <c r="P95" s="703">
        <v>1.4241071428571428</v>
      </c>
      <c r="Q95" s="682">
        <v>178</v>
      </c>
    </row>
    <row r="96" spans="1:17" ht="14.4" customHeight="1" x14ac:dyDescent="0.3">
      <c r="A96" s="676" t="s">
        <v>2734</v>
      </c>
      <c r="B96" s="677" t="s">
        <v>2735</v>
      </c>
      <c r="C96" s="677" t="s">
        <v>1912</v>
      </c>
      <c r="D96" s="677" t="s">
        <v>2864</v>
      </c>
      <c r="E96" s="677" t="s">
        <v>2865</v>
      </c>
      <c r="F96" s="681">
        <v>1</v>
      </c>
      <c r="G96" s="681">
        <v>15</v>
      </c>
      <c r="H96" s="681">
        <v>1</v>
      </c>
      <c r="I96" s="681">
        <v>15</v>
      </c>
      <c r="J96" s="681">
        <v>1</v>
      </c>
      <c r="K96" s="681">
        <v>15</v>
      </c>
      <c r="L96" s="681">
        <v>1</v>
      </c>
      <c r="M96" s="681">
        <v>15</v>
      </c>
      <c r="N96" s="681">
        <v>1</v>
      </c>
      <c r="O96" s="681">
        <v>15</v>
      </c>
      <c r="P96" s="703">
        <v>1</v>
      </c>
      <c r="Q96" s="682">
        <v>15</v>
      </c>
    </row>
    <row r="97" spans="1:17" ht="14.4" customHeight="1" x14ac:dyDescent="0.3">
      <c r="A97" s="676" t="s">
        <v>2734</v>
      </c>
      <c r="B97" s="677" t="s">
        <v>2735</v>
      </c>
      <c r="C97" s="677" t="s">
        <v>1912</v>
      </c>
      <c r="D97" s="677" t="s">
        <v>2866</v>
      </c>
      <c r="E97" s="677" t="s">
        <v>2867</v>
      </c>
      <c r="F97" s="681">
        <v>136</v>
      </c>
      <c r="G97" s="681">
        <v>2584</v>
      </c>
      <c r="H97" s="681">
        <v>2.4285714285714284</v>
      </c>
      <c r="I97" s="681">
        <v>19</v>
      </c>
      <c r="J97" s="681">
        <v>56</v>
      </c>
      <c r="K97" s="681">
        <v>1064</v>
      </c>
      <c r="L97" s="681">
        <v>1</v>
      </c>
      <c r="M97" s="681">
        <v>19</v>
      </c>
      <c r="N97" s="681">
        <v>83</v>
      </c>
      <c r="O97" s="681">
        <v>1577</v>
      </c>
      <c r="P97" s="703">
        <v>1.4821428571428572</v>
      </c>
      <c r="Q97" s="682">
        <v>19</v>
      </c>
    </row>
    <row r="98" spans="1:17" ht="14.4" customHeight="1" x14ac:dyDescent="0.3">
      <c r="A98" s="676" t="s">
        <v>2734</v>
      </c>
      <c r="B98" s="677" t="s">
        <v>2735</v>
      </c>
      <c r="C98" s="677" t="s">
        <v>1912</v>
      </c>
      <c r="D98" s="677" t="s">
        <v>2868</v>
      </c>
      <c r="E98" s="677" t="s">
        <v>2869</v>
      </c>
      <c r="F98" s="681">
        <v>341</v>
      </c>
      <c r="G98" s="681">
        <v>6820</v>
      </c>
      <c r="H98" s="681">
        <v>1.0333333333333334</v>
      </c>
      <c r="I98" s="681">
        <v>20</v>
      </c>
      <c r="J98" s="681">
        <v>330</v>
      </c>
      <c r="K98" s="681">
        <v>6600</v>
      </c>
      <c r="L98" s="681">
        <v>1</v>
      </c>
      <c r="M98" s="681">
        <v>20</v>
      </c>
      <c r="N98" s="681">
        <v>538</v>
      </c>
      <c r="O98" s="681">
        <v>10760</v>
      </c>
      <c r="P98" s="703">
        <v>1.6303030303030304</v>
      </c>
      <c r="Q98" s="682">
        <v>20</v>
      </c>
    </row>
    <row r="99" spans="1:17" ht="14.4" customHeight="1" x14ac:dyDescent="0.3">
      <c r="A99" s="676" t="s">
        <v>2734</v>
      </c>
      <c r="B99" s="677" t="s">
        <v>2735</v>
      </c>
      <c r="C99" s="677" t="s">
        <v>1912</v>
      </c>
      <c r="D99" s="677" t="s">
        <v>2870</v>
      </c>
      <c r="E99" s="677" t="s">
        <v>2871</v>
      </c>
      <c r="F99" s="681"/>
      <c r="G99" s="681"/>
      <c r="H99" s="681"/>
      <c r="I99" s="681"/>
      <c r="J99" s="681"/>
      <c r="K99" s="681"/>
      <c r="L99" s="681"/>
      <c r="M99" s="681"/>
      <c r="N99" s="681">
        <v>1</v>
      </c>
      <c r="O99" s="681">
        <v>186</v>
      </c>
      <c r="P99" s="703"/>
      <c r="Q99" s="682">
        <v>186</v>
      </c>
    </row>
    <row r="100" spans="1:17" ht="14.4" customHeight="1" x14ac:dyDescent="0.3">
      <c r="A100" s="676" t="s">
        <v>2734</v>
      </c>
      <c r="B100" s="677" t="s">
        <v>2735</v>
      </c>
      <c r="C100" s="677" t="s">
        <v>1912</v>
      </c>
      <c r="D100" s="677" t="s">
        <v>2872</v>
      </c>
      <c r="E100" s="677" t="s">
        <v>2873</v>
      </c>
      <c r="F100" s="681">
        <v>1</v>
      </c>
      <c r="G100" s="681">
        <v>187</v>
      </c>
      <c r="H100" s="681"/>
      <c r="I100" s="681">
        <v>187</v>
      </c>
      <c r="J100" s="681"/>
      <c r="K100" s="681"/>
      <c r="L100" s="681"/>
      <c r="M100" s="681"/>
      <c r="N100" s="681"/>
      <c r="O100" s="681"/>
      <c r="P100" s="703"/>
      <c r="Q100" s="682"/>
    </row>
    <row r="101" spans="1:17" ht="14.4" customHeight="1" x14ac:dyDescent="0.3">
      <c r="A101" s="676" t="s">
        <v>2734</v>
      </c>
      <c r="B101" s="677" t="s">
        <v>2735</v>
      </c>
      <c r="C101" s="677" t="s">
        <v>1912</v>
      </c>
      <c r="D101" s="677" t="s">
        <v>2874</v>
      </c>
      <c r="E101" s="677" t="s">
        <v>2875</v>
      </c>
      <c r="F101" s="681"/>
      <c r="G101" s="681"/>
      <c r="H101" s="681"/>
      <c r="I101" s="681"/>
      <c r="J101" s="681"/>
      <c r="K101" s="681"/>
      <c r="L101" s="681"/>
      <c r="M101" s="681"/>
      <c r="N101" s="681">
        <v>1</v>
      </c>
      <c r="O101" s="681">
        <v>174</v>
      </c>
      <c r="P101" s="703"/>
      <c r="Q101" s="682">
        <v>174</v>
      </c>
    </row>
    <row r="102" spans="1:17" ht="14.4" customHeight="1" x14ac:dyDescent="0.3">
      <c r="A102" s="676" t="s">
        <v>2734</v>
      </c>
      <c r="B102" s="677" t="s">
        <v>2735</v>
      </c>
      <c r="C102" s="677" t="s">
        <v>1912</v>
      </c>
      <c r="D102" s="677" t="s">
        <v>2876</v>
      </c>
      <c r="E102" s="677" t="s">
        <v>2877</v>
      </c>
      <c r="F102" s="681">
        <v>30</v>
      </c>
      <c r="G102" s="681">
        <v>2520</v>
      </c>
      <c r="H102" s="681">
        <v>0.57692307692307687</v>
      </c>
      <c r="I102" s="681">
        <v>84</v>
      </c>
      <c r="J102" s="681">
        <v>52</v>
      </c>
      <c r="K102" s="681">
        <v>4368</v>
      </c>
      <c r="L102" s="681">
        <v>1</v>
      </c>
      <c r="M102" s="681">
        <v>84</v>
      </c>
      <c r="N102" s="681">
        <v>116</v>
      </c>
      <c r="O102" s="681">
        <v>9744</v>
      </c>
      <c r="P102" s="703">
        <v>2.2307692307692308</v>
      </c>
      <c r="Q102" s="682">
        <v>84</v>
      </c>
    </row>
    <row r="103" spans="1:17" ht="14.4" customHeight="1" x14ac:dyDescent="0.3">
      <c r="A103" s="676" t="s">
        <v>2734</v>
      </c>
      <c r="B103" s="677" t="s">
        <v>2735</v>
      </c>
      <c r="C103" s="677" t="s">
        <v>1912</v>
      </c>
      <c r="D103" s="677" t="s">
        <v>2878</v>
      </c>
      <c r="E103" s="677" t="s">
        <v>2879</v>
      </c>
      <c r="F103" s="681">
        <v>1</v>
      </c>
      <c r="G103" s="681">
        <v>78</v>
      </c>
      <c r="H103" s="681">
        <v>1</v>
      </c>
      <c r="I103" s="681">
        <v>78</v>
      </c>
      <c r="J103" s="681">
        <v>1</v>
      </c>
      <c r="K103" s="681">
        <v>78</v>
      </c>
      <c r="L103" s="681">
        <v>1</v>
      </c>
      <c r="M103" s="681">
        <v>78</v>
      </c>
      <c r="N103" s="681">
        <v>1</v>
      </c>
      <c r="O103" s="681">
        <v>78</v>
      </c>
      <c r="P103" s="703">
        <v>1</v>
      </c>
      <c r="Q103" s="682">
        <v>78</v>
      </c>
    </row>
    <row r="104" spans="1:17" ht="14.4" customHeight="1" x14ac:dyDescent="0.3">
      <c r="A104" s="676" t="s">
        <v>2734</v>
      </c>
      <c r="B104" s="677" t="s">
        <v>2735</v>
      </c>
      <c r="C104" s="677" t="s">
        <v>1912</v>
      </c>
      <c r="D104" s="677" t="s">
        <v>2880</v>
      </c>
      <c r="E104" s="677" t="s">
        <v>2881</v>
      </c>
      <c r="F104" s="681">
        <v>4</v>
      </c>
      <c r="G104" s="681">
        <v>1200</v>
      </c>
      <c r="H104" s="681"/>
      <c r="I104" s="681">
        <v>300</v>
      </c>
      <c r="J104" s="681"/>
      <c r="K104" s="681"/>
      <c r="L104" s="681"/>
      <c r="M104" s="681"/>
      <c r="N104" s="681">
        <v>2</v>
      </c>
      <c r="O104" s="681">
        <v>602</v>
      </c>
      <c r="P104" s="703"/>
      <c r="Q104" s="682">
        <v>301</v>
      </c>
    </row>
    <row r="105" spans="1:17" ht="14.4" customHeight="1" x14ac:dyDescent="0.3">
      <c r="A105" s="676" t="s">
        <v>2734</v>
      </c>
      <c r="B105" s="677" t="s">
        <v>2735</v>
      </c>
      <c r="C105" s="677" t="s">
        <v>1912</v>
      </c>
      <c r="D105" s="677" t="s">
        <v>2882</v>
      </c>
      <c r="E105" s="677" t="s">
        <v>2883</v>
      </c>
      <c r="F105" s="681">
        <v>1</v>
      </c>
      <c r="G105" s="681">
        <v>21</v>
      </c>
      <c r="H105" s="681">
        <v>1</v>
      </c>
      <c r="I105" s="681">
        <v>21</v>
      </c>
      <c r="J105" s="681">
        <v>1</v>
      </c>
      <c r="K105" s="681">
        <v>21</v>
      </c>
      <c r="L105" s="681">
        <v>1</v>
      </c>
      <c r="M105" s="681">
        <v>21</v>
      </c>
      <c r="N105" s="681">
        <v>1</v>
      </c>
      <c r="O105" s="681">
        <v>21</v>
      </c>
      <c r="P105" s="703">
        <v>1</v>
      </c>
      <c r="Q105" s="682">
        <v>21</v>
      </c>
    </row>
    <row r="106" spans="1:17" ht="14.4" customHeight="1" x14ac:dyDescent="0.3">
      <c r="A106" s="676" t="s">
        <v>2734</v>
      </c>
      <c r="B106" s="677" t="s">
        <v>2735</v>
      </c>
      <c r="C106" s="677" t="s">
        <v>1912</v>
      </c>
      <c r="D106" s="677" t="s">
        <v>2884</v>
      </c>
      <c r="E106" s="677" t="s">
        <v>2885</v>
      </c>
      <c r="F106" s="681">
        <v>49</v>
      </c>
      <c r="G106" s="681">
        <v>1078</v>
      </c>
      <c r="H106" s="681">
        <v>2.3333333333333335</v>
      </c>
      <c r="I106" s="681">
        <v>22</v>
      </c>
      <c r="J106" s="681">
        <v>21</v>
      </c>
      <c r="K106" s="681">
        <v>462</v>
      </c>
      <c r="L106" s="681">
        <v>1</v>
      </c>
      <c r="M106" s="681">
        <v>22</v>
      </c>
      <c r="N106" s="681">
        <v>53</v>
      </c>
      <c r="O106" s="681">
        <v>1166</v>
      </c>
      <c r="P106" s="703">
        <v>2.5238095238095237</v>
      </c>
      <c r="Q106" s="682">
        <v>22</v>
      </c>
    </row>
    <row r="107" spans="1:17" ht="14.4" customHeight="1" x14ac:dyDescent="0.3">
      <c r="A107" s="676" t="s">
        <v>2734</v>
      </c>
      <c r="B107" s="677" t="s">
        <v>2735</v>
      </c>
      <c r="C107" s="677" t="s">
        <v>1912</v>
      </c>
      <c r="D107" s="677" t="s">
        <v>2886</v>
      </c>
      <c r="E107" s="677" t="s">
        <v>2887</v>
      </c>
      <c r="F107" s="681">
        <v>1</v>
      </c>
      <c r="G107" s="681">
        <v>569</v>
      </c>
      <c r="H107" s="681"/>
      <c r="I107" s="681">
        <v>569</v>
      </c>
      <c r="J107" s="681"/>
      <c r="K107" s="681"/>
      <c r="L107" s="681"/>
      <c r="M107" s="681"/>
      <c r="N107" s="681"/>
      <c r="O107" s="681"/>
      <c r="P107" s="703"/>
      <c r="Q107" s="682"/>
    </row>
    <row r="108" spans="1:17" ht="14.4" customHeight="1" x14ac:dyDescent="0.3">
      <c r="A108" s="676" t="s">
        <v>2734</v>
      </c>
      <c r="B108" s="677" t="s">
        <v>2735</v>
      </c>
      <c r="C108" s="677" t="s">
        <v>1912</v>
      </c>
      <c r="D108" s="677" t="s">
        <v>2888</v>
      </c>
      <c r="E108" s="677" t="s">
        <v>2889</v>
      </c>
      <c r="F108" s="681">
        <v>1</v>
      </c>
      <c r="G108" s="681">
        <v>495</v>
      </c>
      <c r="H108" s="681"/>
      <c r="I108" s="681">
        <v>495</v>
      </c>
      <c r="J108" s="681"/>
      <c r="K108" s="681"/>
      <c r="L108" s="681"/>
      <c r="M108" s="681"/>
      <c r="N108" s="681">
        <v>8</v>
      </c>
      <c r="O108" s="681">
        <v>3960</v>
      </c>
      <c r="P108" s="703"/>
      <c r="Q108" s="682">
        <v>495</v>
      </c>
    </row>
    <row r="109" spans="1:17" ht="14.4" customHeight="1" x14ac:dyDescent="0.3">
      <c r="A109" s="676" t="s">
        <v>2734</v>
      </c>
      <c r="B109" s="677" t="s">
        <v>2735</v>
      </c>
      <c r="C109" s="677" t="s">
        <v>1912</v>
      </c>
      <c r="D109" s="677" t="s">
        <v>2890</v>
      </c>
      <c r="E109" s="677" t="s">
        <v>2891</v>
      </c>
      <c r="F109" s="681"/>
      <c r="G109" s="681"/>
      <c r="H109" s="681"/>
      <c r="I109" s="681"/>
      <c r="J109" s="681">
        <v>3</v>
      </c>
      <c r="K109" s="681">
        <v>1737</v>
      </c>
      <c r="L109" s="681">
        <v>1</v>
      </c>
      <c r="M109" s="681">
        <v>579</v>
      </c>
      <c r="N109" s="681"/>
      <c r="O109" s="681"/>
      <c r="P109" s="703"/>
      <c r="Q109" s="682"/>
    </row>
    <row r="110" spans="1:17" ht="14.4" customHeight="1" x14ac:dyDescent="0.3">
      <c r="A110" s="676" t="s">
        <v>2734</v>
      </c>
      <c r="B110" s="677" t="s">
        <v>2735</v>
      </c>
      <c r="C110" s="677" t="s">
        <v>1912</v>
      </c>
      <c r="D110" s="677" t="s">
        <v>2892</v>
      </c>
      <c r="E110" s="677" t="s">
        <v>2893</v>
      </c>
      <c r="F110" s="681"/>
      <c r="G110" s="681"/>
      <c r="H110" s="681"/>
      <c r="I110" s="681"/>
      <c r="J110" s="681">
        <v>3</v>
      </c>
      <c r="K110" s="681">
        <v>3033</v>
      </c>
      <c r="L110" s="681">
        <v>1</v>
      </c>
      <c r="M110" s="681">
        <v>1011</v>
      </c>
      <c r="N110" s="681"/>
      <c r="O110" s="681"/>
      <c r="P110" s="703"/>
      <c r="Q110" s="682"/>
    </row>
    <row r="111" spans="1:17" ht="14.4" customHeight="1" x14ac:dyDescent="0.3">
      <c r="A111" s="676" t="s">
        <v>2734</v>
      </c>
      <c r="B111" s="677" t="s">
        <v>2735</v>
      </c>
      <c r="C111" s="677" t="s">
        <v>1912</v>
      </c>
      <c r="D111" s="677" t="s">
        <v>2894</v>
      </c>
      <c r="E111" s="677" t="s">
        <v>2895</v>
      </c>
      <c r="F111" s="681">
        <v>1</v>
      </c>
      <c r="G111" s="681">
        <v>167</v>
      </c>
      <c r="H111" s="681">
        <v>0.33134920634920634</v>
      </c>
      <c r="I111" s="681">
        <v>167</v>
      </c>
      <c r="J111" s="681">
        <v>3</v>
      </c>
      <c r="K111" s="681">
        <v>504</v>
      </c>
      <c r="L111" s="681">
        <v>1</v>
      </c>
      <c r="M111" s="681">
        <v>168</v>
      </c>
      <c r="N111" s="681">
        <v>1</v>
      </c>
      <c r="O111" s="681">
        <v>168</v>
      </c>
      <c r="P111" s="703">
        <v>0.33333333333333331</v>
      </c>
      <c r="Q111" s="682">
        <v>168</v>
      </c>
    </row>
    <row r="112" spans="1:17" ht="14.4" customHeight="1" x14ac:dyDescent="0.3">
      <c r="A112" s="676" t="s">
        <v>2734</v>
      </c>
      <c r="B112" s="677" t="s">
        <v>2735</v>
      </c>
      <c r="C112" s="677" t="s">
        <v>1912</v>
      </c>
      <c r="D112" s="677" t="s">
        <v>2896</v>
      </c>
      <c r="E112" s="677" t="s">
        <v>2897</v>
      </c>
      <c r="F112" s="681"/>
      <c r="G112" s="681"/>
      <c r="H112" s="681"/>
      <c r="I112" s="681"/>
      <c r="J112" s="681"/>
      <c r="K112" s="681"/>
      <c r="L112" s="681"/>
      <c r="M112" s="681"/>
      <c r="N112" s="681">
        <v>2</v>
      </c>
      <c r="O112" s="681">
        <v>254</v>
      </c>
      <c r="P112" s="703"/>
      <c r="Q112" s="682">
        <v>127</v>
      </c>
    </row>
    <row r="113" spans="1:17" ht="14.4" customHeight="1" x14ac:dyDescent="0.3">
      <c r="A113" s="676" t="s">
        <v>2734</v>
      </c>
      <c r="B113" s="677" t="s">
        <v>2735</v>
      </c>
      <c r="C113" s="677" t="s">
        <v>1912</v>
      </c>
      <c r="D113" s="677" t="s">
        <v>2898</v>
      </c>
      <c r="E113" s="677" t="s">
        <v>2899</v>
      </c>
      <c r="F113" s="681">
        <v>1</v>
      </c>
      <c r="G113" s="681">
        <v>310</v>
      </c>
      <c r="H113" s="681"/>
      <c r="I113" s="681">
        <v>310</v>
      </c>
      <c r="J113" s="681"/>
      <c r="K113" s="681"/>
      <c r="L113" s="681"/>
      <c r="M113" s="681"/>
      <c r="N113" s="681"/>
      <c r="O113" s="681"/>
      <c r="P113" s="703"/>
      <c r="Q113" s="682"/>
    </row>
    <row r="114" spans="1:17" ht="14.4" customHeight="1" x14ac:dyDescent="0.3">
      <c r="A114" s="676" t="s">
        <v>2734</v>
      </c>
      <c r="B114" s="677" t="s">
        <v>2735</v>
      </c>
      <c r="C114" s="677" t="s">
        <v>1912</v>
      </c>
      <c r="D114" s="677" t="s">
        <v>2900</v>
      </c>
      <c r="E114" s="677" t="s">
        <v>2901</v>
      </c>
      <c r="F114" s="681">
        <v>2</v>
      </c>
      <c r="G114" s="681">
        <v>46</v>
      </c>
      <c r="H114" s="681">
        <v>1</v>
      </c>
      <c r="I114" s="681">
        <v>23</v>
      </c>
      <c r="J114" s="681">
        <v>2</v>
      </c>
      <c r="K114" s="681">
        <v>46</v>
      </c>
      <c r="L114" s="681">
        <v>1</v>
      </c>
      <c r="M114" s="681">
        <v>23</v>
      </c>
      <c r="N114" s="681">
        <v>1</v>
      </c>
      <c r="O114" s="681">
        <v>23</v>
      </c>
      <c r="P114" s="703">
        <v>0.5</v>
      </c>
      <c r="Q114" s="682">
        <v>23</v>
      </c>
    </row>
    <row r="115" spans="1:17" ht="14.4" customHeight="1" x14ac:dyDescent="0.3">
      <c r="A115" s="676" t="s">
        <v>2734</v>
      </c>
      <c r="B115" s="677" t="s">
        <v>2735</v>
      </c>
      <c r="C115" s="677" t="s">
        <v>1912</v>
      </c>
      <c r="D115" s="677" t="s">
        <v>2902</v>
      </c>
      <c r="E115" s="677" t="s">
        <v>2903</v>
      </c>
      <c r="F115" s="681">
        <v>3</v>
      </c>
      <c r="G115" s="681">
        <v>396</v>
      </c>
      <c r="H115" s="681">
        <v>2.9774436090225564</v>
      </c>
      <c r="I115" s="681">
        <v>132</v>
      </c>
      <c r="J115" s="681">
        <v>1</v>
      </c>
      <c r="K115" s="681">
        <v>133</v>
      </c>
      <c r="L115" s="681">
        <v>1</v>
      </c>
      <c r="M115" s="681">
        <v>133</v>
      </c>
      <c r="N115" s="681"/>
      <c r="O115" s="681"/>
      <c r="P115" s="703"/>
      <c r="Q115" s="682"/>
    </row>
    <row r="116" spans="1:17" ht="14.4" customHeight="1" x14ac:dyDescent="0.3">
      <c r="A116" s="676" t="s">
        <v>2734</v>
      </c>
      <c r="B116" s="677" t="s">
        <v>2735</v>
      </c>
      <c r="C116" s="677" t="s">
        <v>1912</v>
      </c>
      <c r="D116" s="677" t="s">
        <v>2904</v>
      </c>
      <c r="E116" s="677" t="s">
        <v>2905</v>
      </c>
      <c r="F116" s="681">
        <v>27</v>
      </c>
      <c r="G116" s="681">
        <v>7911</v>
      </c>
      <c r="H116" s="681">
        <v>0.58496007098491576</v>
      </c>
      <c r="I116" s="681">
        <v>293</v>
      </c>
      <c r="J116" s="681">
        <v>46</v>
      </c>
      <c r="K116" s="681">
        <v>13524</v>
      </c>
      <c r="L116" s="681">
        <v>1</v>
      </c>
      <c r="M116" s="681">
        <v>294</v>
      </c>
      <c r="N116" s="681">
        <v>49</v>
      </c>
      <c r="O116" s="681">
        <v>14406</v>
      </c>
      <c r="P116" s="703">
        <v>1.0652173913043479</v>
      </c>
      <c r="Q116" s="682">
        <v>294</v>
      </c>
    </row>
    <row r="117" spans="1:17" ht="14.4" customHeight="1" x14ac:dyDescent="0.3">
      <c r="A117" s="676" t="s">
        <v>2734</v>
      </c>
      <c r="B117" s="677" t="s">
        <v>2735</v>
      </c>
      <c r="C117" s="677" t="s">
        <v>1912</v>
      </c>
      <c r="D117" s="677" t="s">
        <v>2906</v>
      </c>
      <c r="E117" s="677" t="s">
        <v>2907</v>
      </c>
      <c r="F117" s="681">
        <v>1</v>
      </c>
      <c r="G117" s="681">
        <v>45</v>
      </c>
      <c r="H117" s="681">
        <v>0.5</v>
      </c>
      <c r="I117" s="681">
        <v>45</v>
      </c>
      <c r="J117" s="681">
        <v>2</v>
      </c>
      <c r="K117" s="681">
        <v>90</v>
      </c>
      <c r="L117" s="681">
        <v>1</v>
      </c>
      <c r="M117" s="681">
        <v>45</v>
      </c>
      <c r="N117" s="681"/>
      <c r="O117" s="681"/>
      <c r="P117" s="703"/>
      <c r="Q117" s="682"/>
    </row>
    <row r="118" spans="1:17" ht="14.4" customHeight="1" x14ac:dyDescent="0.3">
      <c r="A118" s="676" t="s">
        <v>2734</v>
      </c>
      <c r="B118" s="677" t="s">
        <v>2735</v>
      </c>
      <c r="C118" s="677" t="s">
        <v>1912</v>
      </c>
      <c r="D118" s="677" t="s">
        <v>2908</v>
      </c>
      <c r="E118" s="677" t="s">
        <v>2909</v>
      </c>
      <c r="F118" s="681"/>
      <c r="G118" s="681"/>
      <c r="H118" s="681"/>
      <c r="I118" s="681"/>
      <c r="J118" s="681">
        <v>1</v>
      </c>
      <c r="K118" s="681">
        <v>46</v>
      </c>
      <c r="L118" s="681">
        <v>1</v>
      </c>
      <c r="M118" s="681">
        <v>46</v>
      </c>
      <c r="N118" s="681"/>
      <c r="O118" s="681"/>
      <c r="P118" s="703"/>
      <c r="Q118" s="682"/>
    </row>
    <row r="119" spans="1:17" ht="14.4" customHeight="1" x14ac:dyDescent="0.3">
      <c r="A119" s="676" t="s">
        <v>2734</v>
      </c>
      <c r="B119" s="677" t="s">
        <v>2735</v>
      </c>
      <c r="C119" s="677" t="s">
        <v>1912</v>
      </c>
      <c r="D119" s="677" t="s">
        <v>2910</v>
      </c>
      <c r="E119" s="677" t="s">
        <v>2911</v>
      </c>
      <c r="F119" s="681"/>
      <c r="G119" s="681"/>
      <c r="H119" s="681"/>
      <c r="I119" s="681"/>
      <c r="J119" s="681"/>
      <c r="K119" s="681"/>
      <c r="L119" s="681"/>
      <c r="M119" s="681"/>
      <c r="N119" s="681">
        <v>3</v>
      </c>
      <c r="O119" s="681">
        <v>1584</v>
      </c>
      <c r="P119" s="703"/>
      <c r="Q119" s="682">
        <v>528</v>
      </c>
    </row>
    <row r="120" spans="1:17" ht="14.4" customHeight="1" x14ac:dyDescent="0.3">
      <c r="A120" s="676" t="s">
        <v>2734</v>
      </c>
      <c r="B120" s="677" t="s">
        <v>2735</v>
      </c>
      <c r="C120" s="677" t="s">
        <v>1912</v>
      </c>
      <c r="D120" s="677" t="s">
        <v>2912</v>
      </c>
      <c r="E120" s="677" t="s">
        <v>2913</v>
      </c>
      <c r="F120" s="681">
        <v>6</v>
      </c>
      <c r="G120" s="681">
        <v>186</v>
      </c>
      <c r="H120" s="681"/>
      <c r="I120" s="681">
        <v>31</v>
      </c>
      <c r="J120" s="681"/>
      <c r="K120" s="681"/>
      <c r="L120" s="681"/>
      <c r="M120" s="681"/>
      <c r="N120" s="681">
        <v>1</v>
      </c>
      <c r="O120" s="681">
        <v>31</v>
      </c>
      <c r="P120" s="703"/>
      <c r="Q120" s="682">
        <v>31</v>
      </c>
    </row>
    <row r="121" spans="1:17" ht="14.4" customHeight="1" x14ac:dyDescent="0.3">
      <c r="A121" s="676" t="s">
        <v>2734</v>
      </c>
      <c r="B121" s="677" t="s">
        <v>2735</v>
      </c>
      <c r="C121" s="677" t="s">
        <v>1912</v>
      </c>
      <c r="D121" s="677" t="s">
        <v>2914</v>
      </c>
      <c r="E121" s="677" t="s">
        <v>2915</v>
      </c>
      <c r="F121" s="681"/>
      <c r="G121" s="681"/>
      <c r="H121" s="681"/>
      <c r="I121" s="681"/>
      <c r="J121" s="681"/>
      <c r="K121" s="681"/>
      <c r="L121" s="681"/>
      <c r="M121" s="681"/>
      <c r="N121" s="681">
        <v>2</v>
      </c>
      <c r="O121" s="681">
        <v>52</v>
      </c>
      <c r="P121" s="703"/>
      <c r="Q121" s="682">
        <v>26</v>
      </c>
    </row>
    <row r="122" spans="1:17" ht="14.4" customHeight="1" x14ac:dyDescent="0.3">
      <c r="A122" s="676" t="s">
        <v>2734</v>
      </c>
      <c r="B122" s="677" t="s">
        <v>2735</v>
      </c>
      <c r="C122" s="677" t="s">
        <v>1912</v>
      </c>
      <c r="D122" s="677" t="s">
        <v>2916</v>
      </c>
      <c r="E122" s="677" t="s">
        <v>2917</v>
      </c>
      <c r="F122" s="681"/>
      <c r="G122" s="681"/>
      <c r="H122" s="681"/>
      <c r="I122" s="681"/>
      <c r="J122" s="681"/>
      <c r="K122" s="681"/>
      <c r="L122" s="681"/>
      <c r="M122" s="681"/>
      <c r="N122" s="681">
        <v>1</v>
      </c>
      <c r="O122" s="681">
        <v>407</v>
      </c>
      <c r="P122" s="703"/>
      <c r="Q122" s="682">
        <v>407</v>
      </c>
    </row>
    <row r="123" spans="1:17" ht="14.4" customHeight="1" x14ac:dyDescent="0.3">
      <c r="A123" s="676" t="s">
        <v>2734</v>
      </c>
      <c r="B123" s="677" t="s">
        <v>2735</v>
      </c>
      <c r="C123" s="677" t="s">
        <v>1912</v>
      </c>
      <c r="D123" s="677" t="s">
        <v>2918</v>
      </c>
      <c r="E123" s="677" t="s">
        <v>2919</v>
      </c>
      <c r="F123" s="681"/>
      <c r="G123" s="681"/>
      <c r="H123" s="681"/>
      <c r="I123" s="681"/>
      <c r="J123" s="681"/>
      <c r="K123" s="681"/>
      <c r="L123" s="681"/>
      <c r="M123" s="681"/>
      <c r="N123" s="681">
        <v>1</v>
      </c>
      <c r="O123" s="681">
        <v>190</v>
      </c>
      <c r="P123" s="703"/>
      <c r="Q123" s="682">
        <v>190</v>
      </c>
    </row>
    <row r="124" spans="1:17" ht="14.4" customHeight="1" x14ac:dyDescent="0.3">
      <c r="A124" s="676" t="s">
        <v>2734</v>
      </c>
      <c r="B124" s="677" t="s">
        <v>2735</v>
      </c>
      <c r="C124" s="677" t="s">
        <v>1912</v>
      </c>
      <c r="D124" s="677" t="s">
        <v>2920</v>
      </c>
      <c r="E124" s="677" t="s">
        <v>2921</v>
      </c>
      <c r="F124" s="681">
        <v>1</v>
      </c>
      <c r="G124" s="681">
        <v>273</v>
      </c>
      <c r="H124" s="681">
        <v>0.33211678832116787</v>
      </c>
      <c r="I124" s="681">
        <v>273</v>
      </c>
      <c r="J124" s="681">
        <v>3</v>
      </c>
      <c r="K124" s="681">
        <v>822</v>
      </c>
      <c r="L124" s="681">
        <v>1</v>
      </c>
      <c r="M124" s="681">
        <v>274</v>
      </c>
      <c r="N124" s="681">
        <v>3</v>
      </c>
      <c r="O124" s="681">
        <v>822</v>
      </c>
      <c r="P124" s="703">
        <v>1</v>
      </c>
      <c r="Q124" s="682">
        <v>274</v>
      </c>
    </row>
    <row r="125" spans="1:17" ht="14.4" customHeight="1" x14ac:dyDescent="0.3">
      <c r="A125" s="676" t="s">
        <v>2734</v>
      </c>
      <c r="B125" s="677" t="s">
        <v>2735</v>
      </c>
      <c r="C125" s="677" t="s">
        <v>1912</v>
      </c>
      <c r="D125" s="677" t="s">
        <v>2922</v>
      </c>
      <c r="E125" s="677" t="s">
        <v>2923</v>
      </c>
      <c r="F125" s="681"/>
      <c r="G125" s="681"/>
      <c r="H125" s="681"/>
      <c r="I125" s="681"/>
      <c r="J125" s="681">
        <v>4</v>
      </c>
      <c r="K125" s="681">
        <v>532</v>
      </c>
      <c r="L125" s="681">
        <v>1</v>
      </c>
      <c r="M125" s="681">
        <v>133</v>
      </c>
      <c r="N125" s="681">
        <v>4</v>
      </c>
      <c r="O125" s="681">
        <v>532</v>
      </c>
      <c r="P125" s="703">
        <v>1</v>
      </c>
      <c r="Q125" s="682">
        <v>133</v>
      </c>
    </row>
    <row r="126" spans="1:17" ht="14.4" customHeight="1" x14ac:dyDescent="0.3">
      <c r="A126" s="676" t="s">
        <v>2734</v>
      </c>
      <c r="B126" s="677" t="s">
        <v>2735</v>
      </c>
      <c r="C126" s="677" t="s">
        <v>1912</v>
      </c>
      <c r="D126" s="677" t="s">
        <v>2924</v>
      </c>
      <c r="E126" s="677" t="s">
        <v>2925</v>
      </c>
      <c r="F126" s="681"/>
      <c r="G126" s="681"/>
      <c r="H126" s="681"/>
      <c r="I126" s="681"/>
      <c r="J126" s="681">
        <v>75</v>
      </c>
      <c r="K126" s="681">
        <v>2775</v>
      </c>
      <c r="L126" s="681">
        <v>1</v>
      </c>
      <c r="M126" s="681">
        <v>37</v>
      </c>
      <c r="N126" s="681">
        <v>163</v>
      </c>
      <c r="O126" s="681">
        <v>6031</v>
      </c>
      <c r="P126" s="703">
        <v>2.1733333333333333</v>
      </c>
      <c r="Q126" s="682">
        <v>37</v>
      </c>
    </row>
    <row r="127" spans="1:17" ht="14.4" customHeight="1" x14ac:dyDescent="0.3">
      <c r="A127" s="676" t="s">
        <v>2734</v>
      </c>
      <c r="B127" s="677" t="s">
        <v>2735</v>
      </c>
      <c r="C127" s="677" t="s">
        <v>1912</v>
      </c>
      <c r="D127" s="677" t="s">
        <v>2926</v>
      </c>
      <c r="E127" s="677" t="s">
        <v>2927</v>
      </c>
      <c r="F127" s="681"/>
      <c r="G127" s="681"/>
      <c r="H127" s="681"/>
      <c r="I127" s="681"/>
      <c r="J127" s="681"/>
      <c r="K127" s="681"/>
      <c r="L127" s="681"/>
      <c r="M127" s="681"/>
      <c r="N127" s="681">
        <v>1</v>
      </c>
      <c r="O127" s="681">
        <v>232</v>
      </c>
      <c r="P127" s="703"/>
      <c r="Q127" s="682">
        <v>232</v>
      </c>
    </row>
    <row r="128" spans="1:17" ht="14.4" customHeight="1" x14ac:dyDescent="0.3">
      <c r="A128" s="676" t="s">
        <v>2734</v>
      </c>
      <c r="B128" s="677" t="s">
        <v>2735</v>
      </c>
      <c r="C128" s="677" t="s">
        <v>1912</v>
      </c>
      <c r="D128" s="677" t="s">
        <v>2928</v>
      </c>
      <c r="E128" s="677" t="s">
        <v>2929</v>
      </c>
      <c r="F128" s="681"/>
      <c r="G128" s="681"/>
      <c r="H128" s="681"/>
      <c r="I128" s="681"/>
      <c r="J128" s="681"/>
      <c r="K128" s="681"/>
      <c r="L128" s="681"/>
      <c r="M128" s="681"/>
      <c r="N128" s="681">
        <v>1</v>
      </c>
      <c r="O128" s="681">
        <v>930</v>
      </c>
      <c r="P128" s="703"/>
      <c r="Q128" s="682">
        <v>930</v>
      </c>
    </row>
    <row r="129" spans="1:17" ht="14.4" customHeight="1" x14ac:dyDescent="0.3">
      <c r="A129" s="676" t="s">
        <v>2734</v>
      </c>
      <c r="B129" s="677" t="s">
        <v>2735</v>
      </c>
      <c r="C129" s="677" t="s">
        <v>1912</v>
      </c>
      <c r="D129" s="677" t="s">
        <v>2930</v>
      </c>
      <c r="E129" s="677" t="s">
        <v>2931</v>
      </c>
      <c r="F129" s="681"/>
      <c r="G129" s="681"/>
      <c r="H129" s="681"/>
      <c r="I129" s="681"/>
      <c r="J129" s="681"/>
      <c r="K129" s="681"/>
      <c r="L129" s="681"/>
      <c r="M129" s="681"/>
      <c r="N129" s="681">
        <v>1</v>
      </c>
      <c r="O129" s="681">
        <v>932</v>
      </c>
      <c r="P129" s="703"/>
      <c r="Q129" s="682">
        <v>932</v>
      </c>
    </row>
    <row r="130" spans="1:17" ht="14.4" customHeight="1" x14ac:dyDescent="0.3">
      <c r="A130" s="676" t="s">
        <v>2734</v>
      </c>
      <c r="B130" s="677" t="s">
        <v>2735</v>
      </c>
      <c r="C130" s="677" t="s">
        <v>1912</v>
      </c>
      <c r="D130" s="677" t="s">
        <v>2932</v>
      </c>
      <c r="E130" s="677" t="s">
        <v>2933</v>
      </c>
      <c r="F130" s="681"/>
      <c r="G130" s="681"/>
      <c r="H130" s="681"/>
      <c r="I130" s="681"/>
      <c r="J130" s="681"/>
      <c r="K130" s="681"/>
      <c r="L130" s="681"/>
      <c r="M130" s="681"/>
      <c r="N130" s="681">
        <v>21</v>
      </c>
      <c r="O130" s="681">
        <v>1953</v>
      </c>
      <c r="P130" s="703"/>
      <c r="Q130" s="682">
        <v>93</v>
      </c>
    </row>
    <row r="131" spans="1:17" ht="14.4" customHeight="1" x14ac:dyDescent="0.3">
      <c r="A131" s="676" t="s">
        <v>2734</v>
      </c>
      <c r="B131" s="677" t="s">
        <v>2934</v>
      </c>
      <c r="C131" s="677" t="s">
        <v>1912</v>
      </c>
      <c r="D131" s="677" t="s">
        <v>2935</v>
      </c>
      <c r="E131" s="677" t="s">
        <v>2936</v>
      </c>
      <c r="F131" s="681">
        <v>2</v>
      </c>
      <c r="G131" s="681">
        <v>2074</v>
      </c>
      <c r="H131" s="681">
        <v>0.39961464354527937</v>
      </c>
      <c r="I131" s="681">
        <v>1037</v>
      </c>
      <c r="J131" s="681">
        <v>5</v>
      </c>
      <c r="K131" s="681">
        <v>5190</v>
      </c>
      <c r="L131" s="681">
        <v>1</v>
      </c>
      <c r="M131" s="681">
        <v>1038</v>
      </c>
      <c r="N131" s="681">
        <v>2</v>
      </c>
      <c r="O131" s="681">
        <v>2076</v>
      </c>
      <c r="P131" s="703">
        <v>0.4</v>
      </c>
      <c r="Q131" s="682">
        <v>1038</v>
      </c>
    </row>
    <row r="132" spans="1:17" ht="14.4" customHeight="1" x14ac:dyDescent="0.3">
      <c r="A132" s="676" t="s">
        <v>2937</v>
      </c>
      <c r="B132" s="677" t="s">
        <v>2574</v>
      </c>
      <c r="C132" s="677" t="s">
        <v>2111</v>
      </c>
      <c r="D132" s="677" t="s">
        <v>2938</v>
      </c>
      <c r="E132" s="677" t="s">
        <v>2135</v>
      </c>
      <c r="F132" s="681">
        <v>0.14000000000000001</v>
      </c>
      <c r="G132" s="681">
        <v>692.14</v>
      </c>
      <c r="H132" s="681">
        <v>0.15555245911955337</v>
      </c>
      <c r="I132" s="681">
        <v>4943.8571428571422</v>
      </c>
      <c r="J132" s="681">
        <v>0.9</v>
      </c>
      <c r="K132" s="681">
        <v>4449.5600000000004</v>
      </c>
      <c r="L132" s="681">
        <v>1</v>
      </c>
      <c r="M132" s="681">
        <v>4943.9555555555562</v>
      </c>
      <c r="N132" s="681">
        <v>0.08</v>
      </c>
      <c r="O132" s="681">
        <v>395.51</v>
      </c>
      <c r="P132" s="703">
        <v>8.8887440555920127E-2</v>
      </c>
      <c r="Q132" s="682">
        <v>4943.875</v>
      </c>
    </row>
    <row r="133" spans="1:17" ht="14.4" customHeight="1" x14ac:dyDescent="0.3">
      <c r="A133" s="676" t="s">
        <v>2937</v>
      </c>
      <c r="B133" s="677" t="s">
        <v>2574</v>
      </c>
      <c r="C133" s="677" t="s">
        <v>2111</v>
      </c>
      <c r="D133" s="677" t="s">
        <v>2939</v>
      </c>
      <c r="E133" s="677" t="s">
        <v>2940</v>
      </c>
      <c r="F133" s="681">
        <v>4.12</v>
      </c>
      <c r="G133" s="681">
        <v>3919.4900000000002</v>
      </c>
      <c r="H133" s="681">
        <v>1.4734315498231276</v>
      </c>
      <c r="I133" s="681">
        <v>951.3325242718447</v>
      </c>
      <c r="J133" s="681">
        <v>2.65</v>
      </c>
      <c r="K133" s="681">
        <v>2660.11</v>
      </c>
      <c r="L133" s="681">
        <v>1</v>
      </c>
      <c r="M133" s="681">
        <v>1003.8150943396228</v>
      </c>
      <c r="N133" s="681">
        <v>11.6</v>
      </c>
      <c r="O133" s="681">
        <v>11656</v>
      </c>
      <c r="P133" s="703">
        <v>4.3817736860505763</v>
      </c>
      <c r="Q133" s="682">
        <v>1004.8275862068966</v>
      </c>
    </row>
    <row r="134" spans="1:17" ht="14.4" customHeight="1" x14ac:dyDescent="0.3">
      <c r="A134" s="676" t="s">
        <v>2937</v>
      </c>
      <c r="B134" s="677" t="s">
        <v>2574</v>
      </c>
      <c r="C134" s="677" t="s">
        <v>2111</v>
      </c>
      <c r="D134" s="677" t="s">
        <v>2941</v>
      </c>
      <c r="E134" s="677" t="s">
        <v>2135</v>
      </c>
      <c r="F134" s="681">
        <v>0.73000000000000009</v>
      </c>
      <c r="G134" s="681">
        <v>7218.15</v>
      </c>
      <c r="H134" s="681">
        <v>0.55303103437179646</v>
      </c>
      <c r="I134" s="681">
        <v>9887.8767123287653</v>
      </c>
      <c r="J134" s="681">
        <v>1.32</v>
      </c>
      <c r="K134" s="681">
        <v>13051.98</v>
      </c>
      <c r="L134" s="681">
        <v>1</v>
      </c>
      <c r="M134" s="681">
        <v>9887.863636363636</v>
      </c>
      <c r="N134" s="681">
        <v>1.05</v>
      </c>
      <c r="O134" s="681">
        <v>10382.279999999999</v>
      </c>
      <c r="P134" s="703">
        <v>0.79545632156960089</v>
      </c>
      <c r="Q134" s="682">
        <v>9887.8857142857123</v>
      </c>
    </row>
    <row r="135" spans="1:17" ht="14.4" customHeight="1" x14ac:dyDescent="0.3">
      <c r="A135" s="676" t="s">
        <v>2937</v>
      </c>
      <c r="B135" s="677" t="s">
        <v>2574</v>
      </c>
      <c r="C135" s="677" t="s">
        <v>2111</v>
      </c>
      <c r="D135" s="677" t="s">
        <v>2153</v>
      </c>
      <c r="E135" s="677" t="s">
        <v>2154</v>
      </c>
      <c r="F135" s="681">
        <v>0.94</v>
      </c>
      <c r="G135" s="681">
        <v>4161.3799999999992</v>
      </c>
      <c r="H135" s="681">
        <v>3.6153846153846145</v>
      </c>
      <c r="I135" s="681">
        <v>4426.9999999999991</v>
      </c>
      <c r="J135" s="681">
        <v>0.26</v>
      </c>
      <c r="K135" s="681">
        <v>1151.02</v>
      </c>
      <c r="L135" s="681">
        <v>1</v>
      </c>
      <c r="M135" s="681">
        <v>4427</v>
      </c>
      <c r="N135" s="681">
        <v>0.04</v>
      </c>
      <c r="O135" s="681">
        <v>190.99</v>
      </c>
      <c r="P135" s="703">
        <v>0.16593108720960539</v>
      </c>
      <c r="Q135" s="682">
        <v>4774.75</v>
      </c>
    </row>
    <row r="136" spans="1:17" ht="14.4" customHeight="1" x14ac:dyDescent="0.3">
      <c r="A136" s="676" t="s">
        <v>2937</v>
      </c>
      <c r="B136" s="677" t="s">
        <v>2574</v>
      </c>
      <c r="C136" s="677" t="s">
        <v>2111</v>
      </c>
      <c r="D136" s="677" t="s">
        <v>2942</v>
      </c>
      <c r="E136" s="677" t="s">
        <v>2154</v>
      </c>
      <c r="F136" s="681">
        <v>0.27</v>
      </c>
      <c r="G136" s="681">
        <v>2390.58</v>
      </c>
      <c r="H136" s="681">
        <v>0.71052631578947367</v>
      </c>
      <c r="I136" s="681">
        <v>8854</v>
      </c>
      <c r="J136" s="681">
        <v>0.38</v>
      </c>
      <c r="K136" s="681">
        <v>3364.52</v>
      </c>
      <c r="L136" s="681">
        <v>1</v>
      </c>
      <c r="M136" s="681">
        <v>8854</v>
      </c>
      <c r="N136" s="681">
        <v>0.32</v>
      </c>
      <c r="O136" s="681">
        <v>2910.45</v>
      </c>
      <c r="P136" s="703">
        <v>0.86504167013422417</v>
      </c>
      <c r="Q136" s="682">
        <v>9095.15625</v>
      </c>
    </row>
    <row r="137" spans="1:17" ht="14.4" customHeight="1" x14ac:dyDescent="0.3">
      <c r="A137" s="676" t="s">
        <v>2937</v>
      </c>
      <c r="B137" s="677" t="s">
        <v>2574</v>
      </c>
      <c r="C137" s="677" t="s">
        <v>2111</v>
      </c>
      <c r="D137" s="677" t="s">
        <v>2943</v>
      </c>
      <c r="E137" s="677" t="s">
        <v>2944</v>
      </c>
      <c r="F137" s="681">
        <v>1.2000000000000002</v>
      </c>
      <c r="G137" s="681">
        <v>2339.16</v>
      </c>
      <c r="H137" s="681">
        <v>1.0909090909090908</v>
      </c>
      <c r="I137" s="681">
        <v>1949.2999999999995</v>
      </c>
      <c r="J137" s="681">
        <v>1.1000000000000001</v>
      </c>
      <c r="K137" s="681">
        <v>2144.23</v>
      </c>
      <c r="L137" s="681">
        <v>1</v>
      </c>
      <c r="M137" s="681">
        <v>1949.3</v>
      </c>
      <c r="N137" s="681">
        <v>0.9</v>
      </c>
      <c r="O137" s="681">
        <v>1754.3700000000001</v>
      </c>
      <c r="P137" s="703">
        <v>0.81818181818181823</v>
      </c>
      <c r="Q137" s="682">
        <v>1949.3000000000002</v>
      </c>
    </row>
    <row r="138" spans="1:17" ht="14.4" customHeight="1" x14ac:dyDescent="0.3">
      <c r="A138" s="676" t="s">
        <v>2937</v>
      </c>
      <c r="B138" s="677" t="s">
        <v>2574</v>
      </c>
      <c r="C138" s="677" t="s">
        <v>2111</v>
      </c>
      <c r="D138" s="677" t="s">
        <v>2945</v>
      </c>
      <c r="E138" s="677" t="s">
        <v>2154</v>
      </c>
      <c r="F138" s="681">
        <v>5.2499999999999991</v>
      </c>
      <c r="G138" s="681">
        <v>9296.7000000000007</v>
      </c>
      <c r="H138" s="681">
        <v>0.75539568345323749</v>
      </c>
      <c r="I138" s="681">
        <v>1770.8000000000004</v>
      </c>
      <c r="J138" s="681">
        <v>6.9500000000000011</v>
      </c>
      <c r="K138" s="681">
        <v>12307.06</v>
      </c>
      <c r="L138" s="681">
        <v>1</v>
      </c>
      <c r="M138" s="681">
        <v>1770.7999999999997</v>
      </c>
      <c r="N138" s="681">
        <v>5.42</v>
      </c>
      <c r="O138" s="681">
        <v>9859.16</v>
      </c>
      <c r="P138" s="703">
        <v>0.80109790640494161</v>
      </c>
      <c r="Q138" s="682">
        <v>1819.0332103321034</v>
      </c>
    </row>
    <row r="139" spans="1:17" ht="14.4" customHeight="1" x14ac:dyDescent="0.3">
      <c r="A139" s="676" t="s">
        <v>2937</v>
      </c>
      <c r="B139" s="677" t="s">
        <v>2574</v>
      </c>
      <c r="C139" s="677" t="s">
        <v>2111</v>
      </c>
      <c r="D139" s="677" t="s">
        <v>2946</v>
      </c>
      <c r="E139" s="677" t="s">
        <v>2947</v>
      </c>
      <c r="F139" s="681">
        <v>0.44999999999999996</v>
      </c>
      <c r="G139" s="681">
        <v>232.92000000000002</v>
      </c>
      <c r="H139" s="681">
        <v>1.5</v>
      </c>
      <c r="I139" s="681">
        <v>517.60000000000014</v>
      </c>
      <c r="J139" s="681">
        <v>0.3</v>
      </c>
      <c r="K139" s="681">
        <v>155.28</v>
      </c>
      <c r="L139" s="681">
        <v>1</v>
      </c>
      <c r="M139" s="681">
        <v>517.6</v>
      </c>
      <c r="N139" s="681">
        <v>0.15</v>
      </c>
      <c r="O139" s="681">
        <v>77.64</v>
      </c>
      <c r="P139" s="703">
        <v>0.5</v>
      </c>
      <c r="Q139" s="682">
        <v>517.6</v>
      </c>
    </row>
    <row r="140" spans="1:17" ht="14.4" customHeight="1" x14ac:dyDescent="0.3">
      <c r="A140" s="676" t="s">
        <v>2937</v>
      </c>
      <c r="B140" s="677" t="s">
        <v>2574</v>
      </c>
      <c r="C140" s="677" t="s">
        <v>2111</v>
      </c>
      <c r="D140" s="677" t="s">
        <v>2948</v>
      </c>
      <c r="E140" s="677" t="s">
        <v>2949</v>
      </c>
      <c r="F140" s="681"/>
      <c r="G140" s="681"/>
      <c r="H140" s="681"/>
      <c r="I140" s="681"/>
      <c r="J140" s="681">
        <v>0.1</v>
      </c>
      <c r="K140" s="681">
        <v>90.38</v>
      </c>
      <c r="L140" s="681">
        <v>1</v>
      </c>
      <c r="M140" s="681">
        <v>903.8</v>
      </c>
      <c r="N140" s="681">
        <v>0.1</v>
      </c>
      <c r="O140" s="681">
        <v>90.38</v>
      </c>
      <c r="P140" s="703">
        <v>1</v>
      </c>
      <c r="Q140" s="682">
        <v>903.8</v>
      </c>
    </row>
    <row r="141" spans="1:17" ht="14.4" customHeight="1" x14ac:dyDescent="0.3">
      <c r="A141" s="676" t="s">
        <v>2937</v>
      </c>
      <c r="B141" s="677" t="s">
        <v>2574</v>
      </c>
      <c r="C141" s="677" t="s">
        <v>2111</v>
      </c>
      <c r="D141" s="677" t="s">
        <v>2950</v>
      </c>
      <c r="E141" s="677" t="s">
        <v>2154</v>
      </c>
      <c r="F141" s="681">
        <v>0.30999999999999994</v>
      </c>
      <c r="G141" s="681">
        <v>10093.58</v>
      </c>
      <c r="H141" s="681">
        <v>0.86102786812946841</v>
      </c>
      <c r="I141" s="681">
        <v>32559.935483870973</v>
      </c>
      <c r="J141" s="681">
        <v>0.37</v>
      </c>
      <c r="K141" s="681">
        <v>11722.71</v>
      </c>
      <c r="L141" s="681">
        <v>1</v>
      </c>
      <c r="M141" s="681">
        <v>31682.999999999996</v>
      </c>
      <c r="N141" s="681">
        <v>0.21999999999999997</v>
      </c>
      <c r="O141" s="681">
        <v>7603.5500000000011</v>
      </c>
      <c r="P141" s="703">
        <v>0.64861708598097212</v>
      </c>
      <c r="Q141" s="682">
        <v>34561.590909090919</v>
      </c>
    </row>
    <row r="142" spans="1:17" ht="14.4" customHeight="1" x14ac:dyDescent="0.3">
      <c r="A142" s="676" t="s">
        <v>2937</v>
      </c>
      <c r="B142" s="677" t="s">
        <v>2574</v>
      </c>
      <c r="C142" s="677" t="s">
        <v>2246</v>
      </c>
      <c r="D142" s="677" t="s">
        <v>2951</v>
      </c>
      <c r="E142" s="677" t="s">
        <v>2952</v>
      </c>
      <c r="F142" s="681"/>
      <c r="G142" s="681"/>
      <c r="H142" s="681"/>
      <c r="I142" s="681"/>
      <c r="J142" s="681">
        <v>1</v>
      </c>
      <c r="K142" s="681">
        <v>589.59</v>
      </c>
      <c r="L142" s="681">
        <v>1</v>
      </c>
      <c r="M142" s="681">
        <v>589.59</v>
      </c>
      <c r="N142" s="681"/>
      <c r="O142" s="681"/>
      <c r="P142" s="703"/>
      <c r="Q142" s="682"/>
    </row>
    <row r="143" spans="1:17" ht="14.4" customHeight="1" x14ac:dyDescent="0.3">
      <c r="A143" s="676" t="s">
        <v>2937</v>
      </c>
      <c r="B143" s="677" t="s">
        <v>2574</v>
      </c>
      <c r="C143" s="677" t="s">
        <v>2246</v>
      </c>
      <c r="D143" s="677" t="s">
        <v>2953</v>
      </c>
      <c r="E143" s="677" t="s">
        <v>2954</v>
      </c>
      <c r="F143" s="681">
        <v>3</v>
      </c>
      <c r="G143" s="681">
        <v>2916.96</v>
      </c>
      <c r="H143" s="681">
        <v>1</v>
      </c>
      <c r="I143" s="681">
        <v>972.32</v>
      </c>
      <c r="J143" s="681">
        <v>3</v>
      </c>
      <c r="K143" s="681">
        <v>2916.96</v>
      </c>
      <c r="L143" s="681">
        <v>1</v>
      </c>
      <c r="M143" s="681">
        <v>972.32</v>
      </c>
      <c r="N143" s="681">
        <v>3</v>
      </c>
      <c r="O143" s="681">
        <v>2916.96</v>
      </c>
      <c r="P143" s="703">
        <v>1</v>
      </c>
      <c r="Q143" s="682">
        <v>972.32</v>
      </c>
    </row>
    <row r="144" spans="1:17" ht="14.4" customHeight="1" x14ac:dyDescent="0.3">
      <c r="A144" s="676" t="s">
        <v>2937</v>
      </c>
      <c r="B144" s="677" t="s">
        <v>2574</v>
      </c>
      <c r="C144" s="677" t="s">
        <v>2246</v>
      </c>
      <c r="D144" s="677" t="s">
        <v>2955</v>
      </c>
      <c r="E144" s="677" t="s">
        <v>2954</v>
      </c>
      <c r="F144" s="681"/>
      <c r="G144" s="681"/>
      <c r="H144" s="681"/>
      <c r="I144" s="681"/>
      <c r="J144" s="681">
        <v>1</v>
      </c>
      <c r="K144" s="681">
        <v>1408.42</v>
      </c>
      <c r="L144" s="681">
        <v>1</v>
      </c>
      <c r="M144" s="681">
        <v>1408.42</v>
      </c>
      <c r="N144" s="681"/>
      <c r="O144" s="681"/>
      <c r="P144" s="703"/>
      <c r="Q144" s="682"/>
    </row>
    <row r="145" spans="1:17" ht="14.4" customHeight="1" x14ac:dyDescent="0.3">
      <c r="A145" s="676" t="s">
        <v>2937</v>
      </c>
      <c r="B145" s="677" t="s">
        <v>2574</v>
      </c>
      <c r="C145" s="677" t="s">
        <v>2246</v>
      </c>
      <c r="D145" s="677" t="s">
        <v>2956</v>
      </c>
      <c r="E145" s="677" t="s">
        <v>2954</v>
      </c>
      <c r="F145" s="681">
        <v>4</v>
      </c>
      <c r="G145" s="681">
        <v>6829.24</v>
      </c>
      <c r="H145" s="681">
        <v>0.26666666666666666</v>
      </c>
      <c r="I145" s="681">
        <v>1707.31</v>
      </c>
      <c r="J145" s="681">
        <v>15</v>
      </c>
      <c r="K145" s="681">
        <v>25609.65</v>
      </c>
      <c r="L145" s="681">
        <v>1</v>
      </c>
      <c r="M145" s="681">
        <v>1707.3100000000002</v>
      </c>
      <c r="N145" s="681">
        <v>4</v>
      </c>
      <c r="O145" s="681">
        <v>6829.24</v>
      </c>
      <c r="P145" s="703">
        <v>0.26666666666666666</v>
      </c>
      <c r="Q145" s="682">
        <v>1707.31</v>
      </c>
    </row>
    <row r="146" spans="1:17" ht="14.4" customHeight="1" x14ac:dyDescent="0.3">
      <c r="A146" s="676" t="s">
        <v>2937</v>
      </c>
      <c r="B146" s="677" t="s">
        <v>2574</v>
      </c>
      <c r="C146" s="677" t="s">
        <v>2246</v>
      </c>
      <c r="D146" s="677" t="s">
        <v>2957</v>
      </c>
      <c r="E146" s="677" t="s">
        <v>2954</v>
      </c>
      <c r="F146" s="681">
        <v>1</v>
      </c>
      <c r="G146" s="681">
        <v>2066.3000000000002</v>
      </c>
      <c r="H146" s="681">
        <v>0.33333333333333331</v>
      </c>
      <c r="I146" s="681">
        <v>2066.3000000000002</v>
      </c>
      <c r="J146" s="681">
        <v>3</v>
      </c>
      <c r="K146" s="681">
        <v>6198.9000000000005</v>
      </c>
      <c r="L146" s="681">
        <v>1</v>
      </c>
      <c r="M146" s="681">
        <v>2066.3000000000002</v>
      </c>
      <c r="N146" s="681">
        <v>2</v>
      </c>
      <c r="O146" s="681">
        <v>4132.6000000000004</v>
      </c>
      <c r="P146" s="703">
        <v>0.66666666666666663</v>
      </c>
      <c r="Q146" s="682">
        <v>2066.3000000000002</v>
      </c>
    </row>
    <row r="147" spans="1:17" ht="14.4" customHeight="1" x14ac:dyDescent="0.3">
      <c r="A147" s="676" t="s">
        <v>2937</v>
      </c>
      <c r="B147" s="677" t="s">
        <v>2574</v>
      </c>
      <c r="C147" s="677" t="s">
        <v>2246</v>
      </c>
      <c r="D147" s="677" t="s">
        <v>2958</v>
      </c>
      <c r="E147" s="677" t="s">
        <v>2959</v>
      </c>
      <c r="F147" s="681">
        <v>1</v>
      </c>
      <c r="G147" s="681">
        <v>1932.09</v>
      </c>
      <c r="H147" s="681">
        <v>1</v>
      </c>
      <c r="I147" s="681">
        <v>1932.09</v>
      </c>
      <c r="J147" s="681">
        <v>1</v>
      </c>
      <c r="K147" s="681">
        <v>1932.09</v>
      </c>
      <c r="L147" s="681">
        <v>1</v>
      </c>
      <c r="M147" s="681">
        <v>1932.09</v>
      </c>
      <c r="N147" s="681">
        <v>1</v>
      </c>
      <c r="O147" s="681">
        <v>1932.09</v>
      </c>
      <c r="P147" s="703">
        <v>1</v>
      </c>
      <c r="Q147" s="682">
        <v>1932.09</v>
      </c>
    </row>
    <row r="148" spans="1:17" ht="14.4" customHeight="1" x14ac:dyDescent="0.3">
      <c r="A148" s="676" t="s">
        <v>2937</v>
      </c>
      <c r="B148" s="677" t="s">
        <v>2574</v>
      </c>
      <c r="C148" s="677" t="s">
        <v>2246</v>
      </c>
      <c r="D148" s="677" t="s">
        <v>2960</v>
      </c>
      <c r="E148" s="677" t="s">
        <v>2961</v>
      </c>
      <c r="F148" s="681">
        <v>3</v>
      </c>
      <c r="G148" s="681">
        <v>3083.2799999999997</v>
      </c>
      <c r="H148" s="681">
        <v>0.3</v>
      </c>
      <c r="I148" s="681">
        <v>1027.76</v>
      </c>
      <c r="J148" s="681">
        <v>10</v>
      </c>
      <c r="K148" s="681">
        <v>10277.6</v>
      </c>
      <c r="L148" s="681">
        <v>1</v>
      </c>
      <c r="M148" s="681">
        <v>1027.76</v>
      </c>
      <c r="N148" s="681">
        <v>5</v>
      </c>
      <c r="O148" s="681">
        <v>5138.8</v>
      </c>
      <c r="P148" s="703">
        <v>0.5</v>
      </c>
      <c r="Q148" s="682">
        <v>1027.76</v>
      </c>
    </row>
    <row r="149" spans="1:17" ht="14.4" customHeight="1" x14ac:dyDescent="0.3">
      <c r="A149" s="676" t="s">
        <v>2937</v>
      </c>
      <c r="B149" s="677" t="s">
        <v>2574</v>
      </c>
      <c r="C149" s="677" t="s">
        <v>2246</v>
      </c>
      <c r="D149" s="677" t="s">
        <v>2962</v>
      </c>
      <c r="E149" s="677" t="s">
        <v>2961</v>
      </c>
      <c r="F149" s="681">
        <v>2</v>
      </c>
      <c r="G149" s="681">
        <v>4283.7</v>
      </c>
      <c r="H149" s="681">
        <v>0.33333333333333331</v>
      </c>
      <c r="I149" s="681">
        <v>2141.85</v>
      </c>
      <c r="J149" s="681">
        <v>6</v>
      </c>
      <c r="K149" s="681">
        <v>12851.1</v>
      </c>
      <c r="L149" s="681">
        <v>1</v>
      </c>
      <c r="M149" s="681">
        <v>2141.85</v>
      </c>
      <c r="N149" s="681">
        <v>1</v>
      </c>
      <c r="O149" s="681">
        <v>2141.85</v>
      </c>
      <c r="P149" s="703">
        <v>0.16666666666666666</v>
      </c>
      <c r="Q149" s="682">
        <v>2141.85</v>
      </c>
    </row>
    <row r="150" spans="1:17" ht="14.4" customHeight="1" x14ac:dyDescent="0.3">
      <c r="A150" s="676" t="s">
        <v>2937</v>
      </c>
      <c r="B150" s="677" t="s">
        <v>2574</v>
      </c>
      <c r="C150" s="677" t="s">
        <v>2246</v>
      </c>
      <c r="D150" s="677" t="s">
        <v>2963</v>
      </c>
      <c r="E150" s="677" t="s">
        <v>2964</v>
      </c>
      <c r="F150" s="681"/>
      <c r="G150" s="681"/>
      <c r="H150" s="681"/>
      <c r="I150" s="681"/>
      <c r="J150" s="681">
        <v>1</v>
      </c>
      <c r="K150" s="681">
        <v>8536.5499999999993</v>
      </c>
      <c r="L150" s="681">
        <v>1</v>
      </c>
      <c r="M150" s="681">
        <v>8536.5499999999993</v>
      </c>
      <c r="N150" s="681">
        <v>1</v>
      </c>
      <c r="O150" s="681">
        <v>8536.5499999999993</v>
      </c>
      <c r="P150" s="703">
        <v>1</v>
      </c>
      <c r="Q150" s="682">
        <v>8536.5499999999993</v>
      </c>
    </row>
    <row r="151" spans="1:17" ht="14.4" customHeight="1" x14ac:dyDescent="0.3">
      <c r="A151" s="676" t="s">
        <v>2937</v>
      </c>
      <c r="B151" s="677" t="s">
        <v>2574</v>
      </c>
      <c r="C151" s="677" t="s">
        <v>2246</v>
      </c>
      <c r="D151" s="677" t="s">
        <v>2965</v>
      </c>
      <c r="E151" s="677" t="s">
        <v>2966</v>
      </c>
      <c r="F151" s="681"/>
      <c r="G151" s="681"/>
      <c r="H151" s="681"/>
      <c r="I151" s="681"/>
      <c r="J151" s="681"/>
      <c r="K151" s="681"/>
      <c r="L151" s="681"/>
      <c r="M151" s="681"/>
      <c r="N151" s="681">
        <v>1</v>
      </c>
      <c r="O151" s="681">
        <v>55397.2</v>
      </c>
      <c r="P151" s="703"/>
      <c r="Q151" s="682">
        <v>55397.2</v>
      </c>
    </row>
    <row r="152" spans="1:17" ht="14.4" customHeight="1" x14ac:dyDescent="0.3">
      <c r="A152" s="676" t="s">
        <v>2937</v>
      </c>
      <c r="B152" s="677" t="s">
        <v>2574</v>
      </c>
      <c r="C152" s="677" t="s">
        <v>2246</v>
      </c>
      <c r="D152" s="677" t="s">
        <v>2967</v>
      </c>
      <c r="E152" s="677" t="s">
        <v>2968</v>
      </c>
      <c r="F152" s="681"/>
      <c r="G152" s="681"/>
      <c r="H152" s="681"/>
      <c r="I152" s="681"/>
      <c r="J152" s="681">
        <v>3</v>
      </c>
      <c r="K152" s="681">
        <v>9010.14</v>
      </c>
      <c r="L152" s="681">
        <v>1</v>
      </c>
      <c r="M152" s="681">
        <v>3003.3799999999997</v>
      </c>
      <c r="N152" s="681">
        <v>1</v>
      </c>
      <c r="O152" s="681">
        <v>3003.38</v>
      </c>
      <c r="P152" s="703">
        <v>0.33333333333333337</v>
      </c>
      <c r="Q152" s="682">
        <v>3003.38</v>
      </c>
    </row>
    <row r="153" spans="1:17" ht="14.4" customHeight="1" x14ac:dyDescent="0.3">
      <c r="A153" s="676" t="s">
        <v>2937</v>
      </c>
      <c r="B153" s="677" t="s">
        <v>2574</v>
      </c>
      <c r="C153" s="677" t="s">
        <v>2246</v>
      </c>
      <c r="D153" s="677" t="s">
        <v>2969</v>
      </c>
      <c r="E153" s="677" t="s">
        <v>2970</v>
      </c>
      <c r="F153" s="681"/>
      <c r="G153" s="681"/>
      <c r="H153" s="681"/>
      <c r="I153" s="681"/>
      <c r="J153" s="681">
        <v>2</v>
      </c>
      <c r="K153" s="681">
        <v>4473</v>
      </c>
      <c r="L153" s="681">
        <v>1</v>
      </c>
      <c r="M153" s="681">
        <v>2236.5</v>
      </c>
      <c r="N153" s="681"/>
      <c r="O153" s="681"/>
      <c r="P153" s="703"/>
      <c r="Q153" s="682"/>
    </row>
    <row r="154" spans="1:17" ht="14.4" customHeight="1" x14ac:dyDescent="0.3">
      <c r="A154" s="676" t="s">
        <v>2937</v>
      </c>
      <c r="B154" s="677" t="s">
        <v>2574</v>
      </c>
      <c r="C154" s="677" t="s">
        <v>2246</v>
      </c>
      <c r="D154" s="677" t="s">
        <v>2971</v>
      </c>
      <c r="E154" s="677" t="s">
        <v>2972</v>
      </c>
      <c r="F154" s="681"/>
      <c r="G154" s="681"/>
      <c r="H154" s="681"/>
      <c r="I154" s="681"/>
      <c r="J154" s="681"/>
      <c r="K154" s="681"/>
      <c r="L154" s="681"/>
      <c r="M154" s="681"/>
      <c r="N154" s="681">
        <v>1</v>
      </c>
      <c r="O154" s="681">
        <v>3991.04</v>
      </c>
      <c r="P154" s="703"/>
      <c r="Q154" s="682">
        <v>3991.04</v>
      </c>
    </row>
    <row r="155" spans="1:17" ht="14.4" customHeight="1" x14ac:dyDescent="0.3">
      <c r="A155" s="676" t="s">
        <v>2937</v>
      </c>
      <c r="B155" s="677" t="s">
        <v>2574</v>
      </c>
      <c r="C155" s="677" t="s">
        <v>2246</v>
      </c>
      <c r="D155" s="677" t="s">
        <v>2973</v>
      </c>
      <c r="E155" s="677" t="s">
        <v>2974</v>
      </c>
      <c r="F155" s="681">
        <v>5</v>
      </c>
      <c r="G155" s="681">
        <v>34453.9</v>
      </c>
      <c r="H155" s="681">
        <v>0.21739130434782608</v>
      </c>
      <c r="I155" s="681">
        <v>6890.7800000000007</v>
      </c>
      <c r="J155" s="681">
        <v>23</v>
      </c>
      <c r="K155" s="681">
        <v>158487.94</v>
      </c>
      <c r="L155" s="681">
        <v>1</v>
      </c>
      <c r="M155" s="681">
        <v>6890.78</v>
      </c>
      <c r="N155" s="681">
        <v>9</v>
      </c>
      <c r="O155" s="681">
        <v>62017.02</v>
      </c>
      <c r="P155" s="703">
        <v>0.39130434782608692</v>
      </c>
      <c r="Q155" s="682">
        <v>6890.78</v>
      </c>
    </row>
    <row r="156" spans="1:17" ht="14.4" customHeight="1" x14ac:dyDescent="0.3">
      <c r="A156" s="676" t="s">
        <v>2937</v>
      </c>
      <c r="B156" s="677" t="s">
        <v>2574</v>
      </c>
      <c r="C156" s="677" t="s">
        <v>2246</v>
      </c>
      <c r="D156" s="677" t="s">
        <v>2975</v>
      </c>
      <c r="E156" s="677" t="s">
        <v>2976</v>
      </c>
      <c r="F156" s="681">
        <v>1</v>
      </c>
      <c r="G156" s="681">
        <v>19196.8</v>
      </c>
      <c r="H156" s="681"/>
      <c r="I156" s="681">
        <v>19196.8</v>
      </c>
      <c r="J156" s="681"/>
      <c r="K156" s="681"/>
      <c r="L156" s="681"/>
      <c r="M156" s="681"/>
      <c r="N156" s="681"/>
      <c r="O156" s="681"/>
      <c r="P156" s="703"/>
      <c r="Q156" s="682"/>
    </row>
    <row r="157" spans="1:17" ht="14.4" customHeight="1" x14ac:dyDescent="0.3">
      <c r="A157" s="676" t="s">
        <v>2937</v>
      </c>
      <c r="B157" s="677" t="s">
        <v>2574</v>
      </c>
      <c r="C157" s="677" t="s">
        <v>2246</v>
      </c>
      <c r="D157" s="677" t="s">
        <v>2977</v>
      </c>
      <c r="E157" s="677" t="s">
        <v>2978</v>
      </c>
      <c r="F157" s="681"/>
      <c r="G157" s="681"/>
      <c r="H157" s="681"/>
      <c r="I157" s="681"/>
      <c r="J157" s="681">
        <v>1</v>
      </c>
      <c r="K157" s="681">
        <v>4137.8900000000003</v>
      </c>
      <c r="L157" s="681">
        <v>1</v>
      </c>
      <c r="M157" s="681">
        <v>4137.8900000000003</v>
      </c>
      <c r="N157" s="681">
        <v>1</v>
      </c>
      <c r="O157" s="681">
        <v>4137.8900000000003</v>
      </c>
      <c r="P157" s="703">
        <v>1</v>
      </c>
      <c r="Q157" s="682">
        <v>4137.8900000000003</v>
      </c>
    </row>
    <row r="158" spans="1:17" ht="14.4" customHeight="1" x14ac:dyDescent="0.3">
      <c r="A158" s="676" t="s">
        <v>2937</v>
      </c>
      <c r="B158" s="677" t="s">
        <v>2574</v>
      </c>
      <c r="C158" s="677" t="s">
        <v>2246</v>
      </c>
      <c r="D158" s="677" t="s">
        <v>2979</v>
      </c>
      <c r="E158" s="677" t="s">
        <v>2980</v>
      </c>
      <c r="F158" s="681">
        <v>1</v>
      </c>
      <c r="G158" s="681">
        <v>1002.8</v>
      </c>
      <c r="H158" s="681">
        <v>0.19999999999999998</v>
      </c>
      <c r="I158" s="681">
        <v>1002.8</v>
      </c>
      <c r="J158" s="681">
        <v>5</v>
      </c>
      <c r="K158" s="681">
        <v>5014</v>
      </c>
      <c r="L158" s="681">
        <v>1</v>
      </c>
      <c r="M158" s="681">
        <v>1002.8</v>
      </c>
      <c r="N158" s="681">
        <v>7</v>
      </c>
      <c r="O158" s="681">
        <v>7019.6</v>
      </c>
      <c r="P158" s="703">
        <v>1.4000000000000001</v>
      </c>
      <c r="Q158" s="682">
        <v>1002.8000000000001</v>
      </c>
    </row>
    <row r="159" spans="1:17" ht="14.4" customHeight="1" x14ac:dyDescent="0.3">
      <c r="A159" s="676" t="s">
        <v>2937</v>
      </c>
      <c r="B159" s="677" t="s">
        <v>2574</v>
      </c>
      <c r="C159" s="677" t="s">
        <v>2246</v>
      </c>
      <c r="D159" s="677" t="s">
        <v>2981</v>
      </c>
      <c r="E159" s="677" t="s">
        <v>2982</v>
      </c>
      <c r="F159" s="681">
        <v>1</v>
      </c>
      <c r="G159" s="681">
        <v>7650</v>
      </c>
      <c r="H159" s="681">
        <v>0.2</v>
      </c>
      <c r="I159" s="681">
        <v>7650</v>
      </c>
      <c r="J159" s="681">
        <v>5</v>
      </c>
      <c r="K159" s="681">
        <v>38250</v>
      </c>
      <c r="L159" s="681">
        <v>1</v>
      </c>
      <c r="M159" s="681">
        <v>7650</v>
      </c>
      <c r="N159" s="681">
        <v>1</v>
      </c>
      <c r="O159" s="681">
        <v>7650</v>
      </c>
      <c r="P159" s="703">
        <v>0.2</v>
      </c>
      <c r="Q159" s="682">
        <v>7650</v>
      </c>
    </row>
    <row r="160" spans="1:17" ht="14.4" customHeight="1" x14ac:dyDescent="0.3">
      <c r="A160" s="676" t="s">
        <v>2937</v>
      </c>
      <c r="B160" s="677" t="s">
        <v>2574</v>
      </c>
      <c r="C160" s="677" t="s">
        <v>2246</v>
      </c>
      <c r="D160" s="677" t="s">
        <v>2983</v>
      </c>
      <c r="E160" s="677" t="s">
        <v>2984</v>
      </c>
      <c r="F160" s="681"/>
      <c r="G160" s="681"/>
      <c r="H160" s="681"/>
      <c r="I160" s="681"/>
      <c r="J160" s="681"/>
      <c r="K160" s="681"/>
      <c r="L160" s="681"/>
      <c r="M160" s="681"/>
      <c r="N160" s="681">
        <v>1</v>
      </c>
      <c r="O160" s="681">
        <v>13284.52</v>
      </c>
      <c r="P160" s="703"/>
      <c r="Q160" s="682">
        <v>13284.52</v>
      </c>
    </row>
    <row r="161" spans="1:17" ht="14.4" customHeight="1" x14ac:dyDescent="0.3">
      <c r="A161" s="676" t="s">
        <v>2937</v>
      </c>
      <c r="B161" s="677" t="s">
        <v>2574</v>
      </c>
      <c r="C161" s="677" t="s">
        <v>2246</v>
      </c>
      <c r="D161" s="677" t="s">
        <v>2985</v>
      </c>
      <c r="E161" s="677" t="s">
        <v>2986</v>
      </c>
      <c r="F161" s="681"/>
      <c r="G161" s="681"/>
      <c r="H161" s="681"/>
      <c r="I161" s="681"/>
      <c r="J161" s="681">
        <v>3</v>
      </c>
      <c r="K161" s="681">
        <v>6512.91</v>
      </c>
      <c r="L161" s="681">
        <v>1</v>
      </c>
      <c r="M161" s="681">
        <v>2170.9699999999998</v>
      </c>
      <c r="N161" s="681">
        <v>1</v>
      </c>
      <c r="O161" s="681">
        <v>2170.9699999999998</v>
      </c>
      <c r="P161" s="703">
        <v>0.33333333333333331</v>
      </c>
      <c r="Q161" s="682">
        <v>2170.9699999999998</v>
      </c>
    </row>
    <row r="162" spans="1:17" ht="14.4" customHeight="1" x14ac:dyDescent="0.3">
      <c r="A162" s="676" t="s">
        <v>2937</v>
      </c>
      <c r="B162" s="677" t="s">
        <v>2574</v>
      </c>
      <c r="C162" s="677" t="s">
        <v>2246</v>
      </c>
      <c r="D162" s="677" t="s">
        <v>2987</v>
      </c>
      <c r="E162" s="677" t="s">
        <v>2988</v>
      </c>
      <c r="F162" s="681">
        <v>1</v>
      </c>
      <c r="G162" s="681">
        <v>797</v>
      </c>
      <c r="H162" s="681">
        <v>0.2</v>
      </c>
      <c r="I162" s="681">
        <v>797</v>
      </c>
      <c r="J162" s="681">
        <v>5</v>
      </c>
      <c r="K162" s="681">
        <v>3985</v>
      </c>
      <c r="L162" s="681">
        <v>1</v>
      </c>
      <c r="M162" s="681">
        <v>797</v>
      </c>
      <c r="N162" s="681"/>
      <c r="O162" s="681"/>
      <c r="P162" s="703"/>
      <c r="Q162" s="682"/>
    </row>
    <row r="163" spans="1:17" ht="14.4" customHeight="1" x14ac:dyDescent="0.3">
      <c r="A163" s="676" t="s">
        <v>2937</v>
      </c>
      <c r="B163" s="677" t="s">
        <v>2574</v>
      </c>
      <c r="C163" s="677" t="s">
        <v>2246</v>
      </c>
      <c r="D163" s="677" t="s">
        <v>2989</v>
      </c>
      <c r="E163" s="677" t="s">
        <v>2990</v>
      </c>
      <c r="F163" s="681">
        <v>3</v>
      </c>
      <c r="G163" s="681">
        <v>15777.689999999999</v>
      </c>
      <c r="H163" s="681">
        <v>0.5</v>
      </c>
      <c r="I163" s="681">
        <v>5259.23</v>
      </c>
      <c r="J163" s="681">
        <v>6</v>
      </c>
      <c r="K163" s="681">
        <v>31555.379999999997</v>
      </c>
      <c r="L163" s="681">
        <v>1</v>
      </c>
      <c r="M163" s="681">
        <v>5259.23</v>
      </c>
      <c r="N163" s="681">
        <v>3</v>
      </c>
      <c r="O163" s="681">
        <v>15777.689999999999</v>
      </c>
      <c r="P163" s="703">
        <v>0.5</v>
      </c>
      <c r="Q163" s="682">
        <v>5259.23</v>
      </c>
    </row>
    <row r="164" spans="1:17" ht="14.4" customHeight="1" x14ac:dyDescent="0.3">
      <c r="A164" s="676" t="s">
        <v>2937</v>
      </c>
      <c r="B164" s="677" t="s">
        <v>2574</v>
      </c>
      <c r="C164" s="677" t="s">
        <v>2246</v>
      </c>
      <c r="D164" s="677" t="s">
        <v>2991</v>
      </c>
      <c r="E164" s="677" t="s">
        <v>2992</v>
      </c>
      <c r="F164" s="681"/>
      <c r="G164" s="681"/>
      <c r="H164" s="681"/>
      <c r="I164" s="681"/>
      <c r="J164" s="681"/>
      <c r="K164" s="681"/>
      <c r="L164" s="681"/>
      <c r="M164" s="681"/>
      <c r="N164" s="681">
        <v>1</v>
      </c>
      <c r="O164" s="681">
        <v>4041.82</v>
      </c>
      <c r="P164" s="703"/>
      <c r="Q164" s="682">
        <v>4041.82</v>
      </c>
    </row>
    <row r="165" spans="1:17" ht="14.4" customHeight="1" x14ac:dyDescent="0.3">
      <c r="A165" s="676" t="s">
        <v>2937</v>
      </c>
      <c r="B165" s="677" t="s">
        <v>2574</v>
      </c>
      <c r="C165" s="677" t="s">
        <v>2246</v>
      </c>
      <c r="D165" s="677" t="s">
        <v>2993</v>
      </c>
      <c r="E165" s="677" t="s">
        <v>2994</v>
      </c>
      <c r="F165" s="681"/>
      <c r="G165" s="681"/>
      <c r="H165" s="681"/>
      <c r="I165" s="681"/>
      <c r="J165" s="681">
        <v>1</v>
      </c>
      <c r="K165" s="681">
        <v>605.65</v>
      </c>
      <c r="L165" s="681">
        <v>1</v>
      </c>
      <c r="M165" s="681">
        <v>605.65</v>
      </c>
      <c r="N165" s="681">
        <v>1</v>
      </c>
      <c r="O165" s="681">
        <v>605.65</v>
      </c>
      <c r="P165" s="703">
        <v>1</v>
      </c>
      <c r="Q165" s="682">
        <v>605.65</v>
      </c>
    </row>
    <row r="166" spans="1:17" ht="14.4" customHeight="1" x14ac:dyDescent="0.3">
      <c r="A166" s="676" t="s">
        <v>2937</v>
      </c>
      <c r="B166" s="677" t="s">
        <v>2574</v>
      </c>
      <c r="C166" s="677" t="s">
        <v>2246</v>
      </c>
      <c r="D166" s="677" t="s">
        <v>2995</v>
      </c>
      <c r="E166" s="677" t="s">
        <v>2996</v>
      </c>
      <c r="F166" s="681"/>
      <c r="G166" s="681"/>
      <c r="H166" s="681"/>
      <c r="I166" s="681"/>
      <c r="J166" s="681">
        <v>2</v>
      </c>
      <c r="K166" s="681">
        <v>1662.32</v>
      </c>
      <c r="L166" s="681">
        <v>1</v>
      </c>
      <c r="M166" s="681">
        <v>831.16</v>
      </c>
      <c r="N166" s="681">
        <v>1</v>
      </c>
      <c r="O166" s="681">
        <v>831.16</v>
      </c>
      <c r="P166" s="703">
        <v>0.5</v>
      </c>
      <c r="Q166" s="682">
        <v>831.16</v>
      </c>
    </row>
    <row r="167" spans="1:17" ht="14.4" customHeight="1" x14ac:dyDescent="0.3">
      <c r="A167" s="676" t="s">
        <v>2937</v>
      </c>
      <c r="B167" s="677" t="s">
        <v>2574</v>
      </c>
      <c r="C167" s="677" t="s">
        <v>2246</v>
      </c>
      <c r="D167" s="677" t="s">
        <v>2997</v>
      </c>
      <c r="E167" s="677" t="s">
        <v>2996</v>
      </c>
      <c r="F167" s="681">
        <v>5</v>
      </c>
      <c r="G167" s="681">
        <v>4440.2999999999993</v>
      </c>
      <c r="H167" s="681">
        <v>1</v>
      </c>
      <c r="I167" s="681">
        <v>888.05999999999983</v>
      </c>
      <c r="J167" s="681">
        <v>5</v>
      </c>
      <c r="K167" s="681">
        <v>4440.2999999999993</v>
      </c>
      <c r="L167" s="681">
        <v>1</v>
      </c>
      <c r="M167" s="681">
        <v>888.05999999999983</v>
      </c>
      <c r="N167" s="681">
        <v>1</v>
      </c>
      <c r="O167" s="681">
        <v>888.06</v>
      </c>
      <c r="P167" s="703">
        <v>0.2</v>
      </c>
      <c r="Q167" s="682">
        <v>888.06</v>
      </c>
    </row>
    <row r="168" spans="1:17" ht="14.4" customHeight="1" x14ac:dyDescent="0.3">
      <c r="A168" s="676" t="s">
        <v>2937</v>
      </c>
      <c r="B168" s="677" t="s">
        <v>2574</v>
      </c>
      <c r="C168" s="677" t="s">
        <v>2246</v>
      </c>
      <c r="D168" s="677" t="s">
        <v>2998</v>
      </c>
      <c r="E168" s="677" t="s">
        <v>2999</v>
      </c>
      <c r="F168" s="681">
        <v>1</v>
      </c>
      <c r="G168" s="681">
        <v>888.06</v>
      </c>
      <c r="H168" s="681">
        <v>0.5</v>
      </c>
      <c r="I168" s="681">
        <v>888.06</v>
      </c>
      <c r="J168" s="681">
        <v>2</v>
      </c>
      <c r="K168" s="681">
        <v>1776.12</v>
      </c>
      <c r="L168" s="681">
        <v>1</v>
      </c>
      <c r="M168" s="681">
        <v>888.06</v>
      </c>
      <c r="N168" s="681"/>
      <c r="O168" s="681"/>
      <c r="P168" s="703"/>
      <c r="Q168" s="682"/>
    </row>
    <row r="169" spans="1:17" ht="14.4" customHeight="1" x14ac:dyDescent="0.3">
      <c r="A169" s="676" t="s">
        <v>2937</v>
      </c>
      <c r="B169" s="677" t="s">
        <v>2574</v>
      </c>
      <c r="C169" s="677" t="s">
        <v>2246</v>
      </c>
      <c r="D169" s="677" t="s">
        <v>3000</v>
      </c>
      <c r="E169" s="677" t="s">
        <v>3001</v>
      </c>
      <c r="F169" s="681"/>
      <c r="G169" s="681"/>
      <c r="H169" s="681"/>
      <c r="I169" s="681"/>
      <c r="J169" s="681">
        <v>2</v>
      </c>
      <c r="K169" s="681">
        <v>2187.7600000000002</v>
      </c>
      <c r="L169" s="681">
        <v>1</v>
      </c>
      <c r="M169" s="681">
        <v>1093.8800000000001</v>
      </c>
      <c r="N169" s="681"/>
      <c r="O169" s="681"/>
      <c r="P169" s="703"/>
      <c r="Q169" s="682"/>
    </row>
    <row r="170" spans="1:17" ht="14.4" customHeight="1" x14ac:dyDescent="0.3">
      <c r="A170" s="676" t="s">
        <v>2937</v>
      </c>
      <c r="B170" s="677" t="s">
        <v>2574</v>
      </c>
      <c r="C170" s="677" t="s">
        <v>2246</v>
      </c>
      <c r="D170" s="677" t="s">
        <v>3002</v>
      </c>
      <c r="E170" s="677" t="s">
        <v>3003</v>
      </c>
      <c r="F170" s="681">
        <v>1</v>
      </c>
      <c r="G170" s="681">
        <v>3898.8</v>
      </c>
      <c r="H170" s="681"/>
      <c r="I170" s="681">
        <v>3898.8</v>
      </c>
      <c r="J170" s="681"/>
      <c r="K170" s="681"/>
      <c r="L170" s="681"/>
      <c r="M170" s="681"/>
      <c r="N170" s="681"/>
      <c r="O170" s="681"/>
      <c r="P170" s="703"/>
      <c r="Q170" s="682"/>
    </row>
    <row r="171" spans="1:17" ht="14.4" customHeight="1" x14ac:dyDescent="0.3">
      <c r="A171" s="676" t="s">
        <v>2937</v>
      </c>
      <c r="B171" s="677" t="s">
        <v>2574</v>
      </c>
      <c r="C171" s="677" t="s">
        <v>2246</v>
      </c>
      <c r="D171" s="677" t="s">
        <v>3004</v>
      </c>
      <c r="E171" s="677" t="s">
        <v>3005</v>
      </c>
      <c r="F171" s="681">
        <v>1</v>
      </c>
      <c r="G171" s="681">
        <v>1312.14</v>
      </c>
      <c r="H171" s="681"/>
      <c r="I171" s="681">
        <v>1312.14</v>
      </c>
      <c r="J171" s="681"/>
      <c r="K171" s="681"/>
      <c r="L171" s="681"/>
      <c r="M171" s="681"/>
      <c r="N171" s="681"/>
      <c r="O171" s="681"/>
      <c r="P171" s="703"/>
      <c r="Q171" s="682"/>
    </row>
    <row r="172" spans="1:17" ht="14.4" customHeight="1" x14ac:dyDescent="0.3">
      <c r="A172" s="676" t="s">
        <v>2937</v>
      </c>
      <c r="B172" s="677" t="s">
        <v>2574</v>
      </c>
      <c r="C172" s="677" t="s">
        <v>2246</v>
      </c>
      <c r="D172" s="677" t="s">
        <v>3006</v>
      </c>
      <c r="E172" s="677" t="s">
        <v>3007</v>
      </c>
      <c r="F172" s="681">
        <v>2</v>
      </c>
      <c r="G172" s="681">
        <v>7289.16</v>
      </c>
      <c r="H172" s="681">
        <v>0.14285714285714285</v>
      </c>
      <c r="I172" s="681">
        <v>3644.58</v>
      </c>
      <c r="J172" s="681">
        <v>14</v>
      </c>
      <c r="K172" s="681">
        <v>51024.12</v>
      </c>
      <c r="L172" s="681">
        <v>1</v>
      </c>
      <c r="M172" s="681">
        <v>3644.5800000000004</v>
      </c>
      <c r="N172" s="681">
        <v>12</v>
      </c>
      <c r="O172" s="681">
        <v>43734.96</v>
      </c>
      <c r="P172" s="703">
        <v>0.8571428571428571</v>
      </c>
      <c r="Q172" s="682">
        <v>3644.58</v>
      </c>
    </row>
    <row r="173" spans="1:17" ht="14.4" customHeight="1" x14ac:dyDescent="0.3">
      <c r="A173" s="676" t="s">
        <v>2937</v>
      </c>
      <c r="B173" s="677" t="s">
        <v>2574</v>
      </c>
      <c r="C173" s="677" t="s">
        <v>2246</v>
      </c>
      <c r="D173" s="677" t="s">
        <v>3008</v>
      </c>
      <c r="E173" s="677" t="s">
        <v>3009</v>
      </c>
      <c r="F173" s="681">
        <v>5</v>
      </c>
      <c r="G173" s="681">
        <v>5731.65</v>
      </c>
      <c r="H173" s="681">
        <v>0.38461538461538464</v>
      </c>
      <c r="I173" s="681">
        <v>1146.33</v>
      </c>
      <c r="J173" s="681">
        <v>13</v>
      </c>
      <c r="K173" s="681">
        <v>14902.289999999999</v>
      </c>
      <c r="L173" s="681">
        <v>1</v>
      </c>
      <c r="M173" s="681">
        <v>1146.33</v>
      </c>
      <c r="N173" s="681">
        <v>4</v>
      </c>
      <c r="O173" s="681">
        <v>4585.32</v>
      </c>
      <c r="P173" s="703">
        <v>0.30769230769230771</v>
      </c>
      <c r="Q173" s="682">
        <v>1146.33</v>
      </c>
    </row>
    <row r="174" spans="1:17" ht="14.4" customHeight="1" x14ac:dyDescent="0.3">
      <c r="A174" s="676" t="s">
        <v>2937</v>
      </c>
      <c r="B174" s="677" t="s">
        <v>2574</v>
      </c>
      <c r="C174" s="677" t="s">
        <v>2246</v>
      </c>
      <c r="D174" s="677" t="s">
        <v>3010</v>
      </c>
      <c r="E174" s="677" t="s">
        <v>3011</v>
      </c>
      <c r="F174" s="681">
        <v>4</v>
      </c>
      <c r="G174" s="681">
        <v>1436.4</v>
      </c>
      <c r="H174" s="681">
        <v>1</v>
      </c>
      <c r="I174" s="681">
        <v>359.1</v>
      </c>
      <c r="J174" s="681">
        <v>4</v>
      </c>
      <c r="K174" s="681">
        <v>1436.4</v>
      </c>
      <c r="L174" s="681">
        <v>1</v>
      </c>
      <c r="M174" s="681">
        <v>359.1</v>
      </c>
      <c r="N174" s="681"/>
      <c r="O174" s="681"/>
      <c r="P174" s="703"/>
      <c r="Q174" s="682"/>
    </row>
    <row r="175" spans="1:17" ht="14.4" customHeight="1" x14ac:dyDescent="0.3">
      <c r="A175" s="676" t="s">
        <v>2937</v>
      </c>
      <c r="B175" s="677" t="s">
        <v>2574</v>
      </c>
      <c r="C175" s="677" t="s">
        <v>2246</v>
      </c>
      <c r="D175" s="677" t="s">
        <v>3012</v>
      </c>
      <c r="E175" s="677" t="s">
        <v>3013</v>
      </c>
      <c r="F175" s="681">
        <v>2</v>
      </c>
      <c r="G175" s="681">
        <v>33663.379999999997</v>
      </c>
      <c r="H175" s="681">
        <v>2</v>
      </c>
      <c r="I175" s="681">
        <v>16831.689999999999</v>
      </c>
      <c r="J175" s="681">
        <v>1</v>
      </c>
      <c r="K175" s="681">
        <v>16831.689999999999</v>
      </c>
      <c r="L175" s="681">
        <v>1</v>
      </c>
      <c r="M175" s="681">
        <v>16831.689999999999</v>
      </c>
      <c r="N175" s="681">
        <v>3</v>
      </c>
      <c r="O175" s="681">
        <v>50495.069999999992</v>
      </c>
      <c r="P175" s="703">
        <v>3</v>
      </c>
      <c r="Q175" s="682">
        <v>16831.689999999999</v>
      </c>
    </row>
    <row r="176" spans="1:17" ht="14.4" customHeight="1" x14ac:dyDescent="0.3">
      <c r="A176" s="676" t="s">
        <v>2937</v>
      </c>
      <c r="B176" s="677" t="s">
        <v>2574</v>
      </c>
      <c r="C176" s="677" t="s">
        <v>2246</v>
      </c>
      <c r="D176" s="677" t="s">
        <v>3014</v>
      </c>
      <c r="E176" s="677" t="s">
        <v>3015</v>
      </c>
      <c r="F176" s="681">
        <v>1</v>
      </c>
      <c r="G176" s="681">
        <v>10645.01</v>
      </c>
      <c r="H176" s="681"/>
      <c r="I176" s="681">
        <v>10645.01</v>
      </c>
      <c r="J176" s="681"/>
      <c r="K176" s="681"/>
      <c r="L176" s="681"/>
      <c r="M176" s="681"/>
      <c r="N176" s="681">
        <v>1</v>
      </c>
      <c r="O176" s="681">
        <v>10645.01</v>
      </c>
      <c r="P176" s="703"/>
      <c r="Q176" s="682">
        <v>10645.01</v>
      </c>
    </row>
    <row r="177" spans="1:17" ht="14.4" customHeight="1" x14ac:dyDescent="0.3">
      <c r="A177" s="676" t="s">
        <v>2937</v>
      </c>
      <c r="B177" s="677" t="s">
        <v>2574</v>
      </c>
      <c r="C177" s="677" t="s">
        <v>2246</v>
      </c>
      <c r="D177" s="677" t="s">
        <v>3016</v>
      </c>
      <c r="E177" s="677" t="s">
        <v>3017</v>
      </c>
      <c r="F177" s="681"/>
      <c r="G177" s="681"/>
      <c r="H177" s="681"/>
      <c r="I177" s="681"/>
      <c r="J177" s="681"/>
      <c r="K177" s="681"/>
      <c r="L177" s="681"/>
      <c r="M177" s="681"/>
      <c r="N177" s="681">
        <v>1</v>
      </c>
      <c r="O177" s="681">
        <v>5200.68</v>
      </c>
      <c r="P177" s="703"/>
      <c r="Q177" s="682">
        <v>5200.68</v>
      </c>
    </row>
    <row r="178" spans="1:17" ht="14.4" customHeight="1" x14ac:dyDescent="0.3">
      <c r="A178" s="676" t="s">
        <v>2937</v>
      </c>
      <c r="B178" s="677" t="s">
        <v>2574</v>
      </c>
      <c r="C178" s="677" t="s">
        <v>2246</v>
      </c>
      <c r="D178" s="677" t="s">
        <v>3018</v>
      </c>
      <c r="E178" s="677" t="s">
        <v>3019</v>
      </c>
      <c r="F178" s="681">
        <v>2</v>
      </c>
      <c r="G178" s="681">
        <v>64358.18</v>
      </c>
      <c r="H178" s="681">
        <v>2.5000001942255197</v>
      </c>
      <c r="I178" s="681">
        <v>32179.09</v>
      </c>
      <c r="J178" s="681">
        <v>1</v>
      </c>
      <c r="K178" s="681">
        <v>25743.27</v>
      </c>
      <c r="L178" s="681">
        <v>1</v>
      </c>
      <c r="M178" s="681">
        <v>25743.27</v>
      </c>
      <c r="N178" s="681"/>
      <c r="O178" s="681"/>
      <c r="P178" s="703"/>
      <c r="Q178" s="682"/>
    </row>
    <row r="179" spans="1:17" ht="14.4" customHeight="1" x14ac:dyDescent="0.3">
      <c r="A179" s="676" t="s">
        <v>2937</v>
      </c>
      <c r="B179" s="677" t="s">
        <v>2574</v>
      </c>
      <c r="C179" s="677" t="s">
        <v>2246</v>
      </c>
      <c r="D179" s="677" t="s">
        <v>3020</v>
      </c>
      <c r="E179" s="677" t="s">
        <v>3021</v>
      </c>
      <c r="F179" s="681">
        <v>4</v>
      </c>
      <c r="G179" s="681">
        <v>26348.52</v>
      </c>
      <c r="H179" s="681">
        <v>0.79999999999999993</v>
      </c>
      <c r="I179" s="681">
        <v>6587.13</v>
      </c>
      <c r="J179" s="681">
        <v>5</v>
      </c>
      <c r="K179" s="681">
        <v>32935.65</v>
      </c>
      <c r="L179" s="681">
        <v>1</v>
      </c>
      <c r="M179" s="681">
        <v>6587.13</v>
      </c>
      <c r="N179" s="681">
        <v>4</v>
      </c>
      <c r="O179" s="681">
        <v>26348.52</v>
      </c>
      <c r="P179" s="703">
        <v>0.79999999999999993</v>
      </c>
      <c r="Q179" s="682">
        <v>6587.13</v>
      </c>
    </row>
    <row r="180" spans="1:17" ht="14.4" customHeight="1" x14ac:dyDescent="0.3">
      <c r="A180" s="676" t="s">
        <v>2937</v>
      </c>
      <c r="B180" s="677" t="s">
        <v>2574</v>
      </c>
      <c r="C180" s="677" t="s">
        <v>2246</v>
      </c>
      <c r="D180" s="677" t="s">
        <v>3022</v>
      </c>
      <c r="E180" s="677" t="s">
        <v>3023</v>
      </c>
      <c r="F180" s="681"/>
      <c r="G180" s="681"/>
      <c r="H180" s="681"/>
      <c r="I180" s="681"/>
      <c r="J180" s="681">
        <v>1</v>
      </c>
      <c r="K180" s="681">
        <v>1841.62</v>
      </c>
      <c r="L180" s="681">
        <v>1</v>
      </c>
      <c r="M180" s="681">
        <v>1841.62</v>
      </c>
      <c r="N180" s="681">
        <v>2</v>
      </c>
      <c r="O180" s="681">
        <v>3683.24</v>
      </c>
      <c r="P180" s="703">
        <v>2</v>
      </c>
      <c r="Q180" s="682">
        <v>1841.62</v>
      </c>
    </row>
    <row r="181" spans="1:17" ht="14.4" customHeight="1" x14ac:dyDescent="0.3">
      <c r="A181" s="676" t="s">
        <v>2937</v>
      </c>
      <c r="B181" s="677" t="s">
        <v>2574</v>
      </c>
      <c r="C181" s="677" t="s">
        <v>2246</v>
      </c>
      <c r="D181" s="677" t="s">
        <v>3024</v>
      </c>
      <c r="E181" s="677" t="s">
        <v>3025</v>
      </c>
      <c r="F181" s="681">
        <v>1</v>
      </c>
      <c r="G181" s="681">
        <v>26499.82</v>
      </c>
      <c r="H181" s="681"/>
      <c r="I181" s="681">
        <v>26499.82</v>
      </c>
      <c r="J181" s="681"/>
      <c r="K181" s="681"/>
      <c r="L181" s="681"/>
      <c r="M181" s="681"/>
      <c r="N181" s="681"/>
      <c r="O181" s="681"/>
      <c r="P181" s="703"/>
      <c r="Q181" s="682"/>
    </row>
    <row r="182" spans="1:17" ht="14.4" customHeight="1" x14ac:dyDescent="0.3">
      <c r="A182" s="676" t="s">
        <v>2937</v>
      </c>
      <c r="B182" s="677" t="s">
        <v>2574</v>
      </c>
      <c r="C182" s="677" t="s">
        <v>2246</v>
      </c>
      <c r="D182" s="677" t="s">
        <v>3026</v>
      </c>
      <c r="E182" s="677" t="s">
        <v>3027</v>
      </c>
      <c r="F182" s="681"/>
      <c r="G182" s="681"/>
      <c r="H182" s="681"/>
      <c r="I182" s="681"/>
      <c r="J182" s="681"/>
      <c r="K182" s="681"/>
      <c r="L182" s="681"/>
      <c r="M182" s="681"/>
      <c r="N182" s="681">
        <v>2</v>
      </c>
      <c r="O182" s="681">
        <v>14393.02</v>
      </c>
      <c r="P182" s="703"/>
      <c r="Q182" s="682">
        <v>7196.51</v>
      </c>
    </row>
    <row r="183" spans="1:17" ht="14.4" customHeight="1" x14ac:dyDescent="0.3">
      <c r="A183" s="676" t="s">
        <v>2937</v>
      </c>
      <c r="B183" s="677" t="s">
        <v>2574</v>
      </c>
      <c r="C183" s="677" t="s">
        <v>2246</v>
      </c>
      <c r="D183" s="677" t="s">
        <v>3028</v>
      </c>
      <c r="E183" s="677" t="s">
        <v>3029</v>
      </c>
      <c r="F183" s="681"/>
      <c r="G183" s="681"/>
      <c r="H183" s="681"/>
      <c r="I183" s="681"/>
      <c r="J183" s="681">
        <v>10</v>
      </c>
      <c r="K183" s="681">
        <v>43600</v>
      </c>
      <c r="L183" s="681">
        <v>1</v>
      </c>
      <c r="M183" s="681">
        <v>4360</v>
      </c>
      <c r="N183" s="681">
        <v>2</v>
      </c>
      <c r="O183" s="681">
        <v>8720</v>
      </c>
      <c r="P183" s="703">
        <v>0.2</v>
      </c>
      <c r="Q183" s="682">
        <v>4360</v>
      </c>
    </row>
    <row r="184" spans="1:17" ht="14.4" customHeight="1" x14ac:dyDescent="0.3">
      <c r="A184" s="676" t="s">
        <v>2937</v>
      </c>
      <c r="B184" s="677" t="s">
        <v>2574</v>
      </c>
      <c r="C184" s="677" t="s">
        <v>2246</v>
      </c>
      <c r="D184" s="677" t="s">
        <v>3030</v>
      </c>
      <c r="E184" s="677" t="s">
        <v>3031</v>
      </c>
      <c r="F184" s="681">
        <v>1</v>
      </c>
      <c r="G184" s="681">
        <v>33125.26</v>
      </c>
      <c r="H184" s="681">
        <v>0.62499995283056253</v>
      </c>
      <c r="I184" s="681">
        <v>33125.26</v>
      </c>
      <c r="J184" s="681">
        <v>2</v>
      </c>
      <c r="K184" s="681">
        <v>53000.42</v>
      </c>
      <c r="L184" s="681">
        <v>1</v>
      </c>
      <c r="M184" s="681">
        <v>26500.21</v>
      </c>
      <c r="N184" s="681"/>
      <c r="O184" s="681"/>
      <c r="P184" s="703"/>
      <c r="Q184" s="682"/>
    </row>
    <row r="185" spans="1:17" ht="14.4" customHeight="1" x14ac:dyDescent="0.3">
      <c r="A185" s="676" t="s">
        <v>2937</v>
      </c>
      <c r="B185" s="677" t="s">
        <v>2574</v>
      </c>
      <c r="C185" s="677" t="s">
        <v>2246</v>
      </c>
      <c r="D185" s="677" t="s">
        <v>3032</v>
      </c>
      <c r="E185" s="677" t="s">
        <v>3033</v>
      </c>
      <c r="F185" s="681">
        <v>1</v>
      </c>
      <c r="G185" s="681">
        <v>380.86</v>
      </c>
      <c r="H185" s="681">
        <v>1</v>
      </c>
      <c r="I185" s="681">
        <v>380.86</v>
      </c>
      <c r="J185" s="681">
        <v>1</v>
      </c>
      <c r="K185" s="681">
        <v>380.86</v>
      </c>
      <c r="L185" s="681">
        <v>1</v>
      </c>
      <c r="M185" s="681">
        <v>380.86</v>
      </c>
      <c r="N185" s="681">
        <v>3</v>
      </c>
      <c r="O185" s="681">
        <v>1142.58</v>
      </c>
      <c r="P185" s="703">
        <v>2.9999999999999996</v>
      </c>
      <c r="Q185" s="682">
        <v>380.85999999999996</v>
      </c>
    </row>
    <row r="186" spans="1:17" ht="14.4" customHeight="1" x14ac:dyDescent="0.3">
      <c r="A186" s="676" t="s">
        <v>2937</v>
      </c>
      <c r="B186" s="677" t="s">
        <v>2574</v>
      </c>
      <c r="C186" s="677" t="s">
        <v>2246</v>
      </c>
      <c r="D186" s="677" t="s">
        <v>3034</v>
      </c>
      <c r="E186" s="677" t="s">
        <v>3035</v>
      </c>
      <c r="F186" s="681"/>
      <c r="G186" s="681"/>
      <c r="H186" s="681"/>
      <c r="I186" s="681"/>
      <c r="J186" s="681">
        <v>1</v>
      </c>
      <c r="K186" s="681">
        <v>17527.810000000001</v>
      </c>
      <c r="L186" s="681">
        <v>1</v>
      </c>
      <c r="M186" s="681">
        <v>17527.810000000001</v>
      </c>
      <c r="N186" s="681"/>
      <c r="O186" s="681"/>
      <c r="P186" s="703"/>
      <c r="Q186" s="682"/>
    </row>
    <row r="187" spans="1:17" ht="14.4" customHeight="1" x14ac:dyDescent="0.3">
      <c r="A187" s="676" t="s">
        <v>2937</v>
      </c>
      <c r="B187" s="677" t="s">
        <v>2574</v>
      </c>
      <c r="C187" s="677" t="s">
        <v>2246</v>
      </c>
      <c r="D187" s="677" t="s">
        <v>3036</v>
      </c>
      <c r="E187" s="677" t="s">
        <v>3037</v>
      </c>
      <c r="F187" s="681"/>
      <c r="G187" s="681"/>
      <c r="H187" s="681"/>
      <c r="I187" s="681"/>
      <c r="J187" s="681">
        <v>1</v>
      </c>
      <c r="K187" s="681">
        <v>33448</v>
      </c>
      <c r="L187" s="681">
        <v>1</v>
      </c>
      <c r="M187" s="681">
        <v>33448</v>
      </c>
      <c r="N187" s="681"/>
      <c r="O187" s="681"/>
      <c r="P187" s="703"/>
      <c r="Q187" s="682"/>
    </row>
    <row r="188" spans="1:17" ht="14.4" customHeight="1" x14ac:dyDescent="0.3">
      <c r="A188" s="676" t="s">
        <v>2937</v>
      </c>
      <c r="B188" s="677" t="s">
        <v>2574</v>
      </c>
      <c r="C188" s="677" t="s">
        <v>2246</v>
      </c>
      <c r="D188" s="677" t="s">
        <v>3038</v>
      </c>
      <c r="E188" s="677" t="s">
        <v>3039</v>
      </c>
      <c r="F188" s="681"/>
      <c r="G188" s="681"/>
      <c r="H188" s="681"/>
      <c r="I188" s="681"/>
      <c r="J188" s="681">
        <v>1</v>
      </c>
      <c r="K188" s="681">
        <v>44071.360000000001</v>
      </c>
      <c r="L188" s="681">
        <v>1</v>
      </c>
      <c r="M188" s="681">
        <v>44071.360000000001</v>
      </c>
      <c r="N188" s="681"/>
      <c r="O188" s="681"/>
      <c r="P188" s="703"/>
      <c r="Q188" s="682"/>
    </row>
    <row r="189" spans="1:17" ht="14.4" customHeight="1" x14ac:dyDescent="0.3">
      <c r="A189" s="676" t="s">
        <v>2937</v>
      </c>
      <c r="B189" s="677" t="s">
        <v>2574</v>
      </c>
      <c r="C189" s="677" t="s">
        <v>2246</v>
      </c>
      <c r="D189" s="677" t="s">
        <v>3040</v>
      </c>
      <c r="E189" s="677" t="s">
        <v>3041</v>
      </c>
      <c r="F189" s="681"/>
      <c r="G189" s="681"/>
      <c r="H189" s="681"/>
      <c r="I189" s="681"/>
      <c r="J189" s="681">
        <v>1</v>
      </c>
      <c r="K189" s="681">
        <v>34650</v>
      </c>
      <c r="L189" s="681">
        <v>1</v>
      </c>
      <c r="M189" s="681">
        <v>34650</v>
      </c>
      <c r="N189" s="681"/>
      <c r="O189" s="681"/>
      <c r="P189" s="703"/>
      <c r="Q189" s="682"/>
    </row>
    <row r="190" spans="1:17" ht="14.4" customHeight="1" x14ac:dyDescent="0.3">
      <c r="A190" s="676" t="s">
        <v>2937</v>
      </c>
      <c r="B190" s="677" t="s">
        <v>2574</v>
      </c>
      <c r="C190" s="677" t="s">
        <v>2246</v>
      </c>
      <c r="D190" s="677" t="s">
        <v>3042</v>
      </c>
      <c r="E190" s="677" t="s">
        <v>3043</v>
      </c>
      <c r="F190" s="681"/>
      <c r="G190" s="681"/>
      <c r="H190" s="681"/>
      <c r="I190" s="681"/>
      <c r="J190" s="681">
        <v>1</v>
      </c>
      <c r="K190" s="681">
        <v>1261.46</v>
      </c>
      <c r="L190" s="681">
        <v>1</v>
      </c>
      <c r="M190" s="681">
        <v>1261.46</v>
      </c>
      <c r="N190" s="681"/>
      <c r="O190" s="681"/>
      <c r="P190" s="703"/>
      <c r="Q190" s="682"/>
    </row>
    <row r="191" spans="1:17" ht="14.4" customHeight="1" x14ac:dyDescent="0.3">
      <c r="A191" s="676" t="s">
        <v>2937</v>
      </c>
      <c r="B191" s="677" t="s">
        <v>2574</v>
      </c>
      <c r="C191" s="677" t="s">
        <v>1912</v>
      </c>
      <c r="D191" s="677" t="s">
        <v>3044</v>
      </c>
      <c r="E191" s="677" t="s">
        <v>3045</v>
      </c>
      <c r="F191" s="681">
        <v>1</v>
      </c>
      <c r="G191" s="681">
        <v>207</v>
      </c>
      <c r="H191" s="681">
        <v>0.971830985915493</v>
      </c>
      <c r="I191" s="681">
        <v>207</v>
      </c>
      <c r="J191" s="681">
        <v>1</v>
      </c>
      <c r="K191" s="681">
        <v>213</v>
      </c>
      <c r="L191" s="681">
        <v>1</v>
      </c>
      <c r="M191" s="681">
        <v>213</v>
      </c>
      <c r="N191" s="681"/>
      <c r="O191" s="681"/>
      <c r="P191" s="703"/>
      <c r="Q191" s="682"/>
    </row>
    <row r="192" spans="1:17" ht="14.4" customHeight="1" x14ac:dyDescent="0.3">
      <c r="A192" s="676" t="s">
        <v>2937</v>
      </c>
      <c r="B192" s="677" t="s">
        <v>2574</v>
      </c>
      <c r="C192" s="677" t="s">
        <v>1912</v>
      </c>
      <c r="D192" s="677" t="s">
        <v>3046</v>
      </c>
      <c r="E192" s="677" t="s">
        <v>3047</v>
      </c>
      <c r="F192" s="681"/>
      <c r="G192" s="681"/>
      <c r="H192" s="681"/>
      <c r="I192" s="681"/>
      <c r="J192" s="681">
        <v>1</v>
      </c>
      <c r="K192" s="681">
        <v>155</v>
      </c>
      <c r="L192" s="681">
        <v>1</v>
      </c>
      <c r="M192" s="681">
        <v>155</v>
      </c>
      <c r="N192" s="681">
        <v>3</v>
      </c>
      <c r="O192" s="681">
        <v>465</v>
      </c>
      <c r="P192" s="703">
        <v>3</v>
      </c>
      <c r="Q192" s="682">
        <v>155</v>
      </c>
    </row>
    <row r="193" spans="1:17" ht="14.4" customHeight="1" x14ac:dyDescent="0.3">
      <c r="A193" s="676" t="s">
        <v>2937</v>
      </c>
      <c r="B193" s="677" t="s">
        <v>2574</v>
      </c>
      <c r="C193" s="677" t="s">
        <v>1912</v>
      </c>
      <c r="D193" s="677" t="s">
        <v>3048</v>
      </c>
      <c r="E193" s="677" t="s">
        <v>3049</v>
      </c>
      <c r="F193" s="681"/>
      <c r="G193" s="681"/>
      <c r="H193" s="681"/>
      <c r="I193" s="681"/>
      <c r="J193" s="681">
        <v>1</v>
      </c>
      <c r="K193" s="681">
        <v>187</v>
      </c>
      <c r="L193" s="681">
        <v>1</v>
      </c>
      <c r="M193" s="681">
        <v>187</v>
      </c>
      <c r="N193" s="681"/>
      <c r="O193" s="681"/>
      <c r="P193" s="703"/>
      <c r="Q193" s="682"/>
    </row>
    <row r="194" spans="1:17" ht="14.4" customHeight="1" x14ac:dyDescent="0.3">
      <c r="A194" s="676" t="s">
        <v>2937</v>
      </c>
      <c r="B194" s="677" t="s">
        <v>2574</v>
      </c>
      <c r="C194" s="677" t="s">
        <v>1912</v>
      </c>
      <c r="D194" s="677" t="s">
        <v>3050</v>
      </c>
      <c r="E194" s="677" t="s">
        <v>3051</v>
      </c>
      <c r="F194" s="681">
        <v>12</v>
      </c>
      <c r="G194" s="681">
        <v>1500</v>
      </c>
      <c r="H194" s="681">
        <v>0.45072115384615385</v>
      </c>
      <c r="I194" s="681">
        <v>125</v>
      </c>
      <c r="J194" s="681">
        <v>26</v>
      </c>
      <c r="K194" s="681">
        <v>3328</v>
      </c>
      <c r="L194" s="681">
        <v>1</v>
      </c>
      <c r="M194" s="681">
        <v>128</v>
      </c>
      <c r="N194" s="681">
        <v>18</v>
      </c>
      <c r="O194" s="681">
        <v>2304</v>
      </c>
      <c r="P194" s="703">
        <v>0.69230769230769229</v>
      </c>
      <c r="Q194" s="682">
        <v>128</v>
      </c>
    </row>
    <row r="195" spans="1:17" ht="14.4" customHeight="1" x14ac:dyDescent="0.3">
      <c r="A195" s="676" t="s">
        <v>2937</v>
      </c>
      <c r="B195" s="677" t="s">
        <v>2574</v>
      </c>
      <c r="C195" s="677" t="s">
        <v>1912</v>
      </c>
      <c r="D195" s="677" t="s">
        <v>3052</v>
      </c>
      <c r="E195" s="677" t="s">
        <v>3053</v>
      </c>
      <c r="F195" s="681">
        <v>22</v>
      </c>
      <c r="G195" s="681">
        <v>4818</v>
      </c>
      <c r="H195" s="681">
        <v>0.51441383728379242</v>
      </c>
      <c r="I195" s="681">
        <v>219</v>
      </c>
      <c r="J195" s="681">
        <v>42</v>
      </c>
      <c r="K195" s="681">
        <v>9366</v>
      </c>
      <c r="L195" s="681">
        <v>1</v>
      </c>
      <c r="M195" s="681">
        <v>223</v>
      </c>
      <c r="N195" s="681">
        <v>23</v>
      </c>
      <c r="O195" s="681">
        <v>5129</v>
      </c>
      <c r="P195" s="703">
        <v>0.54761904761904767</v>
      </c>
      <c r="Q195" s="682">
        <v>223</v>
      </c>
    </row>
    <row r="196" spans="1:17" ht="14.4" customHeight="1" x14ac:dyDescent="0.3">
      <c r="A196" s="676" t="s">
        <v>2937</v>
      </c>
      <c r="B196" s="677" t="s">
        <v>2574</v>
      </c>
      <c r="C196" s="677" t="s">
        <v>1912</v>
      </c>
      <c r="D196" s="677" t="s">
        <v>3054</v>
      </c>
      <c r="E196" s="677" t="s">
        <v>3055</v>
      </c>
      <c r="F196" s="681">
        <v>46</v>
      </c>
      <c r="G196" s="681">
        <v>10166</v>
      </c>
      <c r="H196" s="681">
        <v>1.6734156378600824</v>
      </c>
      <c r="I196" s="681">
        <v>221</v>
      </c>
      <c r="J196" s="681">
        <v>27</v>
      </c>
      <c r="K196" s="681">
        <v>6075</v>
      </c>
      <c r="L196" s="681">
        <v>1</v>
      </c>
      <c r="M196" s="681">
        <v>225</v>
      </c>
      <c r="N196" s="681">
        <v>28</v>
      </c>
      <c r="O196" s="681">
        <v>6300</v>
      </c>
      <c r="P196" s="703">
        <v>1.037037037037037</v>
      </c>
      <c r="Q196" s="682">
        <v>225</v>
      </c>
    </row>
    <row r="197" spans="1:17" ht="14.4" customHeight="1" x14ac:dyDescent="0.3">
      <c r="A197" s="676" t="s">
        <v>2937</v>
      </c>
      <c r="B197" s="677" t="s">
        <v>2574</v>
      </c>
      <c r="C197" s="677" t="s">
        <v>1912</v>
      </c>
      <c r="D197" s="677" t="s">
        <v>3056</v>
      </c>
      <c r="E197" s="677" t="s">
        <v>3057</v>
      </c>
      <c r="F197" s="681">
        <v>7</v>
      </c>
      <c r="G197" s="681">
        <v>4291</v>
      </c>
      <c r="H197" s="681">
        <v>6.8655999999999997</v>
      </c>
      <c r="I197" s="681">
        <v>613</v>
      </c>
      <c r="J197" s="681">
        <v>1</v>
      </c>
      <c r="K197" s="681">
        <v>625</v>
      </c>
      <c r="L197" s="681">
        <v>1</v>
      </c>
      <c r="M197" s="681">
        <v>625</v>
      </c>
      <c r="N197" s="681">
        <v>1</v>
      </c>
      <c r="O197" s="681">
        <v>626</v>
      </c>
      <c r="P197" s="703">
        <v>1.0016</v>
      </c>
      <c r="Q197" s="682">
        <v>626</v>
      </c>
    </row>
    <row r="198" spans="1:17" ht="14.4" customHeight="1" x14ac:dyDescent="0.3">
      <c r="A198" s="676" t="s">
        <v>2937</v>
      </c>
      <c r="B198" s="677" t="s">
        <v>2574</v>
      </c>
      <c r="C198" s="677" t="s">
        <v>1912</v>
      </c>
      <c r="D198" s="677" t="s">
        <v>2575</v>
      </c>
      <c r="E198" s="677" t="s">
        <v>2576</v>
      </c>
      <c r="F198" s="681">
        <v>1</v>
      </c>
      <c r="G198" s="681">
        <v>259</v>
      </c>
      <c r="H198" s="681"/>
      <c r="I198" s="681">
        <v>259</v>
      </c>
      <c r="J198" s="681"/>
      <c r="K198" s="681"/>
      <c r="L198" s="681"/>
      <c r="M198" s="681"/>
      <c r="N198" s="681"/>
      <c r="O198" s="681"/>
      <c r="P198" s="703"/>
      <c r="Q198" s="682"/>
    </row>
    <row r="199" spans="1:17" ht="14.4" customHeight="1" x14ac:dyDescent="0.3">
      <c r="A199" s="676" t="s">
        <v>2937</v>
      </c>
      <c r="B199" s="677" t="s">
        <v>2574</v>
      </c>
      <c r="C199" s="677" t="s">
        <v>1912</v>
      </c>
      <c r="D199" s="677" t="s">
        <v>3058</v>
      </c>
      <c r="E199" s="677" t="s">
        <v>3059</v>
      </c>
      <c r="F199" s="681"/>
      <c r="G199" s="681"/>
      <c r="H199" s="681"/>
      <c r="I199" s="681"/>
      <c r="J199" s="681"/>
      <c r="K199" s="681"/>
      <c r="L199" s="681"/>
      <c r="M199" s="681"/>
      <c r="N199" s="681">
        <v>1</v>
      </c>
      <c r="O199" s="681">
        <v>13845</v>
      </c>
      <c r="P199" s="703"/>
      <c r="Q199" s="682">
        <v>13845</v>
      </c>
    </row>
    <row r="200" spans="1:17" ht="14.4" customHeight="1" x14ac:dyDescent="0.3">
      <c r="A200" s="676" t="s">
        <v>2937</v>
      </c>
      <c r="B200" s="677" t="s">
        <v>2574</v>
      </c>
      <c r="C200" s="677" t="s">
        <v>1912</v>
      </c>
      <c r="D200" s="677" t="s">
        <v>3060</v>
      </c>
      <c r="E200" s="677" t="s">
        <v>3061</v>
      </c>
      <c r="F200" s="681">
        <v>4</v>
      </c>
      <c r="G200" s="681">
        <v>16556</v>
      </c>
      <c r="H200" s="681">
        <v>0.7951969260326609</v>
      </c>
      <c r="I200" s="681">
        <v>4139</v>
      </c>
      <c r="J200" s="681">
        <v>5</v>
      </c>
      <c r="K200" s="681">
        <v>20820</v>
      </c>
      <c r="L200" s="681">
        <v>1</v>
      </c>
      <c r="M200" s="681">
        <v>4164</v>
      </c>
      <c r="N200" s="681">
        <v>3</v>
      </c>
      <c r="O200" s="681">
        <v>12492</v>
      </c>
      <c r="P200" s="703">
        <v>0.6</v>
      </c>
      <c r="Q200" s="682">
        <v>4164</v>
      </c>
    </row>
    <row r="201" spans="1:17" ht="14.4" customHeight="1" x14ac:dyDescent="0.3">
      <c r="A201" s="676" t="s">
        <v>2937</v>
      </c>
      <c r="B201" s="677" t="s">
        <v>2574</v>
      </c>
      <c r="C201" s="677" t="s">
        <v>1912</v>
      </c>
      <c r="D201" s="677" t="s">
        <v>2579</v>
      </c>
      <c r="E201" s="677" t="s">
        <v>2580</v>
      </c>
      <c r="F201" s="681"/>
      <c r="G201" s="681"/>
      <c r="H201" s="681"/>
      <c r="I201" s="681"/>
      <c r="J201" s="681"/>
      <c r="K201" s="681"/>
      <c r="L201" s="681"/>
      <c r="M201" s="681"/>
      <c r="N201" s="681">
        <v>2</v>
      </c>
      <c r="O201" s="681">
        <v>566</v>
      </c>
      <c r="P201" s="703"/>
      <c r="Q201" s="682">
        <v>283</v>
      </c>
    </row>
    <row r="202" spans="1:17" ht="14.4" customHeight="1" x14ac:dyDescent="0.3">
      <c r="A202" s="676" t="s">
        <v>2937</v>
      </c>
      <c r="B202" s="677" t="s">
        <v>2574</v>
      </c>
      <c r="C202" s="677" t="s">
        <v>1912</v>
      </c>
      <c r="D202" s="677" t="s">
        <v>3062</v>
      </c>
      <c r="E202" s="677" t="s">
        <v>3063</v>
      </c>
      <c r="F202" s="681"/>
      <c r="G202" s="681"/>
      <c r="H202" s="681"/>
      <c r="I202" s="681"/>
      <c r="J202" s="681">
        <v>3</v>
      </c>
      <c r="K202" s="681">
        <v>18957</v>
      </c>
      <c r="L202" s="681">
        <v>1</v>
      </c>
      <c r="M202" s="681">
        <v>6319</v>
      </c>
      <c r="N202" s="681">
        <v>1</v>
      </c>
      <c r="O202" s="681">
        <v>6320</v>
      </c>
      <c r="P202" s="703">
        <v>0.33338608429603839</v>
      </c>
      <c r="Q202" s="682">
        <v>6320</v>
      </c>
    </row>
    <row r="203" spans="1:17" ht="14.4" customHeight="1" x14ac:dyDescent="0.3">
      <c r="A203" s="676" t="s">
        <v>2937</v>
      </c>
      <c r="B203" s="677" t="s">
        <v>2574</v>
      </c>
      <c r="C203" s="677" t="s">
        <v>1912</v>
      </c>
      <c r="D203" s="677" t="s">
        <v>3064</v>
      </c>
      <c r="E203" s="677" t="s">
        <v>3065</v>
      </c>
      <c r="F203" s="681">
        <v>1</v>
      </c>
      <c r="G203" s="681">
        <v>1527</v>
      </c>
      <c r="H203" s="681"/>
      <c r="I203" s="681">
        <v>1527</v>
      </c>
      <c r="J203" s="681"/>
      <c r="K203" s="681"/>
      <c r="L203" s="681"/>
      <c r="M203" s="681"/>
      <c r="N203" s="681"/>
      <c r="O203" s="681"/>
      <c r="P203" s="703"/>
      <c r="Q203" s="682"/>
    </row>
    <row r="204" spans="1:17" ht="14.4" customHeight="1" x14ac:dyDescent="0.3">
      <c r="A204" s="676" t="s">
        <v>2937</v>
      </c>
      <c r="B204" s="677" t="s">
        <v>2574</v>
      </c>
      <c r="C204" s="677" t="s">
        <v>1912</v>
      </c>
      <c r="D204" s="677" t="s">
        <v>3066</v>
      </c>
      <c r="E204" s="677" t="s">
        <v>3067</v>
      </c>
      <c r="F204" s="681"/>
      <c r="G204" s="681"/>
      <c r="H204" s="681"/>
      <c r="I204" s="681"/>
      <c r="J204" s="681">
        <v>1</v>
      </c>
      <c r="K204" s="681">
        <v>15260</v>
      </c>
      <c r="L204" s="681">
        <v>1</v>
      </c>
      <c r="M204" s="681">
        <v>15260</v>
      </c>
      <c r="N204" s="681">
        <v>1</v>
      </c>
      <c r="O204" s="681">
        <v>15262</v>
      </c>
      <c r="P204" s="703">
        <v>1.0001310615989516</v>
      </c>
      <c r="Q204" s="682">
        <v>15262</v>
      </c>
    </row>
    <row r="205" spans="1:17" ht="14.4" customHeight="1" x14ac:dyDescent="0.3">
      <c r="A205" s="676" t="s">
        <v>2937</v>
      </c>
      <c r="B205" s="677" t="s">
        <v>2574</v>
      </c>
      <c r="C205" s="677" t="s">
        <v>1912</v>
      </c>
      <c r="D205" s="677" t="s">
        <v>3068</v>
      </c>
      <c r="E205" s="677" t="s">
        <v>3069</v>
      </c>
      <c r="F205" s="681">
        <v>14</v>
      </c>
      <c r="G205" s="681">
        <v>53536</v>
      </c>
      <c r="H205" s="681">
        <v>0.433419689119171</v>
      </c>
      <c r="I205" s="681">
        <v>3824</v>
      </c>
      <c r="J205" s="681">
        <v>32</v>
      </c>
      <c r="K205" s="681">
        <v>123520</v>
      </c>
      <c r="L205" s="681">
        <v>1</v>
      </c>
      <c r="M205" s="681">
        <v>3860</v>
      </c>
      <c r="N205" s="681">
        <v>13</v>
      </c>
      <c r="O205" s="681">
        <v>50180</v>
      </c>
      <c r="P205" s="703">
        <v>0.40625</v>
      </c>
      <c r="Q205" s="682">
        <v>3860</v>
      </c>
    </row>
    <row r="206" spans="1:17" ht="14.4" customHeight="1" x14ac:dyDescent="0.3">
      <c r="A206" s="676" t="s">
        <v>2937</v>
      </c>
      <c r="B206" s="677" t="s">
        <v>2574</v>
      </c>
      <c r="C206" s="677" t="s">
        <v>1912</v>
      </c>
      <c r="D206" s="677" t="s">
        <v>3070</v>
      </c>
      <c r="E206" s="677" t="s">
        <v>3071</v>
      </c>
      <c r="F206" s="681">
        <v>1</v>
      </c>
      <c r="G206" s="681">
        <v>5162</v>
      </c>
      <c r="H206" s="681">
        <v>0.49539347408829176</v>
      </c>
      <c r="I206" s="681">
        <v>5162</v>
      </c>
      <c r="J206" s="681">
        <v>2</v>
      </c>
      <c r="K206" s="681">
        <v>10420</v>
      </c>
      <c r="L206" s="681">
        <v>1</v>
      </c>
      <c r="M206" s="681">
        <v>5210</v>
      </c>
      <c r="N206" s="681"/>
      <c r="O206" s="681"/>
      <c r="P206" s="703"/>
      <c r="Q206" s="682"/>
    </row>
    <row r="207" spans="1:17" ht="14.4" customHeight="1" x14ac:dyDescent="0.3">
      <c r="A207" s="676" t="s">
        <v>2937</v>
      </c>
      <c r="B207" s="677" t="s">
        <v>2574</v>
      </c>
      <c r="C207" s="677" t="s">
        <v>1912</v>
      </c>
      <c r="D207" s="677" t="s">
        <v>3072</v>
      </c>
      <c r="E207" s="677" t="s">
        <v>3073</v>
      </c>
      <c r="F207" s="681">
        <v>6</v>
      </c>
      <c r="G207" s="681">
        <v>47118</v>
      </c>
      <c r="H207" s="681">
        <v>0.22020329477742728</v>
      </c>
      <c r="I207" s="681">
        <v>7853</v>
      </c>
      <c r="J207" s="681">
        <v>27</v>
      </c>
      <c r="K207" s="681">
        <v>213975</v>
      </c>
      <c r="L207" s="681">
        <v>1</v>
      </c>
      <c r="M207" s="681">
        <v>7925</v>
      </c>
      <c r="N207" s="681">
        <v>10</v>
      </c>
      <c r="O207" s="681">
        <v>79260</v>
      </c>
      <c r="P207" s="703">
        <v>0.37041710480196283</v>
      </c>
      <c r="Q207" s="682">
        <v>7926</v>
      </c>
    </row>
    <row r="208" spans="1:17" ht="14.4" customHeight="1" x14ac:dyDescent="0.3">
      <c r="A208" s="676" t="s">
        <v>2937</v>
      </c>
      <c r="B208" s="677" t="s">
        <v>2574</v>
      </c>
      <c r="C208" s="677" t="s">
        <v>1912</v>
      </c>
      <c r="D208" s="677" t="s">
        <v>3074</v>
      </c>
      <c r="E208" s="677" t="s">
        <v>3075</v>
      </c>
      <c r="F208" s="681"/>
      <c r="G208" s="681"/>
      <c r="H208" s="681"/>
      <c r="I208" s="681"/>
      <c r="J208" s="681">
        <v>3</v>
      </c>
      <c r="K208" s="681">
        <v>5106</v>
      </c>
      <c r="L208" s="681">
        <v>1</v>
      </c>
      <c r="M208" s="681">
        <v>1702</v>
      </c>
      <c r="N208" s="681">
        <v>1</v>
      </c>
      <c r="O208" s="681">
        <v>1702</v>
      </c>
      <c r="P208" s="703">
        <v>0.33333333333333331</v>
      </c>
      <c r="Q208" s="682">
        <v>1702</v>
      </c>
    </row>
    <row r="209" spans="1:17" ht="14.4" customHeight="1" x14ac:dyDescent="0.3">
      <c r="A209" s="676" t="s">
        <v>2937</v>
      </c>
      <c r="B209" s="677" t="s">
        <v>2574</v>
      </c>
      <c r="C209" s="677" t="s">
        <v>1912</v>
      </c>
      <c r="D209" s="677" t="s">
        <v>3076</v>
      </c>
      <c r="E209" s="677" t="s">
        <v>3077</v>
      </c>
      <c r="F209" s="681">
        <v>18</v>
      </c>
      <c r="G209" s="681">
        <v>23058</v>
      </c>
      <c r="H209" s="681">
        <v>0.89164733178654287</v>
      </c>
      <c r="I209" s="681">
        <v>1281</v>
      </c>
      <c r="J209" s="681">
        <v>20</v>
      </c>
      <c r="K209" s="681">
        <v>25860</v>
      </c>
      <c r="L209" s="681">
        <v>1</v>
      </c>
      <c r="M209" s="681">
        <v>1293</v>
      </c>
      <c r="N209" s="681">
        <v>22</v>
      </c>
      <c r="O209" s="681">
        <v>28468</v>
      </c>
      <c r="P209" s="703">
        <v>1.1008507347254448</v>
      </c>
      <c r="Q209" s="682">
        <v>1294</v>
      </c>
    </row>
    <row r="210" spans="1:17" ht="14.4" customHeight="1" x14ac:dyDescent="0.3">
      <c r="A210" s="676" t="s">
        <v>2937</v>
      </c>
      <c r="B210" s="677" t="s">
        <v>2574</v>
      </c>
      <c r="C210" s="677" t="s">
        <v>1912</v>
      </c>
      <c r="D210" s="677" t="s">
        <v>3078</v>
      </c>
      <c r="E210" s="677" t="s">
        <v>3079</v>
      </c>
      <c r="F210" s="681">
        <v>15</v>
      </c>
      <c r="G210" s="681">
        <v>17505</v>
      </c>
      <c r="H210" s="681">
        <v>0.82625318606627018</v>
      </c>
      <c r="I210" s="681">
        <v>1167</v>
      </c>
      <c r="J210" s="681">
        <v>18</v>
      </c>
      <c r="K210" s="681">
        <v>21186</v>
      </c>
      <c r="L210" s="681">
        <v>1</v>
      </c>
      <c r="M210" s="681">
        <v>1177</v>
      </c>
      <c r="N210" s="681">
        <v>18</v>
      </c>
      <c r="O210" s="681">
        <v>21204</v>
      </c>
      <c r="P210" s="703">
        <v>1.0008496176720476</v>
      </c>
      <c r="Q210" s="682">
        <v>1178</v>
      </c>
    </row>
    <row r="211" spans="1:17" ht="14.4" customHeight="1" x14ac:dyDescent="0.3">
      <c r="A211" s="676" t="s">
        <v>2937</v>
      </c>
      <c r="B211" s="677" t="s">
        <v>2574</v>
      </c>
      <c r="C211" s="677" t="s">
        <v>1912</v>
      </c>
      <c r="D211" s="677" t="s">
        <v>3080</v>
      </c>
      <c r="E211" s="677" t="s">
        <v>3081</v>
      </c>
      <c r="F211" s="681"/>
      <c r="G211" s="681"/>
      <c r="H211" s="681"/>
      <c r="I211" s="681"/>
      <c r="J211" s="681">
        <v>4</v>
      </c>
      <c r="K211" s="681">
        <v>20628</v>
      </c>
      <c r="L211" s="681">
        <v>1</v>
      </c>
      <c r="M211" s="681">
        <v>5157</v>
      </c>
      <c r="N211" s="681">
        <v>4</v>
      </c>
      <c r="O211" s="681">
        <v>20628</v>
      </c>
      <c r="P211" s="703">
        <v>1</v>
      </c>
      <c r="Q211" s="682">
        <v>5157</v>
      </c>
    </row>
    <row r="212" spans="1:17" ht="14.4" customHeight="1" x14ac:dyDescent="0.3">
      <c r="A212" s="676" t="s">
        <v>2937</v>
      </c>
      <c r="B212" s="677" t="s">
        <v>2574</v>
      </c>
      <c r="C212" s="677" t="s">
        <v>1912</v>
      </c>
      <c r="D212" s="677" t="s">
        <v>3082</v>
      </c>
      <c r="E212" s="677" t="s">
        <v>3083</v>
      </c>
      <c r="F212" s="681"/>
      <c r="G212" s="681"/>
      <c r="H212" s="681"/>
      <c r="I212" s="681"/>
      <c r="J212" s="681">
        <v>1</v>
      </c>
      <c r="K212" s="681">
        <v>800</v>
      </c>
      <c r="L212" s="681">
        <v>1</v>
      </c>
      <c r="M212" s="681">
        <v>800</v>
      </c>
      <c r="N212" s="681">
        <v>2</v>
      </c>
      <c r="O212" s="681">
        <v>1602</v>
      </c>
      <c r="P212" s="703">
        <v>2.0024999999999999</v>
      </c>
      <c r="Q212" s="682">
        <v>801</v>
      </c>
    </row>
    <row r="213" spans="1:17" ht="14.4" customHeight="1" x14ac:dyDescent="0.3">
      <c r="A213" s="676" t="s">
        <v>2937</v>
      </c>
      <c r="B213" s="677" t="s">
        <v>2574</v>
      </c>
      <c r="C213" s="677" t="s">
        <v>1912</v>
      </c>
      <c r="D213" s="677" t="s">
        <v>3084</v>
      </c>
      <c r="E213" s="677" t="s">
        <v>3085</v>
      </c>
      <c r="F213" s="681">
        <v>268</v>
      </c>
      <c r="G213" s="681">
        <v>46900</v>
      </c>
      <c r="H213" s="681">
        <v>0.77477120296031987</v>
      </c>
      <c r="I213" s="681">
        <v>175</v>
      </c>
      <c r="J213" s="681">
        <v>342</v>
      </c>
      <c r="K213" s="681">
        <v>60534</v>
      </c>
      <c r="L213" s="681">
        <v>1</v>
      </c>
      <c r="M213" s="681">
        <v>177</v>
      </c>
      <c r="N213" s="681">
        <v>325</v>
      </c>
      <c r="O213" s="681">
        <v>57525</v>
      </c>
      <c r="P213" s="703">
        <v>0.95029239766081874</v>
      </c>
      <c r="Q213" s="682">
        <v>177</v>
      </c>
    </row>
    <row r="214" spans="1:17" ht="14.4" customHeight="1" x14ac:dyDescent="0.3">
      <c r="A214" s="676" t="s">
        <v>2937</v>
      </c>
      <c r="B214" s="677" t="s">
        <v>2574</v>
      </c>
      <c r="C214" s="677" t="s">
        <v>1912</v>
      </c>
      <c r="D214" s="677" t="s">
        <v>3086</v>
      </c>
      <c r="E214" s="677" t="s">
        <v>3087</v>
      </c>
      <c r="F214" s="681">
        <v>17</v>
      </c>
      <c r="G214" s="681">
        <v>34017</v>
      </c>
      <c r="H214" s="681">
        <v>0.55366210937500004</v>
      </c>
      <c r="I214" s="681">
        <v>2001</v>
      </c>
      <c r="J214" s="681">
        <v>30</v>
      </c>
      <c r="K214" s="681">
        <v>61440</v>
      </c>
      <c r="L214" s="681">
        <v>1</v>
      </c>
      <c r="M214" s="681">
        <v>2048</v>
      </c>
      <c r="N214" s="681">
        <v>26</v>
      </c>
      <c r="O214" s="681">
        <v>53274</v>
      </c>
      <c r="P214" s="703">
        <v>0.86708984374999998</v>
      </c>
      <c r="Q214" s="682">
        <v>2049</v>
      </c>
    </row>
    <row r="215" spans="1:17" ht="14.4" customHeight="1" x14ac:dyDescent="0.3">
      <c r="A215" s="676" t="s">
        <v>2937</v>
      </c>
      <c r="B215" s="677" t="s">
        <v>2574</v>
      </c>
      <c r="C215" s="677" t="s">
        <v>1912</v>
      </c>
      <c r="D215" s="677" t="s">
        <v>3088</v>
      </c>
      <c r="E215" s="677" t="s">
        <v>3089</v>
      </c>
      <c r="F215" s="681">
        <v>1</v>
      </c>
      <c r="G215" s="681">
        <v>2696</v>
      </c>
      <c r="H215" s="681">
        <v>0.98538011695906436</v>
      </c>
      <c r="I215" s="681">
        <v>2696</v>
      </c>
      <c r="J215" s="681">
        <v>1</v>
      </c>
      <c r="K215" s="681">
        <v>2736</v>
      </c>
      <c r="L215" s="681">
        <v>1</v>
      </c>
      <c r="M215" s="681">
        <v>2736</v>
      </c>
      <c r="N215" s="681">
        <v>1</v>
      </c>
      <c r="O215" s="681">
        <v>2737</v>
      </c>
      <c r="P215" s="703">
        <v>1.0003654970760234</v>
      </c>
      <c r="Q215" s="682">
        <v>2737</v>
      </c>
    </row>
    <row r="216" spans="1:17" ht="14.4" customHeight="1" x14ac:dyDescent="0.3">
      <c r="A216" s="676" t="s">
        <v>2937</v>
      </c>
      <c r="B216" s="677" t="s">
        <v>2574</v>
      </c>
      <c r="C216" s="677" t="s">
        <v>1912</v>
      </c>
      <c r="D216" s="677" t="s">
        <v>3090</v>
      </c>
      <c r="E216" s="677" t="s">
        <v>3091</v>
      </c>
      <c r="F216" s="681">
        <v>1</v>
      </c>
      <c r="G216" s="681">
        <v>5188</v>
      </c>
      <c r="H216" s="681"/>
      <c r="I216" s="681">
        <v>5188</v>
      </c>
      <c r="J216" s="681"/>
      <c r="K216" s="681"/>
      <c r="L216" s="681"/>
      <c r="M216" s="681"/>
      <c r="N216" s="681"/>
      <c r="O216" s="681"/>
      <c r="P216" s="703"/>
      <c r="Q216" s="682"/>
    </row>
    <row r="217" spans="1:17" ht="14.4" customHeight="1" x14ac:dyDescent="0.3">
      <c r="A217" s="676" t="s">
        <v>2937</v>
      </c>
      <c r="B217" s="677" t="s">
        <v>2574</v>
      </c>
      <c r="C217" s="677" t="s">
        <v>1912</v>
      </c>
      <c r="D217" s="677" t="s">
        <v>3092</v>
      </c>
      <c r="E217" s="677" t="s">
        <v>3093</v>
      </c>
      <c r="F217" s="681">
        <v>5</v>
      </c>
      <c r="G217" s="681">
        <v>3310</v>
      </c>
      <c r="H217" s="681">
        <v>4.9109792284866467</v>
      </c>
      <c r="I217" s="681">
        <v>662</v>
      </c>
      <c r="J217" s="681">
        <v>1</v>
      </c>
      <c r="K217" s="681">
        <v>674</v>
      </c>
      <c r="L217" s="681">
        <v>1</v>
      </c>
      <c r="M217" s="681">
        <v>674</v>
      </c>
      <c r="N217" s="681">
        <v>1</v>
      </c>
      <c r="O217" s="681">
        <v>675</v>
      </c>
      <c r="P217" s="703">
        <v>1.0014836795252227</v>
      </c>
      <c r="Q217" s="682">
        <v>675</v>
      </c>
    </row>
    <row r="218" spans="1:17" ht="14.4" customHeight="1" x14ac:dyDescent="0.3">
      <c r="A218" s="676" t="s">
        <v>2937</v>
      </c>
      <c r="B218" s="677" t="s">
        <v>2574</v>
      </c>
      <c r="C218" s="677" t="s">
        <v>1912</v>
      </c>
      <c r="D218" s="677" t="s">
        <v>3094</v>
      </c>
      <c r="E218" s="677" t="s">
        <v>3095</v>
      </c>
      <c r="F218" s="681">
        <v>3</v>
      </c>
      <c r="G218" s="681">
        <v>6246</v>
      </c>
      <c r="H218" s="681">
        <v>0.98532891623284424</v>
      </c>
      <c r="I218" s="681">
        <v>2082</v>
      </c>
      <c r="J218" s="681">
        <v>3</v>
      </c>
      <c r="K218" s="681">
        <v>6339</v>
      </c>
      <c r="L218" s="681">
        <v>1</v>
      </c>
      <c r="M218" s="681">
        <v>2113</v>
      </c>
      <c r="N218" s="681"/>
      <c r="O218" s="681"/>
      <c r="P218" s="703"/>
      <c r="Q218" s="682"/>
    </row>
    <row r="219" spans="1:17" ht="14.4" customHeight="1" x14ac:dyDescent="0.3">
      <c r="A219" s="676" t="s">
        <v>2937</v>
      </c>
      <c r="B219" s="677" t="s">
        <v>2574</v>
      </c>
      <c r="C219" s="677" t="s">
        <v>1912</v>
      </c>
      <c r="D219" s="677" t="s">
        <v>3096</v>
      </c>
      <c r="E219" s="677" t="s">
        <v>3097</v>
      </c>
      <c r="F219" s="681">
        <v>3</v>
      </c>
      <c r="G219" s="681">
        <v>453</v>
      </c>
      <c r="H219" s="681">
        <v>0.97419354838709682</v>
      </c>
      <c r="I219" s="681">
        <v>151</v>
      </c>
      <c r="J219" s="681">
        <v>3</v>
      </c>
      <c r="K219" s="681">
        <v>465</v>
      </c>
      <c r="L219" s="681">
        <v>1</v>
      </c>
      <c r="M219" s="681">
        <v>155</v>
      </c>
      <c r="N219" s="681"/>
      <c r="O219" s="681"/>
      <c r="P219" s="703"/>
      <c r="Q219" s="682"/>
    </row>
    <row r="220" spans="1:17" ht="14.4" customHeight="1" x14ac:dyDescent="0.3">
      <c r="A220" s="676" t="s">
        <v>2937</v>
      </c>
      <c r="B220" s="677" t="s">
        <v>2574</v>
      </c>
      <c r="C220" s="677" t="s">
        <v>1912</v>
      </c>
      <c r="D220" s="677" t="s">
        <v>3098</v>
      </c>
      <c r="E220" s="677" t="s">
        <v>3099</v>
      </c>
      <c r="F220" s="681">
        <v>2</v>
      </c>
      <c r="G220" s="681">
        <v>390</v>
      </c>
      <c r="H220" s="681">
        <v>1.9597989949748744</v>
      </c>
      <c r="I220" s="681">
        <v>195</v>
      </c>
      <c r="J220" s="681">
        <v>1</v>
      </c>
      <c r="K220" s="681">
        <v>199</v>
      </c>
      <c r="L220" s="681">
        <v>1</v>
      </c>
      <c r="M220" s="681">
        <v>199</v>
      </c>
      <c r="N220" s="681"/>
      <c r="O220" s="681"/>
      <c r="P220" s="703"/>
      <c r="Q220" s="682"/>
    </row>
    <row r="221" spans="1:17" ht="14.4" customHeight="1" x14ac:dyDescent="0.3">
      <c r="A221" s="676" t="s">
        <v>2937</v>
      </c>
      <c r="B221" s="677" t="s">
        <v>2574</v>
      </c>
      <c r="C221" s="677" t="s">
        <v>1912</v>
      </c>
      <c r="D221" s="677" t="s">
        <v>3100</v>
      </c>
      <c r="E221" s="677" t="s">
        <v>3101</v>
      </c>
      <c r="F221" s="681">
        <v>131</v>
      </c>
      <c r="G221" s="681">
        <v>26200</v>
      </c>
      <c r="H221" s="681">
        <v>0.56577697158158413</v>
      </c>
      <c r="I221" s="681">
        <v>200</v>
      </c>
      <c r="J221" s="681">
        <v>227</v>
      </c>
      <c r="K221" s="681">
        <v>46308</v>
      </c>
      <c r="L221" s="681">
        <v>1</v>
      </c>
      <c r="M221" s="681">
        <v>204</v>
      </c>
      <c r="N221" s="681">
        <v>149</v>
      </c>
      <c r="O221" s="681">
        <v>30396</v>
      </c>
      <c r="P221" s="703">
        <v>0.65638766519823788</v>
      </c>
      <c r="Q221" s="682">
        <v>204</v>
      </c>
    </row>
    <row r="222" spans="1:17" ht="14.4" customHeight="1" x14ac:dyDescent="0.3">
      <c r="A222" s="676" t="s">
        <v>2937</v>
      </c>
      <c r="B222" s="677" t="s">
        <v>2574</v>
      </c>
      <c r="C222" s="677" t="s">
        <v>1912</v>
      </c>
      <c r="D222" s="677" t="s">
        <v>3102</v>
      </c>
      <c r="E222" s="677" t="s">
        <v>3103</v>
      </c>
      <c r="F222" s="681">
        <v>13</v>
      </c>
      <c r="G222" s="681">
        <v>5434</v>
      </c>
      <c r="H222" s="681">
        <v>6.3779342723004691</v>
      </c>
      <c r="I222" s="681">
        <v>418</v>
      </c>
      <c r="J222" s="681">
        <v>2</v>
      </c>
      <c r="K222" s="681">
        <v>852</v>
      </c>
      <c r="L222" s="681">
        <v>1</v>
      </c>
      <c r="M222" s="681">
        <v>426</v>
      </c>
      <c r="N222" s="681">
        <v>2</v>
      </c>
      <c r="O222" s="681">
        <v>852</v>
      </c>
      <c r="P222" s="703">
        <v>1</v>
      </c>
      <c r="Q222" s="682">
        <v>426</v>
      </c>
    </row>
    <row r="223" spans="1:17" ht="14.4" customHeight="1" x14ac:dyDescent="0.3">
      <c r="A223" s="676" t="s">
        <v>2937</v>
      </c>
      <c r="B223" s="677" t="s">
        <v>2574</v>
      </c>
      <c r="C223" s="677" t="s">
        <v>1912</v>
      </c>
      <c r="D223" s="677" t="s">
        <v>3104</v>
      </c>
      <c r="E223" s="677" t="s">
        <v>3105</v>
      </c>
      <c r="F223" s="681"/>
      <c r="G223" s="681"/>
      <c r="H223" s="681"/>
      <c r="I223" s="681"/>
      <c r="J223" s="681"/>
      <c r="K223" s="681"/>
      <c r="L223" s="681"/>
      <c r="M223" s="681"/>
      <c r="N223" s="681">
        <v>2</v>
      </c>
      <c r="O223" s="681">
        <v>326</v>
      </c>
      <c r="P223" s="703"/>
      <c r="Q223" s="682">
        <v>163</v>
      </c>
    </row>
    <row r="224" spans="1:17" ht="14.4" customHeight="1" x14ac:dyDescent="0.3">
      <c r="A224" s="676" t="s">
        <v>2937</v>
      </c>
      <c r="B224" s="677" t="s">
        <v>2574</v>
      </c>
      <c r="C224" s="677" t="s">
        <v>1912</v>
      </c>
      <c r="D224" s="677" t="s">
        <v>3106</v>
      </c>
      <c r="E224" s="677" t="s">
        <v>3107</v>
      </c>
      <c r="F224" s="681">
        <v>4</v>
      </c>
      <c r="G224" s="681">
        <v>1712</v>
      </c>
      <c r="H224" s="681">
        <v>1.963302752293578</v>
      </c>
      <c r="I224" s="681">
        <v>428</v>
      </c>
      <c r="J224" s="681">
        <v>2</v>
      </c>
      <c r="K224" s="681">
        <v>872</v>
      </c>
      <c r="L224" s="681">
        <v>1</v>
      </c>
      <c r="M224" s="681">
        <v>436</v>
      </c>
      <c r="N224" s="681"/>
      <c r="O224" s="681"/>
      <c r="P224" s="703"/>
      <c r="Q224" s="682"/>
    </row>
    <row r="225" spans="1:17" ht="14.4" customHeight="1" x14ac:dyDescent="0.3">
      <c r="A225" s="676" t="s">
        <v>2937</v>
      </c>
      <c r="B225" s="677" t="s">
        <v>2574</v>
      </c>
      <c r="C225" s="677" t="s">
        <v>1912</v>
      </c>
      <c r="D225" s="677" t="s">
        <v>3108</v>
      </c>
      <c r="E225" s="677" t="s">
        <v>3109</v>
      </c>
      <c r="F225" s="681">
        <v>24</v>
      </c>
      <c r="G225" s="681">
        <v>50952</v>
      </c>
      <c r="H225" s="681">
        <v>0.4380480759310843</v>
      </c>
      <c r="I225" s="681">
        <v>2123</v>
      </c>
      <c r="J225" s="681">
        <v>54</v>
      </c>
      <c r="K225" s="681">
        <v>116316</v>
      </c>
      <c r="L225" s="681">
        <v>1</v>
      </c>
      <c r="M225" s="681">
        <v>2154</v>
      </c>
      <c r="N225" s="681">
        <v>55</v>
      </c>
      <c r="O225" s="681">
        <v>118525</v>
      </c>
      <c r="P225" s="703">
        <v>1.0189913683414147</v>
      </c>
      <c r="Q225" s="682">
        <v>2155</v>
      </c>
    </row>
    <row r="226" spans="1:17" ht="14.4" customHeight="1" x14ac:dyDescent="0.3">
      <c r="A226" s="676" t="s">
        <v>2937</v>
      </c>
      <c r="B226" s="677" t="s">
        <v>2574</v>
      </c>
      <c r="C226" s="677" t="s">
        <v>1912</v>
      </c>
      <c r="D226" s="677" t="s">
        <v>3110</v>
      </c>
      <c r="E226" s="677" t="s">
        <v>3069</v>
      </c>
      <c r="F226" s="681">
        <v>19</v>
      </c>
      <c r="G226" s="681">
        <v>35511</v>
      </c>
      <c r="H226" s="681">
        <v>0.52246645480225984</v>
      </c>
      <c r="I226" s="681">
        <v>1869</v>
      </c>
      <c r="J226" s="681">
        <v>36</v>
      </c>
      <c r="K226" s="681">
        <v>67968</v>
      </c>
      <c r="L226" s="681">
        <v>1</v>
      </c>
      <c r="M226" s="681">
        <v>1888</v>
      </c>
      <c r="N226" s="681">
        <v>23</v>
      </c>
      <c r="O226" s="681">
        <v>43447</v>
      </c>
      <c r="P226" s="703">
        <v>0.63922728342749524</v>
      </c>
      <c r="Q226" s="682">
        <v>1889</v>
      </c>
    </row>
    <row r="227" spans="1:17" ht="14.4" customHeight="1" x14ac:dyDescent="0.3">
      <c r="A227" s="676" t="s">
        <v>2937</v>
      </c>
      <c r="B227" s="677" t="s">
        <v>2574</v>
      </c>
      <c r="C227" s="677" t="s">
        <v>1912</v>
      </c>
      <c r="D227" s="677" t="s">
        <v>3111</v>
      </c>
      <c r="E227" s="677" t="s">
        <v>3112</v>
      </c>
      <c r="F227" s="681">
        <v>1</v>
      </c>
      <c r="G227" s="681">
        <v>917</v>
      </c>
      <c r="H227" s="681">
        <v>0.49142550911039656</v>
      </c>
      <c r="I227" s="681">
        <v>917</v>
      </c>
      <c r="J227" s="681">
        <v>2</v>
      </c>
      <c r="K227" s="681">
        <v>1866</v>
      </c>
      <c r="L227" s="681">
        <v>1</v>
      </c>
      <c r="M227" s="681">
        <v>933</v>
      </c>
      <c r="N227" s="681"/>
      <c r="O227" s="681"/>
      <c r="P227" s="703"/>
      <c r="Q227" s="682"/>
    </row>
    <row r="228" spans="1:17" ht="14.4" customHeight="1" x14ac:dyDescent="0.3">
      <c r="A228" s="676" t="s">
        <v>2937</v>
      </c>
      <c r="B228" s="677" t="s">
        <v>2574</v>
      </c>
      <c r="C228" s="677" t="s">
        <v>1912</v>
      </c>
      <c r="D228" s="677" t="s">
        <v>3113</v>
      </c>
      <c r="E228" s="677" t="s">
        <v>3114</v>
      </c>
      <c r="F228" s="681">
        <v>11</v>
      </c>
      <c r="G228" s="681">
        <v>92389</v>
      </c>
      <c r="H228" s="681">
        <v>0.54609882964889467</v>
      </c>
      <c r="I228" s="681">
        <v>8399</v>
      </c>
      <c r="J228" s="681">
        <v>20</v>
      </c>
      <c r="K228" s="681">
        <v>169180</v>
      </c>
      <c r="L228" s="681">
        <v>1</v>
      </c>
      <c r="M228" s="681">
        <v>8459</v>
      </c>
      <c r="N228" s="681">
        <v>14</v>
      </c>
      <c r="O228" s="681">
        <v>118440</v>
      </c>
      <c r="P228" s="703">
        <v>0.7000827520983568</v>
      </c>
      <c r="Q228" s="682">
        <v>8460</v>
      </c>
    </row>
    <row r="229" spans="1:17" ht="14.4" customHeight="1" x14ac:dyDescent="0.3">
      <c r="A229" s="676" t="s">
        <v>2937</v>
      </c>
      <c r="B229" s="677" t="s">
        <v>2574</v>
      </c>
      <c r="C229" s="677" t="s">
        <v>1912</v>
      </c>
      <c r="D229" s="677" t="s">
        <v>3115</v>
      </c>
      <c r="E229" s="677" t="s">
        <v>3116</v>
      </c>
      <c r="F229" s="681"/>
      <c r="G229" s="681"/>
      <c r="H229" s="681"/>
      <c r="I229" s="681"/>
      <c r="J229" s="681">
        <v>1</v>
      </c>
      <c r="K229" s="681">
        <v>2053</v>
      </c>
      <c r="L229" s="681">
        <v>1</v>
      </c>
      <c r="M229" s="681">
        <v>2053</v>
      </c>
      <c r="N229" s="681">
        <v>1</v>
      </c>
      <c r="O229" s="681">
        <v>2053</v>
      </c>
      <c r="P229" s="703">
        <v>1</v>
      </c>
      <c r="Q229" s="682">
        <v>2053</v>
      </c>
    </row>
    <row r="230" spans="1:17" ht="14.4" customHeight="1" x14ac:dyDescent="0.3">
      <c r="A230" s="676" t="s">
        <v>3117</v>
      </c>
      <c r="B230" s="677" t="s">
        <v>3118</v>
      </c>
      <c r="C230" s="677" t="s">
        <v>1912</v>
      </c>
      <c r="D230" s="677" t="s">
        <v>3119</v>
      </c>
      <c r="E230" s="677" t="s">
        <v>3120</v>
      </c>
      <c r="F230" s="681">
        <v>399</v>
      </c>
      <c r="G230" s="681">
        <v>82194</v>
      </c>
      <c r="H230" s="681">
        <v>1.0387867298578199</v>
      </c>
      <c r="I230" s="681">
        <v>206</v>
      </c>
      <c r="J230" s="681">
        <v>375</v>
      </c>
      <c r="K230" s="681">
        <v>79125</v>
      </c>
      <c r="L230" s="681">
        <v>1</v>
      </c>
      <c r="M230" s="681">
        <v>211</v>
      </c>
      <c r="N230" s="681">
        <v>417</v>
      </c>
      <c r="O230" s="681">
        <v>87987</v>
      </c>
      <c r="P230" s="703">
        <v>1.1120000000000001</v>
      </c>
      <c r="Q230" s="682">
        <v>211</v>
      </c>
    </row>
    <row r="231" spans="1:17" ht="14.4" customHeight="1" x14ac:dyDescent="0.3">
      <c r="A231" s="676" t="s">
        <v>3117</v>
      </c>
      <c r="B231" s="677" t="s">
        <v>3118</v>
      </c>
      <c r="C231" s="677" t="s">
        <v>1912</v>
      </c>
      <c r="D231" s="677" t="s">
        <v>3121</v>
      </c>
      <c r="E231" s="677" t="s">
        <v>3120</v>
      </c>
      <c r="F231" s="681"/>
      <c r="G231" s="681"/>
      <c r="H231" s="681"/>
      <c r="I231" s="681"/>
      <c r="J231" s="681">
        <v>1</v>
      </c>
      <c r="K231" s="681">
        <v>87</v>
      </c>
      <c r="L231" s="681">
        <v>1</v>
      </c>
      <c r="M231" s="681">
        <v>87</v>
      </c>
      <c r="N231" s="681"/>
      <c r="O231" s="681"/>
      <c r="P231" s="703"/>
      <c r="Q231" s="682"/>
    </row>
    <row r="232" spans="1:17" ht="14.4" customHeight="1" x14ac:dyDescent="0.3">
      <c r="A232" s="676" t="s">
        <v>3117</v>
      </c>
      <c r="B232" s="677" t="s">
        <v>3118</v>
      </c>
      <c r="C232" s="677" t="s">
        <v>1912</v>
      </c>
      <c r="D232" s="677" t="s">
        <v>3122</v>
      </c>
      <c r="E232" s="677" t="s">
        <v>3123</v>
      </c>
      <c r="F232" s="681">
        <v>117</v>
      </c>
      <c r="G232" s="681">
        <v>34515</v>
      </c>
      <c r="H232" s="681">
        <v>0.49639729041722397</v>
      </c>
      <c r="I232" s="681">
        <v>295</v>
      </c>
      <c r="J232" s="681">
        <v>231</v>
      </c>
      <c r="K232" s="681">
        <v>69531</v>
      </c>
      <c r="L232" s="681">
        <v>1</v>
      </c>
      <c r="M232" s="681">
        <v>301</v>
      </c>
      <c r="N232" s="681">
        <v>291</v>
      </c>
      <c r="O232" s="681">
        <v>87591</v>
      </c>
      <c r="P232" s="703">
        <v>1.2597402597402598</v>
      </c>
      <c r="Q232" s="682">
        <v>301</v>
      </c>
    </row>
    <row r="233" spans="1:17" ht="14.4" customHeight="1" x14ac:dyDescent="0.3">
      <c r="A233" s="676" t="s">
        <v>3117</v>
      </c>
      <c r="B233" s="677" t="s">
        <v>3118</v>
      </c>
      <c r="C233" s="677" t="s">
        <v>1912</v>
      </c>
      <c r="D233" s="677" t="s">
        <v>3124</v>
      </c>
      <c r="E233" s="677" t="s">
        <v>3125</v>
      </c>
      <c r="F233" s="681">
        <v>3</v>
      </c>
      <c r="G233" s="681">
        <v>285</v>
      </c>
      <c r="H233" s="681">
        <v>0.95959595959595956</v>
      </c>
      <c r="I233" s="681">
        <v>95</v>
      </c>
      <c r="J233" s="681">
        <v>3</v>
      </c>
      <c r="K233" s="681">
        <v>297</v>
      </c>
      <c r="L233" s="681">
        <v>1</v>
      </c>
      <c r="M233" s="681">
        <v>99</v>
      </c>
      <c r="N233" s="681"/>
      <c r="O233" s="681"/>
      <c r="P233" s="703"/>
      <c r="Q233" s="682"/>
    </row>
    <row r="234" spans="1:17" ht="14.4" customHeight="1" x14ac:dyDescent="0.3">
      <c r="A234" s="676" t="s">
        <v>3117</v>
      </c>
      <c r="B234" s="677" t="s">
        <v>3118</v>
      </c>
      <c r="C234" s="677" t="s">
        <v>1912</v>
      </c>
      <c r="D234" s="677" t="s">
        <v>3126</v>
      </c>
      <c r="E234" s="677" t="s">
        <v>3127</v>
      </c>
      <c r="F234" s="681">
        <v>62</v>
      </c>
      <c r="G234" s="681">
        <v>8370</v>
      </c>
      <c r="H234" s="681">
        <v>1.2468345002234471</v>
      </c>
      <c r="I234" s="681">
        <v>135</v>
      </c>
      <c r="J234" s="681">
        <v>49</v>
      </c>
      <c r="K234" s="681">
        <v>6713</v>
      </c>
      <c r="L234" s="681">
        <v>1</v>
      </c>
      <c r="M234" s="681">
        <v>137</v>
      </c>
      <c r="N234" s="681">
        <v>72</v>
      </c>
      <c r="O234" s="681">
        <v>9864</v>
      </c>
      <c r="P234" s="703">
        <v>1.4693877551020409</v>
      </c>
      <c r="Q234" s="682">
        <v>137</v>
      </c>
    </row>
    <row r="235" spans="1:17" ht="14.4" customHeight="1" x14ac:dyDescent="0.3">
      <c r="A235" s="676" t="s">
        <v>3117</v>
      </c>
      <c r="B235" s="677" t="s">
        <v>3118</v>
      </c>
      <c r="C235" s="677" t="s">
        <v>1912</v>
      </c>
      <c r="D235" s="677" t="s">
        <v>3128</v>
      </c>
      <c r="E235" s="677" t="s">
        <v>3127</v>
      </c>
      <c r="F235" s="681"/>
      <c r="G235" s="681"/>
      <c r="H235" s="681"/>
      <c r="I235" s="681"/>
      <c r="J235" s="681">
        <v>1</v>
      </c>
      <c r="K235" s="681">
        <v>183</v>
      </c>
      <c r="L235" s="681">
        <v>1</v>
      </c>
      <c r="M235" s="681">
        <v>183</v>
      </c>
      <c r="N235" s="681"/>
      <c r="O235" s="681"/>
      <c r="P235" s="703"/>
      <c r="Q235" s="682"/>
    </row>
    <row r="236" spans="1:17" ht="14.4" customHeight="1" x14ac:dyDescent="0.3">
      <c r="A236" s="676" t="s">
        <v>3117</v>
      </c>
      <c r="B236" s="677" t="s">
        <v>3118</v>
      </c>
      <c r="C236" s="677" t="s">
        <v>1912</v>
      </c>
      <c r="D236" s="677" t="s">
        <v>3129</v>
      </c>
      <c r="E236" s="677" t="s">
        <v>3130</v>
      </c>
      <c r="F236" s="681"/>
      <c r="G236" s="681"/>
      <c r="H236" s="681"/>
      <c r="I236" s="681"/>
      <c r="J236" s="681">
        <v>1</v>
      </c>
      <c r="K236" s="681">
        <v>608</v>
      </c>
      <c r="L236" s="681">
        <v>1</v>
      </c>
      <c r="M236" s="681">
        <v>608</v>
      </c>
      <c r="N236" s="681"/>
      <c r="O236" s="681"/>
      <c r="P236" s="703"/>
      <c r="Q236" s="682"/>
    </row>
    <row r="237" spans="1:17" ht="14.4" customHeight="1" x14ac:dyDescent="0.3">
      <c r="A237" s="676" t="s">
        <v>3117</v>
      </c>
      <c r="B237" s="677" t="s">
        <v>3118</v>
      </c>
      <c r="C237" s="677" t="s">
        <v>1912</v>
      </c>
      <c r="D237" s="677" t="s">
        <v>3131</v>
      </c>
      <c r="E237" s="677" t="s">
        <v>3132</v>
      </c>
      <c r="F237" s="681">
        <v>5</v>
      </c>
      <c r="G237" s="681">
        <v>805</v>
      </c>
      <c r="H237" s="681">
        <v>0.58164739884393069</v>
      </c>
      <c r="I237" s="681">
        <v>161</v>
      </c>
      <c r="J237" s="681">
        <v>8</v>
      </c>
      <c r="K237" s="681">
        <v>1384</v>
      </c>
      <c r="L237" s="681">
        <v>1</v>
      </c>
      <c r="M237" s="681">
        <v>173</v>
      </c>
      <c r="N237" s="681">
        <v>10</v>
      </c>
      <c r="O237" s="681">
        <v>1730</v>
      </c>
      <c r="P237" s="703">
        <v>1.25</v>
      </c>
      <c r="Q237" s="682">
        <v>173</v>
      </c>
    </row>
    <row r="238" spans="1:17" ht="14.4" customHeight="1" x14ac:dyDescent="0.3">
      <c r="A238" s="676" t="s">
        <v>3117</v>
      </c>
      <c r="B238" s="677" t="s">
        <v>3118</v>
      </c>
      <c r="C238" s="677" t="s">
        <v>1912</v>
      </c>
      <c r="D238" s="677" t="s">
        <v>3133</v>
      </c>
      <c r="E238" s="677" t="s">
        <v>3134</v>
      </c>
      <c r="F238" s="681">
        <v>1</v>
      </c>
      <c r="G238" s="681">
        <v>383</v>
      </c>
      <c r="H238" s="681"/>
      <c r="I238" s="681">
        <v>383</v>
      </c>
      <c r="J238" s="681"/>
      <c r="K238" s="681"/>
      <c r="L238" s="681"/>
      <c r="M238" s="681"/>
      <c r="N238" s="681"/>
      <c r="O238" s="681"/>
      <c r="P238" s="703"/>
      <c r="Q238" s="682"/>
    </row>
    <row r="239" spans="1:17" ht="14.4" customHeight="1" x14ac:dyDescent="0.3">
      <c r="A239" s="676" t="s">
        <v>3117</v>
      </c>
      <c r="B239" s="677" t="s">
        <v>3118</v>
      </c>
      <c r="C239" s="677" t="s">
        <v>1912</v>
      </c>
      <c r="D239" s="677" t="s">
        <v>3135</v>
      </c>
      <c r="E239" s="677" t="s">
        <v>3136</v>
      </c>
      <c r="F239" s="681">
        <v>56</v>
      </c>
      <c r="G239" s="681">
        <v>14896</v>
      </c>
      <c r="H239" s="681">
        <v>1.2125356125356126</v>
      </c>
      <c r="I239" s="681">
        <v>266</v>
      </c>
      <c r="J239" s="681">
        <v>45</v>
      </c>
      <c r="K239" s="681">
        <v>12285</v>
      </c>
      <c r="L239" s="681">
        <v>1</v>
      </c>
      <c r="M239" s="681">
        <v>273</v>
      </c>
      <c r="N239" s="681"/>
      <c r="O239" s="681"/>
      <c r="P239" s="703"/>
      <c r="Q239" s="682"/>
    </row>
    <row r="240" spans="1:17" ht="14.4" customHeight="1" x14ac:dyDescent="0.3">
      <c r="A240" s="676" t="s">
        <v>3117</v>
      </c>
      <c r="B240" s="677" t="s">
        <v>3118</v>
      </c>
      <c r="C240" s="677" t="s">
        <v>1912</v>
      </c>
      <c r="D240" s="677" t="s">
        <v>3137</v>
      </c>
      <c r="E240" s="677" t="s">
        <v>3138</v>
      </c>
      <c r="F240" s="681">
        <v>101</v>
      </c>
      <c r="G240" s="681">
        <v>14241</v>
      </c>
      <c r="H240" s="681">
        <v>1.0900949173300674</v>
      </c>
      <c r="I240" s="681">
        <v>141</v>
      </c>
      <c r="J240" s="681">
        <v>92</v>
      </c>
      <c r="K240" s="681">
        <v>13064</v>
      </c>
      <c r="L240" s="681">
        <v>1</v>
      </c>
      <c r="M240" s="681">
        <v>142</v>
      </c>
      <c r="N240" s="681">
        <v>115</v>
      </c>
      <c r="O240" s="681">
        <v>16330</v>
      </c>
      <c r="P240" s="703">
        <v>1.25</v>
      </c>
      <c r="Q240" s="682">
        <v>142</v>
      </c>
    </row>
    <row r="241" spans="1:17" ht="14.4" customHeight="1" x14ac:dyDescent="0.3">
      <c r="A241" s="676" t="s">
        <v>3117</v>
      </c>
      <c r="B241" s="677" t="s">
        <v>3118</v>
      </c>
      <c r="C241" s="677" t="s">
        <v>1912</v>
      </c>
      <c r="D241" s="677" t="s">
        <v>3139</v>
      </c>
      <c r="E241" s="677" t="s">
        <v>3138</v>
      </c>
      <c r="F241" s="681">
        <v>62</v>
      </c>
      <c r="G241" s="681">
        <v>4836</v>
      </c>
      <c r="H241" s="681">
        <v>1.2653061224489797</v>
      </c>
      <c r="I241" s="681">
        <v>78</v>
      </c>
      <c r="J241" s="681">
        <v>49</v>
      </c>
      <c r="K241" s="681">
        <v>3822</v>
      </c>
      <c r="L241" s="681">
        <v>1</v>
      </c>
      <c r="M241" s="681">
        <v>78</v>
      </c>
      <c r="N241" s="681">
        <v>72</v>
      </c>
      <c r="O241" s="681">
        <v>5616</v>
      </c>
      <c r="P241" s="703">
        <v>1.4693877551020409</v>
      </c>
      <c r="Q241" s="682">
        <v>78</v>
      </c>
    </row>
    <row r="242" spans="1:17" ht="14.4" customHeight="1" x14ac:dyDescent="0.3">
      <c r="A242" s="676" t="s">
        <v>3117</v>
      </c>
      <c r="B242" s="677" t="s">
        <v>3118</v>
      </c>
      <c r="C242" s="677" t="s">
        <v>1912</v>
      </c>
      <c r="D242" s="677" t="s">
        <v>3140</v>
      </c>
      <c r="E242" s="677" t="s">
        <v>3141</v>
      </c>
      <c r="F242" s="681">
        <v>101</v>
      </c>
      <c r="G242" s="681">
        <v>31007</v>
      </c>
      <c r="H242" s="681">
        <v>1.0767814974301986</v>
      </c>
      <c r="I242" s="681">
        <v>307</v>
      </c>
      <c r="J242" s="681">
        <v>92</v>
      </c>
      <c r="K242" s="681">
        <v>28796</v>
      </c>
      <c r="L242" s="681">
        <v>1</v>
      </c>
      <c r="M242" s="681">
        <v>313</v>
      </c>
      <c r="N242" s="681">
        <v>114</v>
      </c>
      <c r="O242" s="681">
        <v>35796</v>
      </c>
      <c r="P242" s="703">
        <v>1.243089317960828</v>
      </c>
      <c r="Q242" s="682">
        <v>314</v>
      </c>
    </row>
    <row r="243" spans="1:17" ht="14.4" customHeight="1" x14ac:dyDescent="0.3">
      <c r="A243" s="676" t="s">
        <v>3117</v>
      </c>
      <c r="B243" s="677" t="s">
        <v>3118</v>
      </c>
      <c r="C243" s="677" t="s">
        <v>1912</v>
      </c>
      <c r="D243" s="677" t="s">
        <v>3142</v>
      </c>
      <c r="E243" s="677" t="s">
        <v>3143</v>
      </c>
      <c r="F243" s="681">
        <v>1</v>
      </c>
      <c r="G243" s="681">
        <v>487</v>
      </c>
      <c r="H243" s="681"/>
      <c r="I243" s="681">
        <v>487</v>
      </c>
      <c r="J243" s="681"/>
      <c r="K243" s="681"/>
      <c r="L243" s="681"/>
      <c r="M243" s="681"/>
      <c r="N243" s="681"/>
      <c r="O243" s="681"/>
      <c r="P243" s="703"/>
      <c r="Q243" s="682"/>
    </row>
    <row r="244" spans="1:17" ht="14.4" customHeight="1" x14ac:dyDescent="0.3">
      <c r="A244" s="676" t="s">
        <v>3117</v>
      </c>
      <c r="B244" s="677" t="s">
        <v>3118</v>
      </c>
      <c r="C244" s="677" t="s">
        <v>1912</v>
      </c>
      <c r="D244" s="677" t="s">
        <v>3144</v>
      </c>
      <c r="E244" s="677" t="s">
        <v>3145</v>
      </c>
      <c r="F244" s="681">
        <v>21</v>
      </c>
      <c r="G244" s="681">
        <v>3381</v>
      </c>
      <c r="H244" s="681">
        <v>1.7285276073619631</v>
      </c>
      <c r="I244" s="681">
        <v>161</v>
      </c>
      <c r="J244" s="681">
        <v>12</v>
      </c>
      <c r="K244" s="681">
        <v>1956</v>
      </c>
      <c r="L244" s="681">
        <v>1</v>
      </c>
      <c r="M244" s="681">
        <v>163</v>
      </c>
      <c r="N244" s="681">
        <v>119</v>
      </c>
      <c r="O244" s="681">
        <v>19397</v>
      </c>
      <c r="P244" s="703">
        <v>9.9166666666666661</v>
      </c>
      <c r="Q244" s="682">
        <v>163</v>
      </c>
    </row>
    <row r="245" spans="1:17" ht="14.4" customHeight="1" x14ac:dyDescent="0.3">
      <c r="A245" s="676" t="s">
        <v>3117</v>
      </c>
      <c r="B245" s="677" t="s">
        <v>3118</v>
      </c>
      <c r="C245" s="677" t="s">
        <v>1912</v>
      </c>
      <c r="D245" s="677" t="s">
        <v>3146</v>
      </c>
      <c r="E245" s="677" t="s">
        <v>3120</v>
      </c>
      <c r="F245" s="681">
        <v>170</v>
      </c>
      <c r="G245" s="681">
        <v>12070</v>
      </c>
      <c r="H245" s="681">
        <v>1.2604427736006683</v>
      </c>
      <c r="I245" s="681">
        <v>71</v>
      </c>
      <c r="J245" s="681">
        <v>133</v>
      </c>
      <c r="K245" s="681">
        <v>9576</v>
      </c>
      <c r="L245" s="681">
        <v>1</v>
      </c>
      <c r="M245" s="681">
        <v>72</v>
      </c>
      <c r="N245" s="681">
        <v>237</v>
      </c>
      <c r="O245" s="681">
        <v>17064</v>
      </c>
      <c r="P245" s="703">
        <v>1.7819548872180451</v>
      </c>
      <c r="Q245" s="682">
        <v>72</v>
      </c>
    </row>
    <row r="246" spans="1:17" ht="14.4" customHeight="1" x14ac:dyDescent="0.3">
      <c r="A246" s="676" t="s">
        <v>3117</v>
      </c>
      <c r="B246" s="677" t="s">
        <v>3118</v>
      </c>
      <c r="C246" s="677" t="s">
        <v>1912</v>
      </c>
      <c r="D246" s="677" t="s">
        <v>3147</v>
      </c>
      <c r="E246" s="677" t="s">
        <v>3148</v>
      </c>
      <c r="F246" s="681"/>
      <c r="G246" s="681"/>
      <c r="H246" s="681"/>
      <c r="I246" s="681"/>
      <c r="J246" s="681">
        <v>1</v>
      </c>
      <c r="K246" s="681">
        <v>229</v>
      </c>
      <c r="L246" s="681">
        <v>1</v>
      </c>
      <c r="M246" s="681">
        <v>229</v>
      </c>
      <c r="N246" s="681"/>
      <c r="O246" s="681"/>
      <c r="P246" s="703"/>
      <c r="Q246" s="682"/>
    </row>
    <row r="247" spans="1:17" ht="14.4" customHeight="1" x14ac:dyDescent="0.3">
      <c r="A247" s="676" t="s">
        <v>3117</v>
      </c>
      <c r="B247" s="677" t="s">
        <v>3118</v>
      </c>
      <c r="C247" s="677" t="s">
        <v>1912</v>
      </c>
      <c r="D247" s="677" t="s">
        <v>3149</v>
      </c>
      <c r="E247" s="677" t="s">
        <v>3150</v>
      </c>
      <c r="F247" s="681">
        <v>5</v>
      </c>
      <c r="G247" s="681">
        <v>5975</v>
      </c>
      <c r="H247" s="681">
        <v>0.98678777869529311</v>
      </c>
      <c r="I247" s="681">
        <v>1195</v>
      </c>
      <c r="J247" s="681">
        <v>5</v>
      </c>
      <c r="K247" s="681">
        <v>6055</v>
      </c>
      <c r="L247" s="681">
        <v>1</v>
      </c>
      <c r="M247" s="681">
        <v>1211</v>
      </c>
      <c r="N247" s="681">
        <v>5</v>
      </c>
      <c r="O247" s="681">
        <v>6055</v>
      </c>
      <c r="P247" s="703">
        <v>1</v>
      </c>
      <c r="Q247" s="682">
        <v>1211</v>
      </c>
    </row>
    <row r="248" spans="1:17" ht="14.4" customHeight="1" x14ac:dyDescent="0.3">
      <c r="A248" s="676" t="s">
        <v>3117</v>
      </c>
      <c r="B248" s="677" t="s">
        <v>3118</v>
      </c>
      <c r="C248" s="677" t="s">
        <v>1912</v>
      </c>
      <c r="D248" s="677" t="s">
        <v>3151</v>
      </c>
      <c r="E248" s="677" t="s">
        <v>3152</v>
      </c>
      <c r="F248" s="681">
        <v>5</v>
      </c>
      <c r="G248" s="681">
        <v>550</v>
      </c>
      <c r="H248" s="681">
        <v>1.6081871345029239</v>
      </c>
      <c r="I248" s="681">
        <v>110</v>
      </c>
      <c r="J248" s="681">
        <v>3</v>
      </c>
      <c r="K248" s="681">
        <v>342</v>
      </c>
      <c r="L248" s="681">
        <v>1</v>
      </c>
      <c r="M248" s="681">
        <v>114</v>
      </c>
      <c r="N248" s="681">
        <v>3</v>
      </c>
      <c r="O248" s="681">
        <v>342</v>
      </c>
      <c r="P248" s="703">
        <v>1</v>
      </c>
      <c r="Q248" s="682">
        <v>114</v>
      </c>
    </row>
    <row r="249" spans="1:17" ht="14.4" customHeight="1" x14ac:dyDescent="0.3">
      <c r="A249" s="676" t="s">
        <v>3117</v>
      </c>
      <c r="B249" s="677" t="s">
        <v>3118</v>
      </c>
      <c r="C249" s="677" t="s">
        <v>1912</v>
      </c>
      <c r="D249" s="677" t="s">
        <v>3153</v>
      </c>
      <c r="E249" s="677" t="s">
        <v>3154</v>
      </c>
      <c r="F249" s="681"/>
      <c r="G249" s="681"/>
      <c r="H249" s="681"/>
      <c r="I249" s="681"/>
      <c r="J249" s="681">
        <v>1</v>
      </c>
      <c r="K249" s="681">
        <v>1064</v>
      </c>
      <c r="L249" s="681">
        <v>1</v>
      </c>
      <c r="M249" s="681">
        <v>1064</v>
      </c>
      <c r="N249" s="681"/>
      <c r="O249" s="681"/>
      <c r="P249" s="703"/>
      <c r="Q249" s="682"/>
    </row>
    <row r="250" spans="1:17" ht="14.4" customHeight="1" x14ac:dyDescent="0.3">
      <c r="A250" s="676" t="s">
        <v>3117</v>
      </c>
      <c r="B250" s="677" t="s">
        <v>3118</v>
      </c>
      <c r="C250" s="677" t="s">
        <v>1912</v>
      </c>
      <c r="D250" s="677" t="s">
        <v>3155</v>
      </c>
      <c r="E250" s="677" t="s">
        <v>3156</v>
      </c>
      <c r="F250" s="681"/>
      <c r="G250" s="681"/>
      <c r="H250" s="681"/>
      <c r="I250" s="681"/>
      <c r="J250" s="681">
        <v>1</v>
      </c>
      <c r="K250" s="681">
        <v>301</v>
      </c>
      <c r="L250" s="681">
        <v>1</v>
      </c>
      <c r="M250" s="681">
        <v>301</v>
      </c>
      <c r="N250" s="681"/>
      <c r="O250" s="681"/>
      <c r="P250" s="703"/>
      <c r="Q250" s="682"/>
    </row>
    <row r="251" spans="1:17" ht="14.4" customHeight="1" x14ac:dyDescent="0.3">
      <c r="A251" s="676" t="s">
        <v>3157</v>
      </c>
      <c r="B251" s="677" t="s">
        <v>3158</v>
      </c>
      <c r="C251" s="677" t="s">
        <v>1912</v>
      </c>
      <c r="D251" s="677" t="s">
        <v>3159</v>
      </c>
      <c r="E251" s="677" t="s">
        <v>3160</v>
      </c>
      <c r="F251" s="681">
        <v>208</v>
      </c>
      <c r="G251" s="681">
        <v>11232</v>
      </c>
      <c r="H251" s="681">
        <v>0.88025078369905951</v>
      </c>
      <c r="I251" s="681">
        <v>54</v>
      </c>
      <c r="J251" s="681">
        <v>220</v>
      </c>
      <c r="K251" s="681">
        <v>12760</v>
      </c>
      <c r="L251" s="681">
        <v>1</v>
      </c>
      <c r="M251" s="681">
        <v>58</v>
      </c>
      <c r="N251" s="681">
        <v>245</v>
      </c>
      <c r="O251" s="681">
        <v>14210</v>
      </c>
      <c r="P251" s="703">
        <v>1.1136363636363635</v>
      </c>
      <c r="Q251" s="682">
        <v>58</v>
      </c>
    </row>
    <row r="252" spans="1:17" ht="14.4" customHeight="1" x14ac:dyDescent="0.3">
      <c r="A252" s="676" t="s">
        <v>3157</v>
      </c>
      <c r="B252" s="677" t="s">
        <v>3158</v>
      </c>
      <c r="C252" s="677" t="s">
        <v>1912</v>
      </c>
      <c r="D252" s="677" t="s">
        <v>3161</v>
      </c>
      <c r="E252" s="677" t="s">
        <v>3162</v>
      </c>
      <c r="F252" s="681">
        <v>399</v>
      </c>
      <c r="G252" s="681">
        <v>49077</v>
      </c>
      <c r="H252" s="681">
        <v>0.96306834906493455</v>
      </c>
      <c r="I252" s="681">
        <v>123</v>
      </c>
      <c r="J252" s="681">
        <v>389</v>
      </c>
      <c r="K252" s="681">
        <v>50959</v>
      </c>
      <c r="L252" s="681">
        <v>1</v>
      </c>
      <c r="M252" s="681">
        <v>131</v>
      </c>
      <c r="N252" s="681">
        <v>172</v>
      </c>
      <c r="O252" s="681">
        <v>22532</v>
      </c>
      <c r="P252" s="703">
        <v>0.44215938303341901</v>
      </c>
      <c r="Q252" s="682">
        <v>131</v>
      </c>
    </row>
    <row r="253" spans="1:17" ht="14.4" customHeight="1" x14ac:dyDescent="0.3">
      <c r="A253" s="676" t="s">
        <v>3157</v>
      </c>
      <c r="B253" s="677" t="s">
        <v>3158</v>
      </c>
      <c r="C253" s="677" t="s">
        <v>1912</v>
      </c>
      <c r="D253" s="677" t="s">
        <v>3163</v>
      </c>
      <c r="E253" s="677" t="s">
        <v>3164</v>
      </c>
      <c r="F253" s="681">
        <v>18</v>
      </c>
      <c r="G253" s="681">
        <v>3186</v>
      </c>
      <c r="H253" s="681">
        <v>0.56190476190476191</v>
      </c>
      <c r="I253" s="681">
        <v>177</v>
      </c>
      <c r="J253" s="681">
        <v>30</v>
      </c>
      <c r="K253" s="681">
        <v>5670</v>
      </c>
      <c r="L253" s="681">
        <v>1</v>
      </c>
      <c r="M253" s="681">
        <v>189</v>
      </c>
      <c r="N253" s="681">
        <v>19</v>
      </c>
      <c r="O253" s="681">
        <v>3591</v>
      </c>
      <c r="P253" s="703">
        <v>0.6333333333333333</v>
      </c>
      <c r="Q253" s="682">
        <v>189</v>
      </c>
    </row>
    <row r="254" spans="1:17" ht="14.4" customHeight="1" x14ac:dyDescent="0.3">
      <c r="A254" s="676" t="s">
        <v>3157</v>
      </c>
      <c r="B254" s="677" t="s">
        <v>3158</v>
      </c>
      <c r="C254" s="677" t="s">
        <v>1912</v>
      </c>
      <c r="D254" s="677" t="s">
        <v>3165</v>
      </c>
      <c r="E254" s="677" t="s">
        <v>3166</v>
      </c>
      <c r="F254" s="681">
        <v>41</v>
      </c>
      <c r="G254" s="681">
        <v>15744</v>
      </c>
      <c r="H254" s="681">
        <v>0.75849111143228787</v>
      </c>
      <c r="I254" s="681">
        <v>384</v>
      </c>
      <c r="J254" s="681">
        <v>51</v>
      </c>
      <c r="K254" s="681">
        <v>20757</v>
      </c>
      <c r="L254" s="681">
        <v>1</v>
      </c>
      <c r="M254" s="681">
        <v>407</v>
      </c>
      <c r="N254" s="681">
        <v>107</v>
      </c>
      <c r="O254" s="681">
        <v>43656</v>
      </c>
      <c r="P254" s="703">
        <v>2.1031941031941033</v>
      </c>
      <c r="Q254" s="682">
        <v>408</v>
      </c>
    </row>
    <row r="255" spans="1:17" ht="14.4" customHeight="1" x14ac:dyDescent="0.3">
      <c r="A255" s="676" t="s">
        <v>3157</v>
      </c>
      <c r="B255" s="677" t="s">
        <v>3158</v>
      </c>
      <c r="C255" s="677" t="s">
        <v>1912</v>
      </c>
      <c r="D255" s="677" t="s">
        <v>3167</v>
      </c>
      <c r="E255" s="677" t="s">
        <v>3168</v>
      </c>
      <c r="F255" s="681">
        <v>37</v>
      </c>
      <c r="G255" s="681">
        <v>6364</v>
      </c>
      <c r="H255" s="681">
        <v>4.4441340782122909</v>
      </c>
      <c r="I255" s="681">
        <v>172</v>
      </c>
      <c r="J255" s="681">
        <v>8</v>
      </c>
      <c r="K255" s="681">
        <v>1432</v>
      </c>
      <c r="L255" s="681">
        <v>1</v>
      </c>
      <c r="M255" s="681">
        <v>179</v>
      </c>
      <c r="N255" s="681">
        <v>18</v>
      </c>
      <c r="O255" s="681">
        <v>3240</v>
      </c>
      <c r="P255" s="703">
        <v>2.2625698324022347</v>
      </c>
      <c r="Q255" s="682">
        <v>180</v>
      </c>
    </row>
    <row r="256" spans="1:17" ht="14.4" customHeight="1" x14ac:dyDescent="0.3">
      <c r="A256" s="676" t="s">
        <v>3157</v>
      </c>
      <c r="B256" s="677" t="s">
        <v>3158</v>
      </c>
      <c r="C256" s="677" t="s">
        <v>1912</v>
      </c>
      <c r="D256" s="677" t="s">
        <v>3169</v>
      </c>
      <c r="E256" s="677" t="s">
        <v>3170</v>
      </c>
      <c r="F256" s="681">
        <v>36</v>
      </c>
      <c r="G256" s="681">
        <v>11592</v>
      </c>
      <c r="H256" s="681">
        <v>34.602985074626865</v>
      </c>
      <c r="I256" s="681">
        <v>322</v>
      </c>
      <c r="J256" s="681">
        <v>1</v>
      </c>
      <c r="K256" s="681">
        <v>335</v>
      </c>
      <c r="L256" s="681">
        <v>1</v>
      </c>
      <c r="M256" s="681">
        <v>335</v>
      </c>
      <c r="N256" s="681">
        <v>18</v>
      </c>
      <c r="O256" s="681">
        <v>6048</v>
      </c>
      <c r="P256" s="703">
        <v>18.053731343283584</v>
      </c>
      <c r="Q256" s="682">
        <v>336</v>
      </c>
    </row>
    <row r="257" spans="1:17" ht="14.4" customHeight="1" x14ac:dyDescent="0.3">
      <c r="A257" s="676" t="s">
        <v>3157</v>
      </c>
      <c r="B257" s="677" t="s">
        <v>3158</v>
      </c>
      <c r="C257" s="677" t="s">
        <v>1912</v>
      </c>
      <c r="D257" s="677" t="s">
        <v>3171</v>
      </c>
      <c r="E257" s="677" t="s">
        <v>3172</v>
      </c>
      <c r="F257" s="681"/>
      <c r="G257" s="681"/>
      <c r="H257" s="681"/>
      <c r="I257" s="681"/>
      <c r="J257" s="681"/>
      <c r="K257" s="681"/>
      <c r="L257" s="681"/>
      <c r="M257" s="681"/>
      <c r="N257" s="681">
        <v>1</v>
      </c>
      <c r="O257" s="681">
        <v>459</v>
      </c>
      <c r="P257" s="703"/>
      <c r="Q257" s="682">
        <v>459</v>
      </c>
    </row>
    <row r="258" spans="1:17" ht="14.4" customHeight="1" x14ac:dyDescent="0.3">
      <c r="A258" s="676" t="s">
        <v>3157</v>
      </c>
      <c r="B258" s="677" t="s">
        <v>3158</v>
      </c>
      <c r="C258" s="677" t="s">
        <v>1912</v>
      </c>
      <c r="D258" s="677" t="s">
        <v>3173</v>
      </c>
      <c r="E258" s="677" t="s">
        <v>3174</v>
      </c>
      <c r="F258" s="681">
        <v>165</v>
      </c>
      <c r="G258" s="681">
        <v>56265</v>
      </c>
      <c r="H258" s="681">
        <v>1.3107135369347962</v>
      </c>
      <c r="I258" s="681">
        <v>341</v>
      </c>
      <c r="J258" s="681">
        <v>123</v>
      </c>
      <c r="K258" s="681">
        <v>42927</v>
      </c>
      <c r="L258" s="681">
        <v>1</v>
      </c>
      <c r="M258" s="681">
        <v>349</v>
      </c>
      <c r="N258" s="681">
        <v>95</v>
      </c>
      <c r="O258" s="681">
        <v>33155</v>
      </c>
      <c r="P258" s="703">
        <v>0.77235772357723576</v>
      </c>
      <c r="Q258" s="682">
        <v>349</v>
      </c>
    </row>
    <row r="259" spans="1:17" ht="14.4" customHeight="1" x14ac:dyDescent="0.3">
      <c r="A259" s="676" t="s">
        <v>3157</v>
      </c>
      <c r="B259" s="677" t="s">
        <v>3158</v>
      </c>
      <c r="C259" s="677" t="s">
        <v>1912</v>
      </c>
      <c r="D259" s="677" t="s">
        <v>3175</v>
      </c>
      <c r="E259" s="677" t="s">
        <v>3176</v>
      </c>
      <c r="F259" s="681"/>
      <c r="G259" s="681"/>
      <c r="H259" s="681"/>
      <c r="I259" s="681"/>
      <c r="J259" s="681"/>
      <c r="K259" s="681"/>
      <c r="L259" s="681"/>
      <c r="M259" s="681"/>
      <c r="N259" s="681">
        <v>1</v>
      </c>
      <c r="O259" s="681">
        <v>1653</v>
      </c>
      <c r="P259" s="703"/>
      <c r="Q259" s="682">
        <v>1653</v>
      </c>
    </row>
    <row r="260" spans="1:17" ht="14.4" customHeight="1" x14ac:dyDescent="0.3">
      <c r="A260" s="676" t="s">
        <v>3157</v>
      </c>
      <c r="B260" s="677" t="s">
        <v>3158</v>
      </c>
      <c r="C260" s="677" t="s">
        <v>1912</v>
      </c>
      <c r="D260" s="677" t="s">
        <v>3177</v>
      </c>
      <c r="E260" s="677" t="s">
        <v>3178</v>
      </c>
      <c r="F260" s="681">
        <v>20</v>
      </c>
      <c r="G260" s="681">
        <v>2180</v>
      </c>
      <c r="H260" s="681">
        <v>1.0351377018043684</v>
      </c>
      <c r="I260" s="681">
        <v>109</v>
      </c>
      <c r="J260" s="681">
        <v>18</v>
      </c>
      <c r="K260" s="681">
        <v>2106</v>
      </c>
      <c r="L260" s="681">
        <v>1</v>
      </c>
      <c r="M260" s="681">
        <v>117</v>
      </c>
      <c r="N260" s="681">
        <v>55</v>
      </c>
      <c r="O260" s="681">
        <v>6435</v>
      </c>
      <c r="P260" s="703">
        <v>3.0555555555555554</v>
      </c>
      <c r="Q260" s="682">
        <v>117</v>
      </c>
    </row>
    <row r="261" spans="1:17" ht="14.4" customHeight="1" x14ac:dyDescent="0.3">
      <c r="A261" s="676" t="s">
        <v>3157</v>
      </c>
      <c r="B261" s="677" t="s">
        <v>3158</v>
      </c>
      <c r="C261" s="677" t="s">
        <v>1912</v>
      </c>
      <c r="D261" s="677" t="s">
        <v>3179</v>
      </c>
      <c r="E261" s="677" t="s">
        <v>3180</v>
      </c>
      <c r="F261" s="681">
        <v>3</v>
      </c>
      <c r="G261" s="681">
        <v>1128</v>
      </c>
      <c r="H261" s="681">
        <v>2.9147286821705425</v>
      </c>
      <c r="I261" s="681">
        <v>376</v>
      </c>
      <c r="J261" s="681">
        <v>1</v>
      </c>
      <c r="K261" s="681">
        <v>387</v>
      </c>
      <c r="L261" s="681">
        <v>1</v>
      </c>
      <c r="M261" s="681">
        <v>387</v>
      </c>
      <c r="N261" s="681">
        <v>4</v>
      </c>
      <c r="O261" s="681">
        <v>1564</v>
      </c>
      <c r="P261" s="703">
        <v>4.0413436692506464</v>
      </c>
      <c r="Q261" s="682">
        <v>391</v>
      </c>
    </row>
    <row r="262" spans="1:17" ht="14.4" customHeight="1" x14ac:dyDescent="0.3">
      <c r="A262" s="676" t="s">
        <v>3157</v>
      </c>
      <c r="B262" s="677" t="s">
        <v>3158</v>
      </c>
      <c r="C262" s="677" t="s">
        <v>1912</v>
      </c>
      <c r="D262" s="677" t="s">
        <v>3181</v>
      </c>
      <c r="E262" s="677" t="s">
        <v>3182</v>
      </c>
      <c r="F262" s="681">
        <v>16</v>
      </c>
      <c r="G262" s="681">
        <v>592</v>
      </c>
      <c r="H262" s="681">
        <v>1.1983805668016194</v>
      </c>
      <c r="I262" s="681">
        <v>37</v>
      </c>
      <c r="J262" s="681">
        <v>13</v>
      </c>
      <c r="K262" s="681">
        <v>494</v>
      </c>
      <c r="L262" s="681">
        <v>1</v>
      </c>
      <c r="M262" s="681">
        <v>38</v>
      </c>
      <c r="N262" s="681">
        <v>36</v>
      </c>
      <c r="O262" s="681">
        <v>1368</v>
      </c>
      <c r="P262" s="703">
        <v>2.7692307692307692</v>
      </c>
      <c r="Q262" s="682">
        <v>38</v>
      </c>
    </row>
    <row r="263" spans="1:17" ht="14.4" customHeight="1" x14ac:dyDescent="0.3">
      <c r="A263" s="676" t="s">
        <v>3157</v>
      </c>
      <c r="B263" s="677" t="s">
        <v>3158</v>
      </c>
      <c r="C263" s="677" t="s">
        <v>1912</v>
      </c>
      <c r="D263" s="677" t="s">
        <v>3183</v>
      </c>
      <c r="E263" s="677" t="s">
        <v>3184</v>
      </c>
      <c r="F263" s="681">
        <v>4</v>
      </c>
      <c r="G263" s="681">
        <v>2704</v>
      </c>
      <c r="H263" s="681">
        <v>3.8409090909090908</v>
      </c>
      <c r="I263" s="681">
        <v>676</v>
      </c>
      <c r="J263" s="681">
        <v>1</v>
      </c>
      <c r="K263" s="681">
        <v>704</v>
      </c>
      <c r="L263" s="681">
        <v>1</v>
      </c>
      <c r="M263" s="681">
        <v>704</v>
      </c>
      <c r="N263" s="681">
        <v>6</v>
      </c>
      <c r="O263" s="681">
        <v>4230</v>
      </c>
      <c r="P263" s="703">
        <v>6.0085227272727275</v>
      </c>
      <c r="Q263" s="682">
        <v>705</v>
      </c>
    </row>
    <row r="264" spans="1:17" ht="14.4" customHeight="1" x14ac:dyDescent="0.3">
      <c r="A264" s="676" t="s">
        <v>3157</v>
      </c>
      <c r="B264" s="677" t="s">
        <v>3158</v>
      </c>
      <c r="C264" s="677" t="s">
        <v>1912</v>
      </c>
      <c r="D264" s="677" t="s">
        <v>3185</v>
      </c>
      <c r="E264" s="677" t="s">
        <v>3186</v>
      </c>
      <c r="F264" s="681">
        <v>1</v>
      </c>
      <c r="G264" s="681">
        <v>138</v>
      </c>
      <c r="H264" s="681"/>
      <c r="I264" s="681">
        <v>138</v>
      </c>
      <c r="J264" s="681"/>
      <c r="K264" s="681"/>
      <c r="L264" s="681"/>
      <c r="M264" s="681"/>
      <c r="N264" s="681"/>
      <c r="O264" s="681"/>
      <c r="P264" s="703"/>
      <c r="Q264" s="682"/>
    </row>
    <row r="265" spans="1:17" ht="14.4" customHeight="1" x14ac:dyDescent="0.3">
      <c r="A265" s="676" t="s">
        <v>3157</v>
      </c>
      <c r="B265" s="677" t="s">
        <v>3158</v>
      </c>
      <c r="C265" s="677" t="s">
        <v>1912</v>
      </c>
      <c r="D265" s="677" t="s">
        <v>3187</v>
      </c>
      <c r="E265" s="677" t="s">
        <v>3188</v>
      </c>
      <c r="F265" s="681">
        <v>192</v>
      </c>
      <c r="G265" s="681">
        <v>54720</v>
      </c>
      <c r="H265" s="681">
        <v>0.82568807339449546</v>
      </c>
      <c r="I265" s="681">
        <v>285</v>
      </c>
      <c r="J265" s="681">
        <v>218</v>
      </c>
      <c r="K265" s="681">
        <v>66272</v>
      </c>
      <c r="L265" s="681">
        <v>1</v>
      </c>
      <c r="M265" s="681">
        <v>304</v>
      </c>
      <c r="N265" s="681">
        <v>169</v>
      </c>
      <c r="O265" s="681">
        <v>51545</v>
      </c>
      <c r="P265" s="703">
        <v>0.77777945436986962</v>
      </c>
      <c r="Q265" s="682">
        <v>305</v>
      </c>
    </row>
    <row r="266" spans="1:17" ht="14.4" customHeight="1" x14ac:dyDescent="0.3">
      <c r="A266" s="676" t="s">
        <v>3157</v>
      </c>
      <c r="B266" s="677" t="s">
        <v>3158</v>
      </c>
      <c r="C266" s="677" t="s">
        <v>1912</v>
      </c>
      <c r="D266" s="677" t="s">
        <v>3189</v>
      </c>
      <c r="E266" s="677" t="s">
        <v>3190</v>
      </c>
      <c r="F266" s="681">
        <v>108</v>
      </c>
      <c r="G266" s="681">
        <v>49896</v>
      </c>
      <c r="H266" s="681">
        <v>0.90182186234817818</v>
      </c>
      <c r="I266" s="681">
        <v>462</v>
      </c>
      <c r="J266" s="681">
        <v>112</v>
      </c>
      <c r="K266" s="681">
        <v>55328</v>
      </c>
      <c r="L266" s="681">
        <v>1</v>
      </c>
      <c r="M266" s="681">
        <v>494</v>
      </c>
      <c r="N266" s="681">
        <v>176</v>
      </c>
      <c r="O266" s="681">
        <v>86944</v>
      </c>
      <c r="P266" s="703">
        <v>1.5714285714285714</v>
      </c>
      <c r="Q266" s="682">
        <v>494</v>
      </c>
    </row>
    <row r="267" spans="1:17" ht="14.4" customHeight="1" x14ac:dyDescent="0.3">
      <c r="A267" s="676" t="s">
        <v>3157</v>
      </c>
      <c r="B267" s="677" t="s">
        <v>3158</v>
      </c>
      <c r="C267" s="677" t="s">
        <v>1912</v>
      </c>
      <c r="D267" s="677" t="s">
        <v>3191</v>
      </c>
      <c r="E267" s="677" t="s">
        <v>3192</v>
      </c>
      <c r="F267" s="681">
        <v>277</v>
      </c>
      <c r="G267" s="681">
        <v>98612</v>
      </c>
      <c r="H267" s="681">
        <v>0.96216216216216222</v>
      </c>
      <c r="I267" s="681">
        <v>356</v>
      </c>
      <c r="J267" s="681">
        <v>277</v>
      </c>
      <c r="K267" s="681">
        <v>102490</v>
      </c>
      <c r="L267" s="681">
        <v>1</v>
      </c>
      <c r="M267" s="681">
        <v>370</v>
      </c>
      <c r="N267" s="681">
        <v>242</v>
      </c>
      <c r="O267" s="681">
        <v>89540</v>
      </c>
      <c r="P267" s="703">
        <v>0.87364620938628157</v>
      </c>
      <c r="Q267" s="682">
        <v>370</v>
      </c>
    </row>
    <row r="268" spans="1:17" ht="14.4" customHeight="1" x14ac:dyDescent="0.3">
      <c r="A268" s="676" t="s">
        <v>3157</v>
      </c>
      <c r="B268" s="677" t="s">
        <v>3158</v>
      </c>
      <c r="C268" s="677" t="s">
        <v>1912</v>
      </c>
      <c r="D268" s="677" t="s">
        <v>3193</v>
      </c>
      <c r="E268" s="677" t="s">
        <v>3194</v>
      </c>
      <c r="F268" s="681"/>
      <c r="G268" s="681"/>
      <c r="H268" s="681"/>
      <c r="I268" s="681"/>
      <c r="J268" s="681"/>
      <c r="K268" s="681"/>
      <c r="L268" s="681"/>
      <c r="M268" s="681"/>
      <c r="N268" s="681">
        <v>1</v>
      </c>
      <c r="O268" s="681">
        <v>12794</v>
      </c>
      <c r="P268" s="703"/>
      <c r="Q268" s="682">
        <v>12794</v>
      </c>
    </row>
    <row r="269" spans="1:17" ht="14.4" customHeight="1" x14ac:dyDescent="0.3">
      <c r="A269" s="676" t="s">
        <v>3157</v>
      </c>
      <c r="B269" s="677" t="s">
        <v>3158</v>
      </c>
      <c r="C269" s="677" t="s">
        <v>1912</v>
      </c>
      <c r="D269" s="677" t="s">
        <v>3195</v>
      </c>
      <c r="E269" s="677" t="s">
        <v>3196</v>
      </c>
      <c r="F269" s="681">
        <v>4</v>
      </c>
      <c r="G269" s="681">
        <v>420</v>
      </c>
      <c r="H269" s="681"/>
      <c r="I269" s="681">
        <v>105</v>
      </c>
      <c r="J269" s="681"/>
      <c r="K269" s="681"/>
      <c r="L269" s="681"/>
      <c r="M269" s="681"/>
      <c r="N269" s="681">
        <v>2</v>
      </c>
      <c r="O269" s="681">
        <v>222</v>
      </c>
      <c r="P269" s="703"/>
      <c r="Q269" s="682">
        <v>111</v>
      </c>
    </row>
    <row r="270" spans="1:17" ht="14.4" customHeight="1" x14ac:dyDescent="0.3">
      <c r="A270" s="676" t="s">
        <v>3157</v>
      </c>
      <c r="B270" s="677" t="s">
        <v>3158</v>
      </c>
      <c r="C270" s="677" t="s">
        <v>1912</v>
      </c>
      <c r="D270" s="677" t="s">
        <v>3197</v>
      </c>
      <c r="E270" s="677" t="s">
        <v>3198</v>
      </c>
      <c r="F270" s="681">
        <v>8</v>
      </c>
      <c r="G270" s="681">
        <v>936</v>
      </c>
      <c r="H270" s="681">
        <v>0.39410526315789474</v>
      </c>
      <c r="I270" s="681">
        <v>117</v>
      </c>
      <c r="J270" s="681">
        <v>19</v>
      </c>
      <c r="K270" s="681">
        <v>2375</v>
      </c>
      <c r="L270" s="681">
        <v>1</v>
      </c>
      <c r="M270" s="681">
        <v>125</v>
      </c>
      <c r="N270" s="681">
        <v>3</v>
      </c>
      <c r="O270" s="681">
        <v>375</v>
      </c>
      <c r="P270" s="703">
        <v>0.15789473684210525</v>
      </c>
      <c r="Q270" s="682">
        <v>125</v>
      </c>
    </row>
    <row r="271" spans="1:17" ht="14.4" customHeight="1" x14ac:dyDescent="0.3">
      <c r="A271" s="676" t="s">
        <v>3157</v>
      </c>
      <c r="B271" s="677" t="s">
        <v>3158</v>
      </c>
      <c r="C271" s="677" t="s">
        <v>1912</v>
      </c>
      <c r="D271" s="677" t="s">
        <v>3199</v>
      </c>
      <c r="E271" s="677" t="s">
        <v>3200</v>
      </c>
      <c r="F271" s="681">
        <v>24</v>
      </c>
      <c r="G271" s="681">
        <v>11112</v>
      </c>
      <c r="H271" s="681">
        <v>1.1224242424242423</v>
      </c>
      <c r="I271" s="681">
        <v>463</v>
      </c>
      <c r="J271" s="681">
        <v>20</v>
      </c>
      <c r="K271" s="681">
        <v>9900</v>
      </c>
      <c r="L271" s="681">
        <v>1</v>
      </c>
      <c r="M271" s="681">
        <v>495</v>
      </c>
      <c r="N271" s="681">
        <v>67</v>
      </c>
      <c r="O271" s="681">
        <v>33165</v>
      </c>
      <c r="P271" s="703">
        <v>3.35</v>
      </c>
      <c r="Q271" s="682">
        <v>495</v>
      </c>
    </row>
    <row r="272" spans="1:17" ht="14.4" customHeight="1" x14ac:dyDescent="0.3">
      <c r="A272" s="676" t="s">
        <v>3157</v>
      </c>
      <c r="B272" s="677" t="s">
        <v>3158</v>
      </c>
      <c r="C272" s="677" t="s">
        <v>1912</v>
      </c>
      <c r="D272" s="677" t="s">
        <v>2816</v>
      </c>
      <c r="E272" s="677" t="s">
        <v>2817</v>
      </c>
      <c r="F272" s="681">
        <v>2</v>
      </c>
      <c r="G272" s="681">
        <v>2536</v>
      </c>
      <c r="H272" s="681"/>
      <c r="I272" s="681">
        <v>1268</v>
      </c>
      <c r="J272" s="681"/>
      <c r="K272" s="681"/>
      <c r="L272" s="681"/>
      <c r="M272" s="681"/>
      <c r="N272" s="681"/>
      <c r="O272" s="681"/>
      <c r="P272" s="703"/>
      <c r="Q272" s="682"/>
    </row>
    <row r="273" spans="1:17" ht="14.4" customHeight="1" x14ac:dyDescent="0.3">
      <c r="A273" s="676" t="s">
        <v>3157</v>
      </c>
      <c r="B273" s="677" t="s">
        <v>3158</v>
      </c>
      <c r="C273" s="677" t="s">
        <v>1912</v>
      </c>
      <c r="D273" s="677" t="s">
        <v>3201</v>
      </c>
      <c r="E273" s="677" t="s">
        <v>3202</v>
      </c>
      <c r="F273" s="681">
        <v>8</v>
      </c>
      <c r="G273" s="681">
        <v>3496</v>
      </c>
      <c r="H273" s="681"/>
      <c r="I273" s="681">
        <v>437</v>
      </c>
      <c r="J273" s="681"/>
      <c r="K273" s="681"/>
      <c r="L273" s="681"/>
      <c r="M273" s="681"/>
      <c r="N273" s="681">
        <v>2</v>
      </c>
      <c r="O273" s="681">
        <v>912</v>
      </c>
      <c r="P273" s="703"/>
      <c r="Q273" s="682">
        <v>456</v>
      </c>
    </row>
    <row r="274" spans="1:17" ht="14.4" customHeight="1" x14ac:dyDescent="0.3">
      <c r="A274" s="676" t="s">
        <v>3157</v>
      </c>
      <c r="B274" s="677" t="s">
        <v>3158</v>
      </c>
      <c r="C274" s="677" t="s">
        <v>1912</v>
      </c>
      <c r="D274" s="677" t="s">
        <v>3203</v>
      </c>
      <c r="E274" s="677" t="s">
        <v>3204</v>
      </c>
      <c r="F274" s="681">
        <v>4</v>
      </c>
      <c r="G274" s="681">
        <v>216</v>
      </c>
      <c r="H274" s="681">
        <v>0.20689655172413793</v>
      </c>
      <c r="I274" s="681">
        <v>54</v>
      </c>
      <c r="J274" s="681">
        <v>18</v>
      </c>
      <c r="K274" s="681">
        <v>1044</v>
      </c>
      <c r="L274" s="681">
        <v>1</v>
      </c>
      <c r="M274" s="681">
        <v>58</v>
      </c>
      <c r="N274" s="681">
        <v>4</v>
      </c>
      <c r="O274" s="681">
        <v>232</v>
      </c>
      <c r="P274" s="703">
        <v>0.22222222222222221</v>
      </c>
      <c r="Q274" s="682">
        <v>58</v>
      </c>
    </row>
    <row r="275" spans="1:17" ht="14.4" customHeight="1" x14ac:dyDescent="0.3">
      <c r="A275" s="676" t="s">
        <v>3157</v>
      </c>
      <c r="B275" s="677" t="s">
        <v>3158</v>
      </c>
      <c r="C275" s="677" t="s">
        <v>1912</v>
      </c>
      <c r="D275" s="677" t="s">
        <v>3205</v>
      </c>
      <c r="E275" s="677" t="s">
        <v>3206</v>
      </c>
      <c r="F275" s="681"/>
      <c r="G275" s="681"/>
      <c r="H275" s="681"/>
      <c r="I275" s="681"/>
      <c r="J275" s="681"/>
      <c r="K275" s="681"/>
      <c r="L275" s="681"/>
      <c r="M275" s="681"/>
      <c r="N275" s="681">
        <v>1</v>
      </c>
      <c r="O275" s="681">
        <v>2173</v>
      </c>
      <c r="P275" s="703"/>
      <c r="Q275" s="682">
        <v>2173</v>
      </c>
    </row>
    <row r="276" spans="1:17" ht="14.4" customHeight="1" x14ac:dyDescent="0.3">
      <c r="A276" s="676" t="s">
        <v>3157</v>
      </c>
      <c r="B276" s="677" t="s">
        <v>3158</v>
      </c>
      <c r="C276" s="677" t="s">
        <v>1912</v>
      </c>
      <c r="D276" s="677" t="s">
        <v>3207</v>
      </c>
      <c r="E276" s="677" t="s">
        <v>3208</v>
      </c>
      <c r="F276" s="681">
        <v>1419</v>
      </c>
      <c r="G276" s="681">
        <v>239811</v>
      </c>
      <c r="H276" s="681">
        <v>1.0203637910860546</v>
      </c>
      <c r="I276" s="681">
        <v>169</v>
      </c>
      <c r="J276" s="681">
        <v>1343</v>
      </c>
      <c r="K276" s="681">
        <v>235025</v>
      </c>
      <c r="L276" s="681">
        <v>1</v>
      </c>
      <c r="M276" s="681">
        <v>175</v>
      </c>
      <c r="N276" s="681">
        <v>895</v>
      </c>
      <c r="O276" s="681">
        <v>157520</v>
      </c>
      <c r="P276" s="703">
        <v>0.67022657164131472</v>
      </c>
      <c r="Q276" s="682">
        <v>176</v>
      </c>
    </row>
    <row r="277" spans="1:17" ht="14.4" customHeight="1" x14ac:dyDescent="0.3">
      <c r="A277" s="676" t="s">
        <v>3157</v>
      </c>
      <c r="B277" s="677" t="s">
        <v>3158</v>
      </c>
      <c r="C277" s="677" t="s">
        <v>1912</v>
      </c>
      <c r="D277" s="677" t="s">
        <v>3209</v>
      </c>
      <c r="E277" s="677" t="s">
        <v>3210</v>
      </c>
      <c r="F277" s="681">
        <v>17</v>
      </c>
      <c r="G277" s="681">
        <v>1377</v>
      </c>
      <c r="H277" s="681">
        <v>8.1</v>
      </c>
      <c r="I277" s="681">
        <v>81</v>
      </c>
      <c r="J277" s="681">
        <v>2</v>
      </c>
      <c r="K277" s="681">
        <v>170</v>
      </c>
      <c r="L277" s="681">
        <v>1</v>
      </c>
      <c r="M277" s="681">
        <v>85</v>
      </c>
      <c r="N277" s="681">
        <v>14</v>
      </c>
      <c r="O277" s="681">
        <v>1190</v>
      </c>
      <c r="P277" s="703">
        <v>7</v>
      </c>
      <c r="Q277" s="682">
        <v>85</v>
      </c>
    </row>
    <row r="278" spans="1:17" ht="14.4" customHeight="1" x14ac:dyDescent="0.3">
      <c r="A278" s="676" t="s">
        <v>3157</v>
      </c>
      <c r="B278" s="677" t="s">
        <v>3158</v>
      </c>
      <c r="C278" s="677" t="s">
        <v>1912</v>
      </c>
      <c r="D278" s="677" t="s">
        <v>3211</v>
      </c>
      <c r="E278" s="677" t="s">
        <v>3212</v>
      </c>
      <c r="F278" s="681"/>
      <c r="G278" s="681"/>
      <c r="H278" s="681"/>
      <c r="I278" s="681"/>
      <c r="J278" s="681"/>
      <c r="K278" s="681"/>
      <c r="L278" s="681"/>
      <c r="M278" s="681"/>
      <c r="N278" s="681">
        <v>2</v>
      </c>
      <c r="O278" s="681">
        <v>356</v>
      </c>
      <c r="P278" s="703"/>
      <c r="Q278" s="682">
        <v>178</v>
      </c>
    </row>
    <row r="279" spans="1:17" ht="14.4" customHeight="1" x14ac:dyDescent="0.3">
      <c r="A279" s="676" t="s">
        <v>3157</v>
      </c>
      <c r="B279" s="677" t="s">
        <v>3158</v>
      </c>
      <c r="C279" s="677" t="s">
        <v>1912</v>
      </c>
      <c r="D279" s="677" t="s">
        <v>3213</v>
      </c>
      <c r="E279" s="677" t="s">
        <v>3214</v>
      </c>
      <c r="F279" s="681">
        <v>3</v>
      </c>
      <c r="G279" s="681">
        <v>489</v>
      </c>
      <c r="H279" s="681">
        <v>0.72337278106508873</v>
      </c>
      <c r="I279" s="681">
        <v>163</v>
      </c>
      <c r="J279" s="681">
        <v>4</v>
      </c>
      <c r="K279" s="681">
        <v>676</v>
      </c>
      <c r="L279" s="681">
        <v>1</v>
      </c>
      <c r="M279" s="681">
        <v>169</v>
      </c>
      <c r="N279" s="681">
        <v>5</v>
      </c>
      <c r="O279" s="681">
        <v>850</v>
      </c>
      <c r="P279" s="703">
        <v>1.2573964497041421</v>
      </c>
      <c r="Q279" s="682">
        <v>170</v>
      </c>
    </row>
    <row r="280" spans="1:17" ht="14.4" customHeight="1" x14ac:dyDescent="0.3">
      <c r="A280" s="676" t="s">
        <v>3157</v>
      </c>
      <c r="B280" s="677" t="s">
        <v>3158</v>
      </c>
      <c r="C280" s="677" t="s">
        <v>1912</v>
      </c>
      <c r="D280" s="677" t="s">
        <v>2892</v>
      </c>
      <c r="E280" s="677" t="s">
        <v>2893</v>
      </c>
      <c r="F280" s="681">
        <v>2</v>
      </c>
      <c r="G280" s="681">
        <v>2016</v>
      </c>
      <c r="H280" s="681"/>
      <c r="I280" s="681">
        <v>1008</v>
      </c>
      <c r="J280" s="681"/>
      <c r="K280" s="681"/>
      <c r="L280" s="681"/>
      <c r="M280" s="681"/>
      <c r="N280" s="681"/>
      <c r="O280" s="681"/>
      <c r="P280" s="703"/>
      <c r="Q280" s="682"/>
    </row>
    <row r="281" spans="1:17" ht="14.4" customHeight="1" x14ac:dyDescent="0.3">
      <c r="A281" s="676" t="s">
        <v>3157</v>
      </c>
      <c r="B281" s="677" t="s">
        <v>3158</v>
      </c>
      <c r="C281" s="677" t="s">
        <v>1912</v>
      </c>
      <c r="D281" s="677" t="s">
        <v>3215</v>
      </c>
      <c r="E281" s="677" t="s">
        <v>3216</v>
      </c>
      <c r="F281" s="681">
        <v>1</v>
      </c>
      <c r="G281" s="681">
        <v>170</v>
      </c>
      <c r="H281" s="681"/>
      <c r="I281" s="681">
        <v>170</v>
      </c>
      <c r="J281" s="681"/>
      <c r="K281" s="681"/>
      <c r="L281" s="681"/>
      <c r="M281" s="681"/>
      <c r="N281" s="681">
        <v>2</v>
      </c>
      <c r="O281" s="681">
        <v>352</v>
      </c>
      <c r="P281" s="703"/>
      <c r="Q281" s="682">
        <v>176</v>
      </c>
    </row>
    <row r="282" spans="1:17" ht="14.4" customHeight="1" x14ac:dyDescent="0.3">
      <c r="A282" s="676" t="s">
        <v>3157</v>
      </c>
      <c r="B282" s="677" t="s">
        <v>3158</v>
      </c>
      <c r="C282" s="677" t="s">
        <v>1912</v>
      </c>
      <c r="D282" s="677" t="s">
        <v>3217</v>
      </c>
      <c r="E282" s="677" t="s">
        <v>3218</v>
      </c>
      <c r="F282" s="681">
        <v>4</v>
      </c>
      <c r="G282" s="681">
        <v>9056</v>
      </c>
      <c r="H282" s="681"/>
      <c r="I282" s="681">
        <v>2264</v>
      </c>
      <c r="J282" s="681"/>
      <c r="K282" s="681"/>
      <c r="L282" s="681"/>
      <c r="M282" s="681"/>
      <c r="N282" s="681"/>
      <c r="O282" s="681"/>
      <c r="P282" s="703"/>
      <c r="Q282" s="682"/>
    </row>
    <row r="283" spans="1:17" ht="14.4" customHeight="1" x14ac:dyDescent="0.3">
      <c r="A283" s="676" t="s">
        <v>3157</v>
      </c>
      <c r="B283" s="677" t="s">
        <v>3158</v>
      </c>
      <c r="C283" s="677" t="s">
        <v>1912</v>
      </c>
      <c r="D283" s="677" t="s">
        <v>3219</v>
      </c>
      <c r="E283" s="677" t="s">
        <v>3220</v>
      </c>
      <c r="F283" s="681">
        <v>2</v>
      </c>
      <c r="G283" s="681">
        <v>494</v>
      </c>
      <c r="H283" s="681">
        <v>1.8783269961977187</v>
      </c>
      <c r="I283" s="681">
        <v>247</v>
      </c>
      <c r="J283" s="681">
        <v>1</v>
      </c>
      <c r="K283" s="681">
        <v>263</v>
      </c>
      <c r="L283" s="681">
        <v>1</v>
      </c>
      <c r="M283" s="681">
        <v>263</v>
      </c>
      <c r="N283" s="681">
        <v>5</v>
      </c>
      <c r="O283" s="681">
        <v>1320</v>
      </c>
      <c r="P283" s="703">
        <v>5.0190114068441067</v>
      </c>
      <c r="Q283" s="682">
        <v>264</v>
      </c>
    </row>
    <row r="284" spans="1:17" ht="14.4" customHeight="1" x14ac:dyDescent="0.3">
      <c r="A284" s="676" t="s">
        <v>3157</v>
      </c>
      <c r="B284" s="677" t="s">
        <v>3158</v>
      </c>
      <c r="C284" s="677" t="s">
        <v>1912</v>
      </c>
      <c r="D284" s="677" t="s">
        <v>3221</v>
      </c>
      <c r="E284" s="677" t="s">
        <v>3222</v>
      </c>
      <c r="F284" s="681">
        <v>5</v>
      </c>
      <c r="G284" s="681">
        <v>10060</v>
      </c>
      <c r="H284" s="681"/>
      <c r="I284" s="681">
        <v>2012</v>
      </c>
      <c r="J284" s="681"/>
      <c r="K284" s="681"/>
      <c r="L284" s="681"/>
      <c r="M284" s="681"/>
      <c r="N284" s="681">
        <v>3</v>
      </c>
      <c r="O284" s="681">
        <v>6393</v>
      </c>
      <c r="P284" s="703"/>
      <c r="Q284" s="682">
        <v>2131</v>
      </c>
    </row>
    <row r="285" spans="1:17" ht="14.4" customHeight="1" x14ac:dyDescent="0.3">
      <c r="A285" s="676" t="s">
        <v>3157</v>
      </c>
      <c r="B285" s="677" t="s">
        <v>3158</v>
      </c>
      <c r="C285" s="677" t="s">
        <v>1912</v>
      </c>
      <c r="D285" s="677" t="s">
        <v>3223</v>
      </c>
      <c r="E285" s="677" t="s">
        <v>3224</v>
      </c>
      <c r="F285" s="681">
        <v>28</v>
      </c>
      <c r="G285" s="681">
        <v>6328</v>
      </c>
      <c r="H285" s="681">
        <v>1.0459504132231405</v>
      </c>
      <c r="I285" s="681">
        <v>226</v>
      </c>
      <c r="J285" s="681">
        <v>25</v>
      </c>
      <c r="K285" s="681">
        <v>6050</v>
      </c>
      <c r="L285" s="681">
        <v>1</v>
      </c>
      <c r="M285" s="681">
        <v>242</v>
      </c>
      <c r="N285" s="681">
        <v>72</v>
      </c>
      <c r="O285" s="681">
        <v>17424</v>
      </c>
      <c r="P285" s="703">
        <v>2.88</v>
      </c>
      <c r="Q285" s="682">
        <v>242</v>
      </c>
    </row>
    <row r="286" spans="1:17" ht="14.4" customHeight="1" x14ac:dyDescent="0.3">
      <c r="A286" s="676" t="s">
        <v>3157</v>
      </c>
      <c r="B286" s="677" t="s">
        <v>3158</v>
      </c>
      <c r="C286" s="677" t="s">
        <v>1912</v>
      </c>
      <c r="D286" s="677" t="s">
        <v>3225</v>
      </c>
      <c r="E286" s="677" t="s">
        <v>3226</v>
      </c>
      <c r="F286" s="681">
        <v>1</v>
      </c>
      <c r="G286" s="681">
        <v>418</v>
      </c>
      <c r="H286" s="681">
        <v>0.49408983451536642</v>
      </c>
      <c r="I286" s="681">
        <v>418</v>
      </c>
      <c r="J286" s="681">
        <v>2</v>
      </c>
      <c r="K286" s="681">
        <v>846</v>
      </c>
      <c r="L286" s="681">
        <v>1</v>
      </c>
      <c r="M286" s="681">
        <v>423</v>
      </c>
      <c r="N286" s="681">
        <v>3</v>
      </c>
      <c r="O286" s="681">
        <v>1272</v>
      </c>
      <c r="P286" s="703">
        <v>1.5035460992907801</v>
      </c>
      <c r="Q286" s="682">
        <v>424</v>
      </c>
    </row>
    <row r="287" spans="1:17" ht="14.4" customHeight="1" x14ac:dyDescent="0.3">
      <c r="A287" s="676" t="s">
        <v>3157</v>
      </c>
      <c r="B287" s="677" t="s">
        <v>3158</v>
      </c>
      <c r="C287" s="677" t="s">
        <v>1912</v>
      </c>
      <c r="D287" s="677" t="s">
        <v>3227</v>
      </c>
      <c r="E287" s="677" t="s">
        <v>3228</v>
      </c>
      <c r="F287" s="681">
        <v>18</v>
      </c>
      <c r="G287" s="681">
        <v>18810</v>
      </c>
      <c r="H287" s="681">
        <v>0.23155044008124576</v>
      </c>
      <c r="I287" s="681">
        <v>1045</v>
      </c>
      <c r="J287" s="681">
        <v>77</v>
      </c>
      <c r="K287" s="681">
        <v>81235</v>
      </c>
      <c r="L287" s="681">
        <v>1</v>
      </c>
      <c r="M287" s="681">
        <v>1055</v>
      </c>
      <c r="N287" s="681">
        <v>35</v>
      </c>
      <c r="O287" s="681">
        <v>36995</v>
      </c>
      <c r="P287" s="703">
        <v>0.45540715208961652</v>
      </c>
      <c r="Q287" s="682">
        <v>1057</v>
      </c>
    </row>
    <row r="288" spans="1:17" ht="14.4" customHeight="1" x14ac:dyDescent="0.3">
      <c r="A288" s="676" t="s">
        <v>3229</v>
      </c>
      <c r="B288" s="677" t="s">
        <v>3230</v>
      </c>
      <c r="C288" s="677" t="s">
        <v>1912</v>
      </c>
      <c r="D288" s="677" t="s">
        <v>3231</v>
      </c>
      <c r="E288" s="677" t="s">
        <v>3232</v>
      </c>
      <c r="F288" s="681">
        <v>724</v>
      </c>
      <c r="G288" s="681">
        <v>116564</v>
      </c>
      <c r="H288" s="681">
        <v>0.92425287629740638</v>
      </c>
      <c r="I288" s="681">
        <v>161</v>
      </c>
      <c r="J288" s="681">
        <v>729</v>
      </c>
      <c r="K288" s="681">
        <v>126117</v>
      </c>
      <c r="L288" s="681">
        <v>1</v>
      </c>
      <c r="M288" s="681">
        <v>173</v>
      </c>
      <c r="N288" s="681">
        <v>890</v>
      </c>
      <c r="O288" s="681">
        <v>153970</v>
      </c>
      <c r="P288" s="703">
        <v>1.2208504801097393</v>
      </c>
      <c r="Q288" s="682">
        <v>173</v>
      </c>
    </row>
    <row r="289" spans="1:17" ht="14.4" customHeight="1" x14ac:dyDescent="0.3">
      <c r="A289" s="676" t="s">
        <v>3229</v>
      </c>
      <c r="B289" s="677" t="s">
        <v>3230</v>
      </c>
      <c r="C289" s="677" t="s">
        <v>1912</v>
      </c>
      <c r="D289" s="677" t="s">
        <v>3233</v>
      </c>
      <c r="E289" s="677" t="s">
        <v>3234</v>
      </c>
      <c r="F289" s="681">
        <v>3</v>
      </c>
      <c r="G289" s="681">
        <v>3507</v>
      </c>
      <c r="H289" s="681">
        <v>0.19931798806479115</v>
      </c>
      <c r="I289" s="681">
        <v>1169</v>
      </c>
      <c r="J289" s="681">
        <v>15</v>
      </c>
      <c r="K289" s="681">
        <v>17595</v>
      </c>
      <c r="L289" s="681">
        <v>1</v>
      </c>
      <c r="M289" s="681">
        <v>1173</v>
      </c>
      <c r="N289" s="681">
        <v>21</v>
      </c>
      <c r="O289" s="681">
        <v>22470</v>
      </c>
      <c r="P289" s="703">
        <v>1.2770673486786019</v>
      </c>
      <c r="Q289" s="682">
        <v>1070</v>
      </c>
    </row>
    <row r="290" spans="1:17" ht="14.4" customHeight="1" x14ac:dyDescent="0.3">
      <c r="A290" s="676" t="s">
        <v>3229</v>
      </c>
      <c r="B290" s="677" t="s">
        <v>3230</v>
      </c>
      <c r="C290" s="677" t="s">
        <v>1912</v>
      </c>
      <c r="D290" s="677" t="s">
        <v>3235</v>
      </c>
      <c r="E290" s="677" t="s">
        <v>3236</v>
      </c>
      <c r="F290" s="681">
        <v>57</v>
      </c>
      <c r="G290" s="681">
        <v>2280</v>
      </c>
      <c r="H290" s="681">
        <v>1.2089077412513256</v>
      </c>
      <c r="I290" s="681">
        <v>40</v>
      </c>
      <c r="J290" s="681">
        <v>46</v>
      </c>
      <c r="K290" s="681">
        <v>1886</v>
      </c>
      <c r="L290" s="681">
        <v>1</v>
      </c>
      <c r="M290" s="681">
        <v>41</v>
      </c>
      <c r="N290" s="681">
        <v>64</v>
      </c>
      <c r="O290" s="681">
        <v>2944</v>
      </c>
      <c r="P290" s="703">
        <v>1.5609756097560976</v>
      </c>
      <c r="Q290" s="682">
        <v>46</v>
      </c>
    </row>
    <row r="291" spans="1:17" ht="14.4" customHeight="1" x14ac:dyDescent="0.3">
      <c r="A291" s="676" t="s">
        <v>3229</v>
      </c>
      <c r="B291" s="677" t="s">
        <v>3230</v>
      </c>
      <c r="C291" s="677" t="s">
        <v>1912</v>
      </c>
      <c r="D291" s="677" t="s">
        <v>3133</v>
      </c>
      <c r="E291" s="677" t="s">
        <v>3134</v>
      </c>
      <c r="F291" s="681">
        <v>4</v>
      </c>
      <c r="G291" s="681">
        <v>1532</v>
      </c>
      <c r="H291" s="681">
        <v>0.56994047619047616</v>
      </c>
      <c r="I291" s="681">
        <v>383</v>
      </c>
      <c r="J291" s="681">
        <v>7</v>
      </c>
      <c r="K291" s="681">
        <v>2688</v>
      </c>
      <c r="L291" s="681">
        <v>1</v>
      </c>
      <c r="M291" s="681">
        <v>384</v>
      </c>
      <c r="N291" s="681">
        <v>7</v>
      </c>
      <c r="O291" s="681">
        <v>2429</v>
      </c>
      <c r="P291" s="703">
        <v>0.90364583333333337</v>
      </c>
      <c r="Q291" s="682">
        <v>347</v>
      </c>
    </row>
    <row r="292" spans="1:17" ht="14.4" customHeight="1" x14ac:dyDescent="0.3">
      <c r="A292" s="676" t="s">
        <v>3229</v>
      </c>
      <c r="B292" s="677" t="s">
        <v>3230</v>
      </c>
      <c r="C292" s="677" t="s">
        <v>1912</v>
      </c>
      <c r="D292" s="677" t="s">
        <v>3237</v>
      </c>
      <c r="E292" s="677" t="s">
        <v>3238</v>
      </c>
      <c r="F292" s="681">
        <v>41</v>
      </c>
      <c r="G292" s="681">
        <v>1517</v>
      </c>
      <c r="H292" s="681">
        <v>1.4137931034482758</v>
      </c>
      <c r="I292" s="681">
        <v>37</v>
      </c>
      <c r="J292" s="681">
        <v>29</v>
      </c>
      <c r="K292" s="681">
        <v>1073</v>
      </c>
      <c r="L292" s="681">
        <v>1</v>
      </c>
      <c r="M292" s="681">
        <v>37</v>
      </c>
      <c r="N292" s="681">
        <v>4</v>
      </c>
      <c r="O292" s="681">
        <v>204</v>
      </c>
      <c r="P292" s="703">
        <v>0.19012115563839702</v>
      </c>
      <c r="Q292" s="682">
        <v>51</v>
      </c>
    </row>
    <row r="293" spans="1:17" ht="14.4" customHeight="1" x14ac:dyDescent="0.3">
      <c r="A293" s="676" t="s">
        <v>3229</v>
      </c>
      <c r="B293" s="677" t="s">
        <v>3230</v>
      </c>
      <c r="C293" s="677" t="s">
        <v>1912</v>
      </c>
      <c r="D293" s="677" t="s">
        <v>3239</v>
      </c>
      <c r="E293" s="677" t="s">
        <v>3240</v>
      </c>
      <c r="F293" s="681">
        <v>6</v>
      </c>
      <c r="G293" s="681">
        <v>2670</v>
      </c>
      <c r="H293" s="681">
        <v>0.66517189835575485</v>
      </c>
      <c r="I293" s="681">
        <v>445</v>
      </c>
      <c r="J293" s="681">
        <v>9</v>
      </c>
      <c r="K293" s="681">
        <v>4014</v>
      </c>
      <c r="L293" s="681">
        <v>1</v>
      </c>
      <c r="M293" s="681">
        <v>446</v>
      </c>
      <c r="N293" s="681">
        <v>21</v>
      </c>
      <c r="O293" s="681">
        <v>7917</v>
      </c>
      <c r="P293" s="703">
        <v>1.9723467862481316</v>
      </c>
      <c r="Q293" s="682">
        <v>377</v>
      </c>
    </row>
    <row r="294" spans="1:17" ht="14.4" customHeight="1" x14ac:dyDescent="0.3">
      <c r="A294" s="676" t="s">
        <v>3229</v>
      </c>
      <c r="B294" s="677" t="s">
        <v>3230</v>
      </c>
      <c r="C294" s="677" t="s">
        <v>1912</v>
      </c>
      <c r="D294" s="677" t="s">
        <v>3241</v>
      </c>
      <c r="E294" s="677" t="s">
        <v>3242</v>
      </c>
      <c r="F294" s="681">
        <v>1</v>
      </c>
      <c r="G294" s="681">
        <v>41</v>
      </c>
      <c r="H294" s="681">
        <v>0.48809523809523808</v>
      </c>
      <c r="I294" s="681">
        <v>41</v>
      </c>
      <c r="J294" s="681">
        <v>2</v>
      </c>
      <c r="K294" s="681">
        <v>84</v>
      </c>
      <c r="L294" s="681">
        <v>1</v>
      </c>
      <c r="M294" s="681">
        <v>42</v>
      </c>
      <c r="N294" s="681">
        <v>1</v>
      </c>
      <c r="O294" s="681">
        <v>34</v>
      </c>
      <c r="P294" s="703">
        <v>0.40476190476190477</v>
      </c>
      <c r="Q294" s="682">
        <v>34</v>
      </c>
    </row>
    <row r="295" spans="1:17" ht="14.4" customHeight="1" x14ac:dyDescent="0.3">
      <c r="A295" s="676" t="s">
        <v>3229</v>
      </c>
      <c r="B295" s="677" t="s">
        <v>3230</v>
      </c>
      <c r="C295" s="677" t="s">
        <v>1912</v>
      </c>
      <c r="D295" s="677" t="s">
        <v>3243</v>
      </c>
      <c r="E295" s="677" t="s">
        <v>3244</v>
      </c>
      <c r="F295" s="681">
        <v>9</v>
      </c>
      <c r="G295" s="681">
        <v>4419</v>
      </c>
      <c r="H295" s="681">
        <v>0.81651884700665189</v>
      </c>
      <c r="I295" s="681">
        <v>491</v>
      </c>
      <c r="J295" s="681">
        <v>11</v>
      </c>
      <c r="K295" s="681">
        <v>5412</v>
      </c>
      <c r="L295" s="681">
        <v>1</v>
      </c>
      <c r="M295" s="681">
        <v>492</v>
      </c>
      <c r="N295" s="681">
        <v>16</v>
      </c>
      <c r="O295" s="681">
        <v>8384</v>
      </c>
      <c r="P295" s="703">
        <v>1.5491500369549149</v>
      </c>
      <c r="Q295" s="682">
        <v>524</v>
      </c>
    </row>
    <row r="296" spans="1:17" ht="14.4" customHeight="1" x14ac:dyDescent="0.3">
      <c r="A296" s="676" t="s">
        <v>3229</v>
      </c>
      <c r="B296" s="677" t="s">
        <v>3230</v>
      </c>
      <c r="C296" s="677" t="s">
        <v>1912</v>
      </c>
      <c r="D296" s="677" t="s">
        <v>3245</v>
      </c>
      <c r="E296" s="677" t="s">
        <v>3246</v>
      </c>
      <c r="F296" s="681">
        <v>14</v>
      </c>
      <c r="G296" s="681">
        <v>434</v>
      </c>
      <c r="H296" s="681">
        <v>1.75</v>
      </c>
      <c r="I296" s="681">
        <v>31</v>
      </c>
      <c r="J296" s="681">
        <v>8</v>
      </c>
      <c r="K296" s="681">
        <v>248</v>
      </c>
      <c r="L296" s="681">
        <v>1</v>
      </c>
      <c r="M296" s="681">
        <v>31</v>
      </c>
      <c r="N296" s="681">
        <v>12</v>
      </c>
      <c r="O296" s="681">
        <v>684</v>
      </c>
      <c r="P296" s="703">
        <v>2.7580645161290325</v>
      </c>
      <c r="Q296" s="682">
        <v>57</v>
      </c>
    </row>
    <row r="297" spans="1:17" ht="14.4" customHeight="1" x14ac:dyDescent="0.3">
      <c r="A297" s="676" t="s">
        <v>3229</v>
      </c>
      <c r="B297" s="677" t="s">
        <v>3230</v>
      </c>
      <c r="C297" s="677" t="s">
        <v>1912</v>
      </c>
      <c r="D297" s="677" t="s">
        <v>3247</v>
      </c>
      <c r="E297" s="677" t="s">
        <v>3248</v>
      </c>
      <c r="F297" s="681">
        <v>3</v>
      </c>
      <c r="G297" s="681">
        <v>621</v>
      </c>
      <c r="H297" s="681">
        <v>0.99519230769230771</v>
      </c>
      <c r="I297" s="681">
        <v>207</v>
      </c>
      <c r="J297" s="681">
        <v>3</v>
      </c>
      <c r="K297" s="681">
        <v>624</v>
      </c>
      <c r="L297" s="681">
        <v>1</v>
      </c>
      <c r="M297" s="681">
        <v>208</v>
      </c>
      <c r="N297" s="681">
        <v>2</v>
      </c>
      <c r="O297" s="681">
        <v>448</v>
      </c>
      <c r="P297" s="703">
        <v>0.71794871794871795</v>
      </c>
      <c r="Q297" s="682">
        <v>224</v>
      </c>
    </row>
    <row r="298" spans="1:17" ht="14.4" customHeight="1" x14ac:dyDescent="0.3">
      <c r="A298" s="676" t="s">
        <v>3229</v>
      </c>
      <c r="B298" s="677" t="s">
        <v>3230</v>
      </c>
      <c r="C298" s="677" t="s">
        <v>1912</v>
      </c>
      <c r="D298" s="677" t="s">
        <v>3249</v>
      </c>
      <c r="E298" s="677" t="s">
        <v>3250</v>
      </c>
      <c r="F298" s="681">
        <v>3</v>
      </c>
      <c r="G298" s="681">
        <v>1140</v>
      </c>
      <c r="H298" s="681">
        <v>0.98958333333333337</v>
      </c>
      <c r="I298" s="681">
        <v>380</v>
      </c>
      <c r="J298" s="681">
        <v>3</v>
      </c>
      <c r="K298" s="681">
        <v>1152</v>
      </c>
      <c r="L298" s="681">
        <v>1</v>
      </c>
      <c r="M298" s="681">
        <v>384</v>
      </c>
      <c r="N298" s="681">
        <v>2</v>
      </c>
      <c r="O298" s="681">
        <v>1106</v>
      </c>
      <c r="P298" s="703">
        <v>0.96006944444444442</v>
      </c>
      <c r="Q298" s="682">
        <v>553</v>
      </c>
    </row>
    <row r="299" spans="1:17" ht="14.4" customHeight="1" x14ac:dyDescent="0.3">
      <c r="A299" s="676" t="s">
        <v>3229</v>
      </c>
      <c r="B299" s="677" t="s">
        <v>3230</v>
      </c>
      <c r="C299" s="677" t="s">
        <v>1912</v>
      </c>
      <c r="D299" s="677" t="s">
        <v>3251</v>
      </c>
      <c r="E299" s="677" t="s">
        <v>3252</v>
      </c>
      <c r="F299" s="681">
        <v>451</v>
      </c>
      <c r="G299" s="681">
        <v>52316</v>
      </c>
      <c r="H299" s="681">
        <v>0.94734173547732869</v>
      </c>
      <c r="I299" s="681">
        <v>116</v>
      </c>
      <c r="J299" s="681">
        <v>472</v>
      </c>
      <c r="K299" s="681">
        <v>55224</v>
      </c>
      <c r="L299" s="681">
        <v>1</v>
      </c>
      <c r="M299" s="681">
        <v>117</v>
      </c>
      <c r="N299" s="681">
        <v>697</v>
      </c>
      <c r="O299" s="681">
        <v>94792</v>
      </c>
      <c r="P299" s="703">
        <v>1.7165000724322759</v>
      </c>
      <c r="Q299" s="682">
        <v>136</v>
      </c>
    </row>
    <row r="300" spans="1:17" ht="14.4" customHeight="1" x14ac:dyDescent="0.3">
      <c r="A300" s="676" t="s">
        <v>3229</v>
      </c>
      <c r="B300" s="677" t="s">
        <v>3230</v>
      </c>
      <c r="C300" s="677" t="s">
        <v>1912</v>
      </c>
      <c r="D300" s="677" t="s">
        <v>3253</v>
      </c>
      <c r="E300" s="677" t="s">
        <v>3254</v>
      </c>
      <c r="F300" s="681">
        <v>301</v>
      </c>
      <c r="G300" s="681">
        <v>25585</v>
      </c>
      <c r="H300" s="681">
        <v>0.91880341880341876</v>
      </c>
      <c r="I300" s="681">
        <v>85</v>
      </c>
      <c r="J300" s="681">
        <v>306</v>
      </c>
      <c r="K300" s="681">
        <v>27846</v>
      </c>
      <c r="L300" s="681">
        <v>1</v>
      </c>
      <c r="M300" s="681">
        <v>91</v>
      </c>
      <c r="N300" s="681">
        <v>370</v>
      </c>
      <c r="O300" s="681">
        <v>33670</v>
      </c>
      <c r="P300" s="703">
        <v>1.2091503267973855</v>
      </c>
      <c r="Q300" s="682">
        <v>91</v>
      </c>
    </row>
    <row r="301" spans="1:17" ht="14.4" customHeight="1" x14ac:dyDescent="0.3">
      <c r="A301" s="676" t="s">
        <v>3229</v>
      </c>
      <c r="B301" s="677" t="s">
        <v>3230</v>
      </c>
      <c r="C301" s="677" t="s">
        <v>1912</v>
      </c>
      <c r="D301" s="677" t="s">
        <v>3255</v>
      </c>
      <c r="E301" s="677" t="s">
        <v>3256</v>
      </c>
      <c r="F301" s="681">
        <v>3</v>
      </c>
      <c r="G301" s="681">
        <v>294</v>
      </c>
      <c r="H301" s="681"/>
      <c r="I301" s="681">
        <v>98</v>
      </c>
      <c r="J301" s="681"/>
      <c r="K301" s="681"/>
      <c r="L301" s="681"/>
      <c r="M301" s="681"/>
      <c r="N301" s="681">
        <v>2</v>
      </c>
      <c r="O301" s="681">
        <v>274</v>
      </c>
      <c r="P301" s="703"/>
      <c r="Q301" s="682">
        <v>137</v>
      </c>
    </row>
    <row r="302" spans="1:17" ht="14.4" customHeight="1" x14ac:dyDescent="0.3">
      <c r="A302" s="676" t="s">
        <v>3229</v>
      </c>
      <c r="B302" s="677" t="s">
        <v>3230</v>
      </c>
      <c r="C302" s="677" t="s">
        <v>1912</v>
      </c>
      <c r="D302" s="677" t="s">
        <v>3257</v>
      </c>
      <c r="E302" s="677" t="s">
        <v>3258</v>
      </c>
      <c r="F302" s="681">
        <v>79</v>
      </c>
      <c r="G302" s="681">
        <v>1659</v>
      </c>
      <c r="H302" s="681">
        <v>2.2571428571428571</v>
      </c>
      <c r="I302" s="681">
        <v>21</v>
      </c>
      <c r="J302" s="681">
        <v>35</v>
      </c>
      <c r="K302" s="681">
        <v>735</v>
      </c>
      <c r="L302" s="681">
        <v>1</v>
      </c>
      <c r="M302" s="681">
        <v>21</v>
      </c>
      <c r="N302" s="681">
        <v>88</v>
      </c>
      <c r="O302" s="681">
        <v>5808</v>
      </c>
      <c r="P302" s="703">
        <v>7.9020408163265303</v>
      </c>
      <c r="Q302" s="682">
        <v>66</v>
      </c>
    </row>
    <row r="303" spans="1:17" ht="14.4" customHeight="1" x14ac:dyDescent="0.3">
      <c r="A303" s="676" t="s">
        <v>3229</v>
      </c>
      <c r="B303" s="677" t="s">
        <v>3230</v>
      </c>
      <c r="C303" s="677" t="s">
        <v>1912</v>
      </c>
      <c r="D303" s="677" t="s">
        <v>3142</v>
      </c>
      <c r="E303" s="677" t="s">
        <v>3143</v>
      </c>
      <c r="F303" s="681">
        <v>53</v>
      </c>
      <c r="G303" s="681">
        <v>25811</v>
      </c>
      <c r="H303" s="681">
        <v>0.77781460945033754</v>
      </c>
      <c r="I303" s="681">
        <v>487</v>
      </c>
      <c r="J303" s="681">
        <v>68</v>
      </c>
      <c r="K303" s="681">
        <v>33184</v>
      </c>
      <c r="L303" s="681">
        <v>1</v>
      </c>
      <c r="M303" s="681">
        <v>488</v>
      </c>
      <c r="N303" s="681">
        <v>55</v>
      </c>
      <c r="O303" s="681">
        <v>18040</v>
      </c>
      <c r="P303" s="703">
        <v>0.54363548698167796</v>
      </c>
      <c r="Q303" s="682">
        <v>328</v>
      </c>
    </row>
    <row r="304" spans="1:17" ht="14.4" customHeight="1" x14ac:dyDescent="0.3">
      <c r="A304" s="676" t="s">
        <v>3229</v>
      </c>
      <c r="B304" s="677" t="s">
        <v>3230</v>
      </c>
      <c r="C304" s="677" t="s">
        <v>1912</v>
      </c>
      <c r="D304" s="677" t="s">
        <v>3259</v>
      </c>
      <c r="E304" s="677" t="s">
        <v>3260</v>
      </c>
      <c r="F304" s="681">
        <v>86</v>
      </c>
      <c r="G304" s="681">
        <v>3526</v>
      </c>
      <c r="H304" s="681">
        <v>1.5636363636363637</v>
      </c>
      <c r="I304" s="681">
        <v>41</v>
      </c>
      <c r="J304" s="681">
        <v>55</v>
      </c>
      <c r="K304" s="681">
        <v>2255</v>
      </c>
      <c r="L304" s="681">
        <v>1</v>
      </c>
      <c r="M304" s="681">
        <v>41</v>
      </c>
      <c r="N304" s="681">
        <v>73</v>
      </c>
      <c r="O304" s="681">
        <v>3723</v>
      </c>
      <c r="P304" s="703">
        <v>1.6509977827050997</v>
      </c>
      <c r="Q304" s="682">
        <v>51</v>
      </c>
    </row>
    <row r="305" spans="1:17" ht="14.4" customHeight="1" x14ac:dyDescent="0.3">
      <c r="A305" s="676" t="s">
        <v>3229</v>
      </c>
      <c r="B305" s="677" t="s">
        <v>3230</v>
      </c>
      <c r="C305" s="677" t="s">
        <v>1912</v>
      </c>
      <c r="D305" s="677" t="s">
        <v>3261</v>
      </c>
      <c r="E305" s="677" t="s">
        <v>3262</v>
      </c>
      <c r="F305" s="681">
        <v>1</v>
      </c>
      <c r="G305" s="681">
        <v>2072</v>
      </c>
      <c r="H305" s="681"/>
      <c r="I305" s="681">
        <v>2072</v>
      </c>
      <c r="J305" s="681"/>
      <c r="K305" s="681"/>
      <c r="L305" s="681"/>
      <c r="M305" s="681"/>
      <c r="N305" s="681"/>
      <c r="O305" s="681"/>
      <c r="P305" s="703"/>
      <c r="Q305" s="682"/>
    </row>
    <row r="306" spans="1:17" ht="14.4" customHeight="1" x14ac:dyDescent="0.3">
      <c r="A306" s="676" t="s">
        <v>3229</v>
      </c>
      <c r="B306" s="677" t="s">
        <v>3230</v>
      </c>
      <c r="C306" s="677" t="s">
        <v>1912</v>
      </c>
      <c r="D306" s="677" t="s">
        <v>3263</v>
      </c>
      <c r="E306" s="677" t="s">
        <v>3264</v>
      </c>
      <c r="F306" s="681">
        <v>11</v>
      </c>
      <c r="G306" s="681">
        <v>6688</v>
      </c>
      <c r="H306" s="681">
        <v>1.3615635179153094</v>
      </c>
      <c r="I306" s="681">
        <v>608</v>
      </c>
      <c r="J306" s="681">
        <v>8</v>
      </c>
      <c r="K306" s="681">
        <v>4912</v>
      </c>
      <c r="L306" s="681">
        <v>1</v>
      </c>
      <c r="M306" s="681">
        <v>614</v>
      </c>
      <c r="N306" s="681">
        <v>11</v>
      </c>
      <c r="O306" s="681">
        <v>6732</v>
      </c>
      <c r="P306" s="703">
        <v>1.3705211726384365</v>
      </c>
      <c r="Q306" s="682">
        <v>612</v>
      </c>
    </row>
    <row r="307" spans="1:17" ht="14.4" customHeight="1" x14ac:dyDescent="0.3">
      <c r="A307" s="676" t="s">
        <v>3229</v>
      </c>
      <c r="B307" s="677" t="s">
        <v>3230</v>
      </c>
      <c r="C307" s="677" t="s">
        <v>1912</v>
      </c>
      <c r="D307" s="677" t="s">
        <v>3265</v>
      </c>
      <c r="E307" s="677" t="s">
        <v>3266</v>
      </c>
      <c r="F307" s="681">
        <v>1</v>
      </c>
      <c r="G307" s="681">
        <v>328</v>
      </c>
      <c r="H307" s="681">
        <v>0.49848024316109424</v>
      </c>
      <c r="I307" s="681">
        <v>328</v>
      </c>
      <c r="J307" s="681">
        <v>2</v>
      </c>
      <c r="K307" s="681">
        <v>658</v>
      </c>
      <c r="L307" s="681">
        <v>1</v>
      </c>
      <c r="M307" s="681">
        <v>329</v>
      </c>
      <c r="N307" s="681"/>
      <c r="O307" s="681"/>
      <c r="P307" s="703"/>
      <c r="Q307" s="682"/>
    </row>
    <row r="308" spans="1:17" ht="14.4" customHeight="1" x14ac:dyDescent="0.3">
      <c r="A308" s="676" t="s">
        <v>3229</v>
      </c>
      <c r="B308" s="677" t="s">
        <v>3230</v>
      </c>
      <c r="C308" s="677" t="s">
        <v>1912</v>
      </c>
      <c r="D308" s="677" t="s">
        <v>3267</v>
      </c>
      <c r="E308" s="677" t="s">
        <v>3268</v>
      </c>
      <c r="F308" s="681"/>
      <c r="G308" s="681"/>
      <c r="H308" s="681"/>
      <c r="I308" s="681"/>
      <c r="J308" s="681"/>
      <c r="K308" s="681"/>
      <c r="L308" s="681"/>
      <c r="M308" s="681"/>
      <c r="N308" s="681">
        <v>1</v>
      </c>
      <c r="O308" s="681">
        <v>242</v>
      </c>
      <c r="P308" s="703"/>
      <c r="Q308" s="682">
        <v>242</v>
      </c>
    </row>
    <row r="309" spans="1:17" ht="14.4" customHeight="1" x14ac:dyDescent="0.3">
      <c r="A309" s="676" t="s">
        <v>3269</v>
      </c>
      <c r="B309" s="677" t="s">
        <v>2934</v>
      </c>
      <c r="C309" s="677" t="s">
        <v>1912</v>
      </c>
      <c r="D309" s="677" t="s">
        <v>3270</v>
      </c>
      <c r="E309" s="677" t="s">
        <v>3271</v>
      </c>
      <c r="F309" s="681">
        <v>1</v>
      </c>
      <c r="G309" s="681">
        <v>1184</v>
      </c>
      <c r="H309" s="681"/>
      <c r="I309" s="681">
        <v>1184</v>
      </c>
      <c r="J309" s="681"/>
      <c r="K309" s="681"/>
      <c r="L309" s="681"/>
      <c r="M309" s="681"/>
      <c r="N309" s="681"/>
      <c r="O309" s="681"/>
      <c r="P309" s="703"/>
      <c r="Q309" s="682"/>
    </row>
    <row r="310" spans="1:17" ht="14.4" customHeight="1" x14ac:dyDescent="0.3">
      <c r="A310" s="676" t="s">
        <v>3269</v>
      </c>
      <c r="B310" s="677" t="s">
        <v>2934</v>
      </c>
      <c r="C310" s="677" t="s">
        <v>1912</v>
      </c>
      <c r="D310" s="677" t="s">
        <v>3272</v>
      </c>
      <c r="E310" s="677" t="s">
        <v>3273</v>
      </c>
      <c r="F310" s="681"/>
      <c r="G310" s="681"/>
      <c r="H310" s="681"/>
      <c r="I310" s="681"/>
      <c r="J310" s="681">
        <v>1</v>
      </c>
      <c r="K310" s="681">
        <v>842</v>
      </c>
      <c r="L310" s="681">
        <v>1</v>
      </c>
      <c r="M310" s="681">
        <v>842</v>
      </c>
      <c r="N310" s="681">
        <v>1</v>
      </c>
      <c r="O310" s="681">
        <v>843</v>
      </c>
      <c r="P310" s="703">
        <v>1.0011876484560569</v>
      </c>
      <c r="Q310" s="682">
        <v>843</v>
      </c>
    </row>
    <row r="311" spans="1:17" ht="14.4" customHeight="1" x14ac:dyDescent="0.3">
      <c r="A311" s="676" t="s">
        <v>3269</v>
      </c>
      <c r="B311" s="677" t="s">
        <v>2934</v>
      </c>
      <c r="C311" s="677" t="s">
        <v>1912</v>
      </c>
      <c r="D311" s="677" t="s">
        <v>3274</v>
      </c>
      <c r="E311" s="677" t="s">
        <v>3275</v>
      </c>
      <c r="F311" s="681">
        <v>1</v>
      </c>
      <c r="G311" s="681">
        <v>167</v>
      </c>
      <c r="H311" s="681">
        <v>0.11044973544973545</v>
      </c>
      <c r="I311" s="681">
        <v>167</v>
      </c>
      <c r="J311" s="681">
        <v>9</v>
      </c>
      <c r="K311" s="681">
        <v>1512</v>
      </c>
      <c r="L311" s="681">
        <v>1</v>
      </c>
      <c r="M311" s="681">
        <v>168</v>
      </c>
      <c r="N311" s="681">
        <v>4</v>
      </c>
      <c r="O311" s="681">
        <v>672</v>
      </c>
      <c r="P311" s="703">
        <v>0.44444444444444442</v>
      </c>
      <c r="Q311" s="682">
        <v>168</v>
      </c>
    </row>
    <row r="312" spans="1:17" ht="14.4" customHeight="1" x14ac:dyDescent="0.3">
      <c r="A312" s="676" t="s">
        <v>3269</v>
      </c>
      <c r="B312" s="677" t="s">
        <v>2934</v>
      </c>
      <c r="C312" s="677" t="s">
        <v>1912</v>
      </c>
      <c r="D312" s="677" t="s">
        <v>3276</v>
      </c>
      <c r="E312" s="677" t="s">
        <v>3277</v>
      </c>
      <c r="F312" s="681">
        <v>1</v>
      </c>
      <c r="G312" s="681">
        <v>173</v>
      </c>
      <c r="H312" s="681">
        <v>0.11047254150702426</v>
      </c>
      <c r="I312" s="681">
        <v>173</v>
      </c>
      <c r="J312" s="681">
        <v>9</v>
      </c>
      <c r="K312" s="681">
        <v>1566</v>
      </c>
      <c r="L312" s="681">
        <v>1</v>
      </c>
      <c r="M312" s="681">
        <v>174</v>
      </c>
      <c r="N312" s="681">
        <v>4</v>
      </c>
      <c r="O312" s="681">
        <v>696</v>
      </c>
      <c r="P312" s="703">
        <v>0.44444444444444442</v>
      </c>
      <c r="Q312" s="682">
        <v>174</v>
      </c>
    </row>
    <row r="313" spans="1:17" ht="14.4" customHeight="1" x14ac:dyDescent="0.3">
      <c r="A313" s="676" t="s">
        <v>3269</v>
      </c>
      <c r="B313" s="677" t="s">
        <v>2934</v>
      </c>
      <c r="C313" s="677" t="s">
        <v>1912</v>
      </c>
      <c r="D313" s="677" t="s">
        <v>2788</v>
      </c>
      <c r="E313" s="677" t="s">
        <v>2789</v>
      </c>
      <c r="F313" s="681"/>
      <c r="G313" s="681"/>
      <c r="H313" s="681"/>
      <c r="I313" s="681"/>
      <c r="J313" s="681">
        <v>1</v>
      </c>
      <c r="K313" s="681">
        <v>352</v>
      </c>
      <c r="L313" s="681">
        <v>1</v>
      </c>
      <c r="M313" s="681">
        <v>352</v>
      </c>
      <c r="N313" s="681"/>
      <c r="O313" s="681"/>
      <c r="P313" s="703"/>
      <c r="Q313" s="682"/>
    </row>
    <row r="314" spans="1:17" ht="14.4" customHeight="1" x14ac:dyDescent="0.3">
      <c r="A314" s="676" t="s">
        <v>3269</v>
      </c>
      <c r="B314" s="677" t="s">
        <v>2934</v>
      </c>
      <c r="C314" s="677" t="s">
        <v>1912</v>
      </c>
      <c r="D314" s="677" t="s">
        <v>3278</v>
      </c>
      <c r="E314" s="677" t="s">
        <v>3279</v>
      </c>
      <c r="F314" s="681"/>
      <c r="G314" s="681"/>
      <c r="H314" s="681"/>
      <c r="I314" s="681"/>
      <c r="J314" s="681">
        <v>1</v>
      </c>
      <c r="K314" s="681">
        <v>513</v>
      </c>
      <c r="L314" s="681">
        <v>1</v>
      </c>
      <c r="M314" s="681">
        <v>513</v>
      </c>
      <c r="N314" s="681"/>
      <c r="O314" s="681"/>
      <c r="P314" s="703"/>
      <c r="Q314" s="682"/>
    </row>
    <row r="315" spans="1:17" ht="14.4" customHeight="1" x14ac:dyDescent="0.3">
      <c r="A315" s="676" t="s">
        <v>3269</v>
      </c>
      <c r="B315" s="677" t="s">
        <v>2934</v>
      </c>
      <c r="C315" s="677" t="s">
        <v>1912</v>
      </c>
      <c r="D315" s="677" t="s">
        <v>3280</v>
      </c>
      <c r="E315" s="677" t="s">
        <v>3281</v>
      </c>
      <c r="F315" s="681"/>
      <c r="G315" s="681"/>
      <c r="H315" s="681"/>
      <c r="I315" s="681"/>
      <c r="J315" s="681">
        <v>1</v>
      </c>
      <c r="K315" s="681">
        <v>423</v>
      </c>
      <c r="L315" s="681">
        <v>1</v>
      </c>
      <c r="M315" s="681">
        <v>423</v>
      </c>
      <c r="N315" s="681"/>
      <c r="O315" s="681"/>
      <c r="P315" s="703"/>
      <c r="Q315" s="682"/>
    </row>
    <row r="316" spans="1:17" ht="14.4" customHeight="1" x14ac:dyDescent="0.3">
      <c r="A316" s="676" t="s">
        <v>3269</v>
      </c>
      <c r="B316" s="677" t="s">
        <v>2934</v>
      </c>
      <c r="C316" s="677" t="s">
        <v>1912</v>
      </c>
      <c r="D316" s="677" t="s">
        <v>3282</v>
      </c>
      <c r="E316" s="677" t="s">
        <v>3283</v>
      </c>
      <c r="F316" s="681"/>
      <c r="G316" s="681"/>
      <c r="H316" s="681"/>
      <c r="I316" s="681"/>
      <c r="J316" s="681">
        <v>2</v>
      </c>
      <c r="K316" s="681">
        <v>1016</v>
      </c>
      <c r="L316" s="681">
        <v>1</v>
      </c>
      <c r="M316" s="681">
        <v>508</v>
      </c>
      <c r="N316" s="681"/>
      <c r="O316" s="681"/>
      <c r="P316" s="703"/>
      <c r="Q316" s="682"/>
    </row>
    <row r="317" spans="1:17" ht="14.4" customHeight="1" x14ac:dyDescent="0.3">
      <c r="A317" s="676" t="s">
        <v>3269</v>
      </c>
      <c r="B317" s="677" t="s">
        <v>2934</v>
      </c>
      <c r="C317" s="677" t="s">
        <v>1912</v>
      </c>
      <c r="D317" s="677" t="s">
        <v>3284</v>
      </c>
      <c r="E317" s="677" t="s">
        <v>3285</v>
      </c>
      <c r="F317" s="681">
        <v>3</v>
      </c>
      <c r="G317" s="681">
        <v>1047</v>
      </c>
      <c r="H317" s="681">
        <v>0.11505494505494505</v>
      </c>
      <c r="I317" s="681">
        <v>349</v>
      </c>
      <c r="J317" s="681">
        <v>26</v>
      </c>
      <c r="K317" s="681">
        <v>9100</v>
      </c>
      <c r="L317" s="681">
        <v>1</v>
      </c>
      <c r="M317" s="681">
        <v>350</v>
      </c>
      <c r="N317" s="681">
        <v>12</v>
      </c>
      <c r="O317" s="681">
        <v>4200</v>
      </c>
      <c r="P317" s="703">
        <v>0.46153846153846156</v>
      </c>
      <c r="Q317" s="682">
        <v>350</v>
      </c>
    </row>
    <row r="318" spans="1:17" ht="14.4" customHeight="1" x14ac:dyDescent="0.3">
      <c r="A318" s="676" t="s">
        <v>3269</v>
      </c>
      <c r="B318" s="677" t="s">
        <v>2934</v>
      </c>
      <c r="C318" s="677" t="s">
        <v>1912</v>
      </c>
      <c r="D318" s="677" t="s">
        <v>3286</v>
      </c>
      <c r="E318" s="677" t="s">
        <v>3287</v>
      </c>
      <c r="F318" s="681">
        <v>1</v>
      </c>
      <c r="G318" s="681">
        <v>39</v>
      </c>
      <c r="H318" s="681">
        <v>0.10833333333333334</v>
      </c>
      <c r="I318" s="681">
        <v>39</v>
      </c>
      <c r="J318" s="681">
        <v>9</v>
      </c>
      <c r="K318" s="681">
        <v>360</v>
      </c>
      <c r="L318" s="681">
        <v>1</v>
      </c>
      <c r="M318" s="681">
        <v>40</v>
      </c>
      <c r="N318" s="681">
        <v>4</v>
      </c>
      <c r="O318" s="681">
        <v>160</v>
      </c>
      <c r="P318" s="703">
        <v>0.44444444444444442</v>
      </c>
      <c r="Q318" s="682">
        <v>40</v>
      </c>
    </row>
    <row r="319" spans="1:17" ht="14.4" customHeight="1" x14ac:dyDescent="0.3">
      <c r="A319" s="676" t="s">
        <v>3269</v>
      </c>
      <c r="B319" s="677" t="s">
        <v>2934</v>
      </c>
      <c r="C319" s="677" t="s">
        <v>1912</v>
      </c>
      <c r="D319" s="677" t="s">
        <v>2856</v>
      </c>
      <c r="E319" s="677" t="s">
        <v>2857</v>
      </c>
      <c r="F319" s="681">
        <v>1</v>
      </c>
      <c r="G319" s="681">
        <v>170</v>
      </c>
      <c r="H319" s="681">
        <v>0.11046133853151396</v>
      </c>
      <c r="I319" s="681">
        <v>170</v>
      </c>
      <c r="J319" s="681">
        <v>9</v>
      </c>
      <c r="K319" s="681">
        <v>1539</v>
      </c>
      <c r="L319" s="681">
        <v>1</v>
      </c>
      <c r="M319" s="681">
        <v>171</v>
      </c>
      <c r="N319" s="681">
        <v>4</v>
      </c>
      <c r="O319" s="681">
        <v>684</v>
      </c>
      <c r="P319" s="703">
        <v>0.44444444444444442</v>
      </c>
      <c r="Q319" s="682">
        <v>171</v>
      </c>
    </row>
    <row r="320" spans="1:17" ht="14.4" customHeight="1" x14ac:dyDescent="0.3">
      <c r="A320" s="676" t="s">
        <v>3269</v>
      </c>
      <c r="B320" s="677" t="s">
        <v>2934</v>
      </c>
      <c r="C320" s="677" t="s">
        <v>1912</v>
      </c>
      <c r="D320" s="677" t="s">
        <v>3288</v>
      </c>
      <c r="E320" s="677" t="s">
        <v>3289</v>
      </c>
      <c r="F320" s="681"/>
      <c r="G320" s="681"/>
      <c r="H320" s="681"/>
      <c r="I320" s="681"/>
      <c r="J320" s="681">
        <v>1</v>
      </c>
      <c r="K320" s="681">
        <v>350</v>
      </c>
      <c r="L320" s="681">
        <v>1</v>
      </c>
      <c r="M320" s="681">
        <v>350</v>
      </c>
      <c r="N320" s="681">
        <v>1</v>
      </c>
      <c r="O320" s="681">
        <v>350</v>
      </c>
      <c r="P320" s="703">
        <v>1</v>
      </c>
      <c r="Q320" s="682">
        <v>350</v>
      </c>
    </row>
    <row r="321" spans="1:17" ht="14.4" customHeight="1" x14ac:dyDescent="0.3">
      <c r="A321" s="676" t="s">
        <v>3269</v>
      </c>
      <c r="B321" s="677" t="s">
        <v>2934</v>
      </c>
      <c r="C321" s="677" t="s">
        <v>1912</v>
      </c>
      <c r="D321" s="677" t="s">
        <v>2874</v>
      </c>
      <c r="E321" s="677" t="s">
        <v>2875</v>
      </c>
      <c r="F321" s="681">
        <v>1</v>
      </c>
      <c r="G321" s="681">
        <v>173</v>
      </c>
      <c r="H321" s="681">
        <v>0.11047254150702426</v>
      </c>
      <c r="I321" s="681">
        <v>173</v>
      </c>
      <c r="J321" s="681">
        <v>9</v>
      </c>
      <c r="K321" s="681">
        <v>1566</v>
      </c>
      <c r="L321" s="681">
        <v>1</v>
      </c>
      <c r="M321" s="681">
        <v>174</v>
      </c>
      <c r="N321" s="681">
        <v>4</v>
      </c>
      <c r="O321" s="681">
        <v>696</v>
      </c>
      <c r="P321" s="703">
        <v>0.44444444444444442</v>
      </c>
      <c r="Q321" s="682">
        <v>174</v>
      </c>
    </row>
    <row r="322" spans="1:17" ht="14.4" customHeight="1" x14ac:dyDescent="0.3">
      <c r="A322" s="676" t="s">
        <v>3269</v>
      </c>
      <c r="B322" s="677" t="s">
        <v>2934</v>
      </c>
      <c r="C322" s="677" t="s">
        <v>1912</v>
      </c>
      <c r="D322" s="677" t="s">
        <v>3290</v>
      </c>
      <c r="E322" s="677" t="s">
        <v>3291</v>
      </c>
      <c r="F322" s="681"/>
      <c r="G322" s="681"/>
      <c r="H322" s="681"/>
      <c r="I322" s="681"/>
      <c r="J322" s="681">
        <v>1</v>
      </c>
      <c r="K322" s="681">
        <v>291</v>
      </c>
      <c r="L322" s="681">
        <v>1</v>
      </c>
      <c r="M322" s="681">
        <v>291</v>
      </c>
      <c r="N322" s="681"/>
      <c r="O322" s="681"/>
      <c r="P322" s="703"/>
      <c r="Q322" s="682"/>
    </row>
    <row r="323" spans="1:17" ht="14.4" customHeight="1" x14ac:dyDescent="0.3">
      <c r="A323" s="676" t="s">
        <v>3269</v>
      </c>
      <c r="B323" s="677" t="s">
        <v>2934</v>
      </c>
      <c r="C323" s="677" t="s">
        <v>1912</v>
      </c>
      <c r="D323" s="677" t="s">
        <v>3292</v>
      </c>
      <c r="E323" s="677" t="s">
        <v>3293</v>
      </c>
      <c r="F323" s="681">
        <v>1</v>
      </c>
      <c r="G323" s="681">
        <v>167</v>
      </c>
      <c r="H323" s="681">
        <v>0.11044973544973545</v>
      </c>
      <c r="I323" s="681">
        <v>167</v>
      </c>
      <c r="J323" s="681">
        <v>9</v>
      </c>
      <c r="K323" s="681">
        <v>1512</v>
      </c>
      <c r="L323" s="681">
        <v>1</v>
      </c>
      <c r="M323" s="681">
        <v>168</v>
      </c>
      <c r="N323" s="681">
        <v>4</v>
      </c>
      <c r="O323" s="681">
        <v>672</v>
      </c>
      <c r="P323" s="703">
        <v>0.44444444444444442</v>
      </c>
      <c r="Q323" s="682">
        <v>168</v>
      </c>
    </row>
    <row r="324" spans="1:17" ht="14.4" customHeight="1" x14ac:dyDescent="0.3">
      <c r="A324" s="676" t="s">
        <v>3269</v>
      </c>
      <c r="B324" s="677" t="s">
        <v>2934</v>
      </c>
      <c r="C324" s="677" t="s">
        <v>1912</v>
      </c>
      <c r="D324" s="677" t="s">
        <v>3294</v>
      </c>
      <c r="E324" s="677" t="s">
        <v>3295</v>
      </c>
      <c r="F324" s="681"/>
      <c r="G324" s="681"/>
      <c r="H324" s="681"/>
      <c r="I324" s="681"/>
      <c r="J324" s="681">
        <v>1</v>
      </c>
      <c r="K324" s="681">
        <v>1022</v>
      </c>
      <c r="L324" s="681">
        <v>1</v>
      </c>
      <c r="M324" s="681">
        <v>1022</v>
      </c>
      <c r="N324" s="681"/>
      <c r="O324" s="681"/>
      <c r="P324" s="703"/>
      <c r="Q324" s="682"/>
    </row>
    <row r="325" spans="1:17" ht="14.4" customHeight="1" x14ac:dyDescent="0.3">
      <c r="A325" s="676" t="s">
        <v>482</v>
      </c>
      <c r="B325" s="677" t="s">
        <v>2574</v>
      </c>
      <c r="C325" s="677" t="s">
        <v>1912</v>
      </c>
      <c r="D325" s="677" t="s">
        <v>2575</v>
      </c>
      <c r="E325" s="677" t="s">
        <v>2576</v>
      </c>
      <c r="F325" s="681">
        <v>1</v>
      </c>
      <c r="G325" s="681">
        <v>259</v>
      </c>
      <c r="H325" s="681"/>
      <c r="I325" s="681">
        <v>259</v>
      </c>
      <c r="J325" s="681"/>
      <c r="K325" s="681"/>
      <c r="L325" s="681"/>
      <c r="M325" s="681"/>
      <c r="N325" s="681"/>
      <c r="O325" s="681"/>
      <c r="P325" s="703"/>
      <c r="Q325" s="682"/>
    </row>
    <row r="326" spans="1:17" ht="14.4" customHeight="1" x14ac:dyDescent="0.3">
      <c r="A326" s="676" t="s">
        <v>482</v>
      </c>
      <c r="B326" s="677" t="s">
        <v>2574</v>
      </c>
      <c r="C326" s="677" t="s">
        <v>1912</v>
      </c>
      <c r="D326" s="677" t="s">
        <v>2577</v>
      </c>
      <c r="E326" s="677" t="s">
        <v>2578</v>
      </c>
      <c r="F326" s="681"/>
      <c r="G326" s="681"/>
      <c r="H326" s="681"/>
      <c r="I326" s="681"/>
      <c r="J326" s="681">
        <v>2</v>
      </c>
      <c r="K326" s="681">
        <v>698</v>
      </c>
      <c r="L326" s="681">
        <v>1</v>
      </c>
      <c r="M326" s="681">
        <v>349</v>
      </c>
      <c r="N326" s="681"/>
      <c r="O326" s="681"/>
      <c r="P326" s="703"/>
      <c r="Q326" s="682"/>
    </row>
    <row r="327" spans="1:17" ht="14.4" customHeight="1" x14ac:dyDescent="0.3">
      <c r="A327" s="676" t="s">
        <v>482</v>
      </c>
      <c r="B327" s="677" t="s">
        <v>2574</v>
      </c>
      <c r="C327" s="677" t="s">
        <v>1912</v>
      </c>
      <c r="D327" s="677" t="s">
        <v>2579</v>
      </c>
      <c r="E327" s="677" t="s">
        <v>2580</v>
      </c>
      <c r="F327" s="681"/>
      <c r="G327" s="681"/>
      <c r="H327" s="681"/>
      <c r="I327" s="681"/>
      <c r="J327" s="681">
        <v>2</v>
      </c>
      <c r="K327" s="681">
        <v>566</v>
      </c>
      <c r="L327" s="681">
        <v>1</v>
      </c>
      <c r="M327" s="681">
        <v>283</v>
      </c>
      <c r="N327" s="681"/>
      <c r="O327" s="681"/>
      <c r="P327" s="703"/>
      <c r="Q327" s="682"/>
    </row>
    <row r="328" spans="1:17" ht="14.4" customHeight="1" x14ac:dyDescent="0.3">
      <c r="A328" s="676" t="s">
        <v>482</v>
      </c>
      <c r="B328" s="677" t="s">
        <v>2574</v>
      </c>
      <c r="C328" s="677" t="s">
        <v>1912</v>
      </c>
      <c r="D328" s="677" t="s">
        <v>2581</v>
      </c>
      <c r="E328" s="677" t="s">
        <v>2582</v>
      </c>
      <c r="F328" s="681"/>
      <c r="G328" s="681"/>
      <c r="H328" s="681"/>
      <c r="I328" s="681"/>
      <c r="J328" s="681">
        <v>2</v>
      </c>
      <c r="K328" s="681">
        <v>11194</v>
      </c>
      <c r="L328" s="681">
        <v>1</v>
      </c>
      <c r="M328" s="681">
        <v>5597</v>
      </c>
      <c r="N328" s="681"/>
      <c r="O328" s="681"/>
      <c r="P328" s="703"/>
      <c r="Q328" s="682"/>
    </row>
    <row r="329" spans="1:17" ht="14.4" customHeight="1" x14ac:dyDescent="0.3">
      <c r="A329" s="676" t="s">
        <v>3296</v>
      </c>
      <c r="B329" s="677" t="s">
        <v>3297</v>
      </c>
      <c r="C329" s="677" t="s">
        <v>1912</v>
      </c>
      <c r="D329" s="677" t="s">
        <v>3282</v>
      </c>
      <c r="E329" s="677" t="s">
        <v>3283</v>
      </c>
      <c r="F329" s="681">
        <v>7</v>
      </c>
      <c r="G329" s="681">
        <v>3521</v>
      </c>
      <c r="H329" s="681">
        <v>6.9311023622047241</v>
      </c>
      <c r="I329" s="681">
        <v>503</v>
      </c>
      <c r="J329" s="681">
        <v>1</v>
      </c>
      <c r="K329" s="681">
        <v>508</v>
      </c>
      <c r="L329" s="681">
        <v>1</v>
      </c>
      <c r="M329" s="681">
        <v>508</v>
      </c>
      <c r="N329" s="681">
        <v>3</v>
      </c>
      <c r="O329" s="681">
        <v>1524</v>
      </c>
      <c r="P329" s="703">
        <v>3</v>
      </c>
      <c r="Q329" s="682">
        <v>508</v>
      </c>
    </row>
    <row r="330" spans="1:17" ht="14.4" customHeight="1" x14ac:dyDescent="0.3">
      <c r="A330" s="676" t="s">
        <v>3296</v>
      </c>
      <c r="B330" s="677" t="s">
        <v>3297</v>
      </c>
      <c r="C330" s="677" t="s">
        <v>1912</v>
      </c>
      <c r="D330" s="677" t="s">
        <v>3298</v>
      </c>
      <c r="E330" s="677" t="s">
        <v>3299</v>
      </c>
      <c r="F330" s="681">
        <v>7</v>
      </c>
      <c r="G330" s="681">
        <v>43988</v>
      </c>
      <c r="H330" s="681">
        <v>6.8709778194314275</v>
      </c>
      <c r="I330" s="681">
        <v>6284</v>
      </c>
      <c r="J330" s="681">
        <v>1</v>
      </c>
      <c r="K330" s="681">
        <v>6402</v>
      </c>
      <c r="L330" s="681">
        <v>1</v>
      </c>
      <c r="M330" s="681">
        <v>6402</v>
      </c>
      <c r="N330" s="681">
        <v>3</v>
      </c>
      <c r="O330" s="681">
        <v>19212</v>
      </c>
      <c r="P330" s="703">
        <v>3.000937207122774</v>
      </c>
      <c r="Q330" s="682">
        <v>6404</v>
      </c>
    </row>
    <row r="331" spans="1:17" ht="14.4" customHeight="1" x14ac:dyDescent="0.3">
      <c r="A331" s="676" t="s">
        <v>3296</v>
      </c>
      <c r="B331" s="677" t="s">
        <v>3297</v>
      </c>
      <c r="C331" s="677" t="s">
        <v>1912</v>
      </c>
      <c r="D331" s="677" t="s">
        <v>2816</v>
      </c>
      <c r="E331" s="677" t="s">
        <v>2817</v>
      </c>
      <c r="F331" s="681">
        <v>5</v>
      </c>
      <c r="G331" s="681">
        <v>6340</v>
      </c>
      <c r="H331" s="681">
        <v>4.9415432579890881</v>
      </c>
      <c r="I331" s="681">
        <v>1268</v>
      </c>
      <c r="J331" s="681">
        <v>1</v>
      </c>
      <c r="K331" s="681">
        <v>1283</v>
      </c>
      <c r="L331" s="681">
        <v>1</v>
      </c>
      <c r="M331" s="681">
        <v>1283</v>
      </c>
      <c r="N331" s="681">
        <v>4</v>
      </c>
      <c r="O331" s="681">
        <v>5140</v>
      </c>
      <c r="P331" s="703">
        <v>4.006235385814497</v>
      </c>
      <c r="Q331" s="682">
        <v>1285</v>
      </c>
    </row>
    <row r="332" spans="1:17" ht="14.4" customHeight="1" x14ac:dyDescent="0.3">
      <c r="A332" s="676" t="s">
        <v>3296</v>
      </c>
      <c r="B332" s="677" t="s">
        <v>3297</v>
      </c>
      <c r="C332" s="677" t="s">
        <v>1912</v>
      </c>
      <c r="D332" s="677" t="s">
        <v>3300</v>
      </c>
      <c r="E332" s="677" t="s">
        <v>3301</v>
      </c>
      <c r="F332" s="681"/>
      <c r="G332" s="681"/>
      <c r="H332" s="681"/>
      <c r="I332" s="681"/>
      <c r="J332" s="681"/>
      <c r="K332" s="681"/>
      <c r="L332" s="681"/>
      <c r="M332" s="681"/>
      <c r="N332" s="681">
        <v>2</v>
      </c>
      <c r="O332" s="681">
        <v>19524</v>
      </c>
      <c r="P332" s="703"/>
      <c r="Q332" s="682">
        <v>9762</v>
      </c>
    </row>
    <row r="333" spans="1:17" ht="14.4" customHeight="1" x14ac:dyDescent="0.3">
      <c r="A333" s="676" t="s">
        <v>3296</v>
      </c>
      <c r="B333" s="677" t="s">
        <v>3297</v>
      </c>
      <c r="C333" s="677" t="s">
        <v>1912</v>
      </c>
      <c r="D333" s="677" t="s">
        <v>3211</v>
      </c>
      <c r="E333" s="677" t="s">
        <v>3212</v>
      </c>
      <c r="F333" s="681">
        <v>5</v>
      </c>
      <c r="G333" s="681">
        <v>830</v>
      </c>
      <c r="H333" s="681">
        <v>4.6629213483146064</v>
      </c>
      <c r="I333" s="681">
        <v>166</v>
      </c>
      <c r="J333" s="681">
        <v>1</v>
      </c>
      <c r="K333" s="681">
        <v>178</v>
      </c>
      <c r="L333" s="681">
        <v>1</v>
      </c>
      <c r="M333" s="681">
        <v>178</v>
      </c>
      <c r="N333" s="681">
        <v>3</v>
      </c>
      <c r="O333" s="681">
        <v>534</v>
      </c>
      <c r="P333" s="703">
        <v>3</v>
      </c>
      <c r="Q333" s="682">
        <v>178</v>
      </c>
    </row>
    <row r="334" spans="1:17" ht="14.4" customHeight="1" x14ac:dyDescent="0.3">
      <c r="A334" s="676" t="s">
        <v>3296</v>
      </c>
      <c r="B334" s="677" t="s">
        <v>3297</v>
      </c>
      <c r="C334" s="677" t="s">
        <v>1912</v>
      </c>
      <c r="D334" s="677" t="s">
        <v>3215</v>
      </c>
      <c r="E334" s="677" t="s">
        <v>3216</v>
      </c>
      <c r="F334" s="681">
        <v>2</v>
      </c>
      <c r="G334" s="681">
        <v>340</v>
      </c>
      <c r="H334" s="681"/>
      <c r="I334" s="681">
        <v>170</v>
      </c>
      <c r="J334" s="681"/>
      <c r="K334" s="681"/>
      <c r="L334" s="681"/>
      <c r="M334" s="681"/>
      <c r="N334" s="681"/>
      <c r="O334" s="681"/>
      <c r="P334" s="703"/>
      <c r="Q334" s="682"/>
    </row>
    <row r="335" spans="1:17" ht="14.4" customHeight="1" thickBot="1" x14ac:dyDescent="0.35">
      <c r="A335" s="683" t="s">
        <v>3296</v>
      </c>
      <c r="B335" s="684" t="s">
        <v>3297</v>
      </c>
      <c r="C335" s="684" t="s">
        <v>1912</v>
      </c>
      <c r="D335" s="684" t="s">
        <v>3217</v>
      </c>
      <c r="E335" s="684" t="s">
        <v>3218</v>
      </c>
      <c r="F335" s="688"/>
      <c r="G335" s="688"/>
      <c r="H335" s="688"/>
      <c r="I335" s="688"/>
      <c r="J335" s="688"/>
      <c r="K335" s="688"/>
      <c r="L335" s="688"/>
      <c r="M335" s="688"/>
      <c r="N335" s="688">
        <v>20</v>
      </c>
      <c r="O335" s="688">
        <v>45940</v>
      </c>
      <c r="P335" s="696"/>
      <c r="Q335" s="689">
        <v>2297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19" t="s">
        <v>162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</row>
    <row r="2" spans="1:14" ht="14.4" customHeight="1" thickBot="1" x14ac:dyDescent="0.35">
      <c r="A2" s="351" t="s">
        <v>288</v>
      </c>
      <c r="B2" s="174"/>
      <c r="C2" s="174"/>
      <c r="D2" s="174"/>
      <c r="E2" s="174"/>
      <c r="F2" s="174"/>
      <c r="G2" s="405"/>
      <c r="H2" s="405"/>
      <c r="I2" s="405"/>
      <c r="J2" s="174"/>
      <c r="K2" s="405"/>
      <c r="L2" s="405"/>
      <c r="M2" s="405"/>
      <c r="N2" s="174"/>
    </row>
    <row r="3" spans="1:14" ht="14.4" customHeight="1" thickBot="1" x14ac:dyDescent="0.35">
      <c r="A3" s="175"/>
      <c r="B3" s="176" t="s">
        <v>142</v>
      </c>
      <c r="C3" s="177">
        <f>SUBTOTAL(9,C6:C1048576)</f>
        <v>1103</v>
      </c>
      <c r="D3" s="178">
        <f>SUBTOTAL(9,D6:D1048576)</f>
        <v>1147</v>
      </c>
      <c r="E3" s="178">
        <f>SUBTOTAL(9,E6:E1048576)</f>
        <v>1255</v>
      </c>
      <c r="F3" s="179">
        <f>IF(OR(E3=0,D3=0),"",E3/D3)</f>
        <v>1.0941586748038361</v>
      </c>
      <c r="G3" s="406">
        <f>SUBTOTAL(9,G6:G1048576)</f>
        <v>12049.051500000001</v>
      </c>
      <c r="H3" s="407">
        <f>SUBTOTAL(9,H6:H1048576)</f>
        <v>12462.538500000001</v>
      </c>
      <c r="I3" s="407">
        <f>SUBTOTAL(9,I6:I1048576)</f>
        <v>13385.439</v>
      </c>
      <c r="J3" s="179">
        <f>IF(OR(I3=0,H3=0),"",I3/H3)</f>
        <v>1.0740539738352664</v>
      </c>
      <c r="K3" s="406">
        <f>SUBTOTAL(9,K6:K1048576)</f>
        <v>2509</v>
      </c>
      <c r="L3" s="407">
        <f>SUBTOTAL(9,L6:L1048576)</f>
        <v>2526</v>
      </c>
      <c r="M3" s="407">
        <f>SUBTOTAL(9,M6:M1048576)</f>
        <v>2615.5</v>
      </c>
      <c r="N3" s="180">
        <f>IF(OR(M3=0,E3=0),"",M3*1000/E3)</f>
        <v>2084.0637450199201</v>
      </c>
    </row>
    <row r="4" spans="1:14" ht="14.4" customHeight="1" x14ac:dyDescent="0.3">
      <c r="A4" s="621" t="s">
        <v>77</v>
      </c>
      <c r="B4" s="622" t="s">
        <v>11</v>
      </c>
      <c r="C4" s="623" t="s">
        <v>78</v>
      </c>
      <c r="D4" s="623"/>
      <c r="E4" s="623"/>
      <c r="F4" s="624"/>
      <c r="G4" s="625" t="s">
        <v>285</v>
      </c>
      <c r="H4" s="623"/>
      <c r="I4" s="623"/>
      <c r="J4" s="624"/>
      <c r="K4" s="625" t="s">
        <v>79</v>
      </c>
      <c r="L4" s="623"/>
      <c r="M4" s="623"/>
      <c r="N4" s="626"/>
    </row>
    <row r="5" spans="1:14" ht="14.4" customHeight="1" thickBot="1" x14ac:dyDescent="0.35">
      <c r="A5" s="830"/>
      <c r="B5" s="831"/>
      <c r="C5" s="838">
        <v>2015</v>
      </c>
      <c r="D5" s="838">
        <v>2016</v>
      </c>
      <c r="E5" s="838">
        <v>2017</v>
      </c>
      <c r="F5" s="839" t="s">
        <v>2</v>
      </c>
      <c r="G5" s="849">
        <v>2015</v>
      </c>
      <c r="H5" s="838">
        <v>2016</v>
      </c>
      <c r="I5" s="838">
        <v>2017</v>
      </c>
      <c r="J5" s="839" t="s">
        <v>2</v>
      </c>
      <c r="K5" s="849">
        <v>2015</v>
      </c>
      <c r="L5" s="838">
        <v>2016</v>
      </c>
      <c r="M5" s="838">
        <v>2017</v>
      </c>
      <c r="N5" s="850" t="s">
        <v>80</v>
      </c>
    </row>
    <row r="6" spans="1:14" ht="14.4" customHeight="1" x14ac:dyDescent="0.3">
      <c r="A6" s="832" t="s">
        <v>2457</v>
      </c>
      <c r="B6" s="835" t="s">
        <v>3303</v>
      </c>
      <c r="C6" s="840">
        <v>1</v>
      </c>
      <c r="D6" s="841"/>
      <c r="E6" s="841"/>
      <c r="F6" s="846"/>
      <c r="G6" s="840">
        <v>28.769400000000001</v>
      </c>
      <c r="H6" s="841"/>
      <c r="I6" s="841"/>
      <c r="J6" s="846"/>
      <c r="K6" s="840">
        <v>11</v>
      </c>
      <c r="L6" s="841"/>
      <c r="M6" s="841"/>
      <c r="N6" s="851"/>
    </row>
    <row r="7" spans="1:14" ht="14.4" customHeight="1" x14ac:dyDescent="0.3">
      <c r="A7" s="833" t="s">
        <v>2485</v>
      </c>
      <c r="B7" s="836" t="s">
        <v>3303</v>
      </c>
      <c r="C7" s="842">
        <v>32</v>
      </c>
      <c r="D7" s="843">
        <v>23</v>
      </c>
      <c r="E7" s="843">
        <v>15</v>
      </c>
      <c r="F7" s="847">
        <v>0.65217391304347827</v>
      </c>
      <c r="G7" s="842">
        <v>805.4208000000001</v>
      </c>
      <c r="H7" s="843">
        <v>578.89619999999991</v>
      </c>
      <c r="I7" s="843">
        <v>377.541</v>
      </c>
      <c r="J7" s="847">
        <v>0.65217391304347838</v>
      </c>
      <c r="K7" s="842">
        <v>288</v>
      </c>
      <c r="L7" s="843">
        <v>207</v>
      </c>
      <c r="M7" s="843">
        <v>135</v>
      </c>
      <c r="N7" s="852">
        <v>9000</v>
      </c>
    </row>
    <row r="8" spans="1:14" ht="14.4" customHeight="1" x14ac:dyDescent="0.3">
      <c r="A8" s="833" t="s">
        <v>2480</v>
      </c>
      <c r="B8" s="836" t="s">
        <v>3303</v>
      </c>
      <c r="C8" s="842">
        <v>47</v>
      </c>
      <c r="D8" s="843">
        <v>40</v>
      </c>
      <c r="E8" s="843">
        <v>23</v>
      </c>
      <c r="F8" s="847">
        <v>0.57499999999999996</v>
      </c>
      <c r="G8" s="842">
        <v>1013.7618000000001</v>
      </c>
      <c r="H8" s="843">
        <v>862.77599999999995</v>
      </c>
      <c r="I8" s="843">
        <v>496.09620000000007</v>
      </c>
      <c r="J8" s="847">
        <v>0.57500000000000007</v>
      </c>
      <c r="K8" s="842">
        <v>329</v>
      </c>
      <c r="L8" s="843">
        <v>280</v>
      </c>
      <c r="M8" s="843">
        <v>161</v>
      </c>
      <c r="N8" s="852">
        <v>7000</v>
      </c>
    </row>
    <row r="9" spans="1:14" ht="14.4" customHeight="1" x14ac:dyDescent="0.3">
      <c r="A9" s="833" t="s">
        <v>2459</v>
      </c>
      <c r="B9" s="836" t="s">
        <v>3303</v>
      </c>
      <c r="C9" s="842">
        <v>867</v>
      </c>
      <c r="D9" s="843">
        <v>963</v>
      </c>
      <c r="E9" s="843">
        <v>1110</v>
      </c>
      <c r="F9" s="847">
        <v>1.1526479750778815</v>
      </c>
      <c r="G9" s="842">
        <v>9283.2291000000005</v>
      </c>
      <c r="H9" s="843">
        <v>10311.1299</v>
      </c>
      <c r="I9" s="843">
        <v>11885.103000000001</v>
      </c>
      <c r="J9" s="847">
        <v>1.1526479750778817</v>
      </c>
      <c r="K9" s="842">
        <v>1734</v>
      </c>
      <c r="L9" s="843">
        <v>1926</v>
      </c>
      <c r="M9" s="843">
        <v>2220</v>
      </c>
      <c r="N9" s="852">
        <v>2000</v>
      </c>
    </row>
    <row r="10" spans="1:14" ht="14.4" customHeight="1" x14ac:dyDescent="0.3">
      <c r="A10" s="833" t="s">
        <v>2482</v>
      </c>
      <c r="B10" s="836" t="s">
        <v>3303</v>
      </c>
      <c r="C10" s="842">
        <v>138</v>
      </c>
      <c r="D10" s="843">
        <v>105</v>
      </c>
      <c r="E10" s="843">
        <v>92</v>
      </c>
      <c r="F10" s="847">
        <v>0.87619047619047619</v>
      </c>
      <c r="G10" s="842">
        <v>829.15920000000028</v>
      </c>
      <c r="H10" s="843">
        <v>630.88200000000006</v>
      </c>
      <c r="I10" s="843">
        <v>552.77280000000019</v>
      </c>
      <c r="J10" s="847">
        <v>0.87619047619047641</v>
      </c>
      <c r="K10" s="842">
        <v>138</v>
      </c>
      <c r="L10" s="843">
        <v>105</v>
      </c>
      <c r="M10" s="843">
        <v>92</v>
      </c>
      <c r="N10" s="852">
        <v>1000</v>
      </c>
    </row>
    <row r="11" spans="1:14" ht="14.4" customHeight="1" thickBot="1" x14ac:dyDescent="0.35">
      <c r="A11" s="834" t="s">
        <v>2478</v>
      </c>
      <c r="B11" s="837" t="s">
        <v>3303</v>
      </c>
      <c r="C11" s="844">
        <v>18</v>
      </c>
      <c r="D11" s="845">
        <v>16</v>
      </c>
      <c r="E11" s="845">
        <v>15</v>
      </c>
      <c r="F11" s="848">
        <v>0.9375</v>
      </c>
      <c r="G11" s="844">
        <v>88.711200000000005</v>
      </c>
      <c r="H11" s="845">
        <v>78.854399999999998</v>
      </c>
      <c r="I11" s="845">
        <v>73.926000000000002</v>
      </c>
      <c r="J11" s="848">
        <v>0.9375</v>
      </c>
      <c r="K11" s="844">
        <v>9</v>
      </c>
      <c r="L11" s="845">
        <v>8</v>
      </c>
      <c r="M11" s="845">
        <v>7.5</v>
      </c>
      <c r="N11" s="85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507" t="s">
        <v>157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" customHeight="1" thickBot="1" x14ac:dyDescent="0.35">
      <c r="A2" s="351" t="s">
        <v>288</v>
      </c>
      <c r="B2" s="204"/>
      <c r="C2" s="204"/>
      <c r="D2" s="204"/>
      <c r="E2" s="204"/>
      <c r="F2" s="204"/>
    </row>
    <row r="3" spans="1:10" ht="14.4" customHeight="1" x14ac:dyDescent="0.3">
      <c r="A3" s="498"/>
      <c r="B3" s="200">
        <v>2015</v>
      </c>
      <c r="C3" s="44">
        <v>2016</v>
      </c>
      <c r="D3" s="11"/>
      <c r="E3" s="502">
        <v>2017</v>
      </c>
      <c r="F3" s="503"/>
      <c r="G3" s="503"/>
      <c r="H3" s="504"/>
      <c r="I3" s="505">
        <v>2017</v>
      </c>
      <c r="J3" s="506"/>
    </row>
    <row r="4" spans="1:10" ht="14.4" customHeight="1" thickBot="1" x14ac:dyDescent="0.35">
      <c r="A4" s="499"/>
      <c r="B4" s="500" t="s">
        <v>81</v>
      </c>
      <c r="C4" s="501"/>
      <c r="D4" s="11"/>
      <c r="E4" s="221" t="s">
        <v>81</v>
      </c>
      <c r="F4" s="202" t="s">
        <v>82</v>
      </c>
      <c r="G4" s="202" t="s">
        <v>56</v>
      </c>
      <c r="H4" s="203" t="s">
        <v>83</v>
      </c>
      <c r="I4" s="447" t="s">
        <v>275</v>
      </c>
      <c r="J4" s="448" t="s">
        <v>276</v>
      </c>
    </row>
    <row r="5" spans="1:10" ht="14.4" customHeight="1" x14ac:dyDescent="0.3">
      <c r="A5" s="205" t="str">
        <f>HYPERLINK("#'Léky Žádanky'!A1","Léky (Kč)")</f>
        <v>Léky (Kč)</v>
      </c>
      <c r="B5" s="31">
        <v>2669.5988000000007</v>
      </c>
      <c r="C5" s="33">
        <v>2619.5573599999998</v>
      </c>
      <c r="D5" s="12"/>
      <c r="E5" s="210">
        <v>4041.0654500000005</v>
      </c>
      <c r="F5" s="32">
        <v>3817.3574902343748</v>
      </c>
      <c r="G5" s="209">
        <f>E5-F5</f>
        <v>223.70795976562567</v>
      </c>
      <c r="H5" s="215">
        <f>IF(F5&lt;0.00000001,"",E5/F5)</f>
        <v>1.0586028320213443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1176.1137999999996</v>
      </c>
      <c r="C6" s="35">
        <v>1209.0068400000002</v>
      </c>
      <c r="D6" s="12"/>
      <c r="E6" s="211">
        <v>1472.5186799999997</v>
      </c>
      <c r="F6" s="34">
        <v>1565.9099952087402</v>
      </c>
      <c r="G6" s="212">
        <f>E6-F6</f>
        <v>-93.39131520874048</v>
      </c>
      <c r="H6" s="216">
        <f>IF(F6&lt;0.00000001,"",E6/F6)</f>
        <v>0.94035971703706311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10606.482219999998</v>
      </c>
      <c r="C7" s="35">
        <v>13129.507220000001</v>
      </c>
      <c r="D7" s="12"/>
      <c r="E7" s="211">
        <v>14768.377620000001</v>
      </c>
      <c r="F7" s="34">
        <v>14643.666318359376</v>
      </c>
      <c r="G7" s="212">
        <f>E7-F7</f>
        <v>124.71130164062561</v>
      </c>
      <c r="H7" s="216">
        <f>IF(F7&lt;0.00000001,"",E7/F7)</f>
        <v>1.0085163987576165</v>
      </c>
    </row>
    <row r="8" spans="1:10" ht="14.4" customHeight="1" thickBot="1" x14ac:dyDescent="0.35">
      <c r="A8" s="1" t="s">
        <v>84</v>
      </c>
      <c r="B8" s="15">
        <v>2638.3592900000026</v>
      </c>
      <c r="C8" s="37">
        <v>3186.9623300000012</v>
      </c>
      <c r="D8" s="12"/>
      <c r="E8" s="213">
        <v>2922.8358000000021</v>
      </c>
      <c r="F8" s="36">
        <v>3678.6034151916501</v>
      </c>
      <c r="G8" s="214">
        <f>E8-F8</f>
        <v>-755.76761519164802</v>
      </c>
      <c r="H8" s="217">
        <f>IF(F8&lt;0.00000001,"",E8/F8)</f>
        <v>0.79455039592728871</v>
      </c>
    </row>
    <row r="9" spans="1:10" ht="14.4" customHeight="1" thickBot="1" x14ac:dyDescent="0.35">
      <c r="A9" s="2" t="s">
        <v>85</v>
      </c>
      <c r="B9" s="3">
        <v>17090.554110000001</v>
      </c>
      <c r="C9" s="39">
        <v>20145.033750000002</v>
      </c>
      <c r="D9" s="12"/>
      <c r="E9" s="3">
        <v>23204.797550000003</v>
      </c>
      <c r="F9" s="38">
        <v>23705.537218994141</v>
      </c>
      <c r="G9" s="38">
        <f>E9-F9</f>
        <v>-500.7396689941379</v>
      </c>
      <c r="H9" s="218">
        <f>IF(F9&lt;0.00000001,"",E9/F9)</f>
        <v>0.97887667913330734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3590.25</v>
      </c>
      <c r="C12" s="37">
        <f>IF(ISERROR(VLOOKUP("Celkem",CaseMix!A:D,3,0)),0,VLOOKUP("Celkem",CaseMix!A:D,3,0)*30)</f>
        <v>6502.02</v>
      </c>
      <c r="D12" s="12"/>
      <c r="E12" s="213">
        <f>IF(ISERROR(VLOOKUP("Celkem",CaseMix!A:D,4,0)),0,VLOOKUP("Celkem",CaseMix!A:D,4,0)*30)</f>
        <v>5189.1000000000004</v>
      </c>
      <c r="F12" s="36">
        <f>C12</f>
        <v>6502.02</v>
      </c>
      <c r="G12" s="214">
        <f>E12-F12</f>
        <v>-1312.92</v>
      </c>
      <c r="H12" s="217">
        <f>IF(F12&lt;0.00000001,"",E12/F12)</f>
        <v>0.79807505975066206</v>
      </c>
      <c r="I12" s="214">
        <f>E12-B12</f>
        <v>1598.8500000000004</v>
      </c>
      <c r="J12" s="217">
        <f>IF(B12&lt;0.00000001,"",E12/B12)</f>
        <v>1.4453311050762483</v>
      </c>
    </row>
    <row r="13" spans="1:10" ht="14.4" customHeight="1" thickBot="1" x14ac:dyDescent="0.35">
      <c r="A13" s="4" t="s">
        <v>88</v>
      </c>
      <c r="B13" s="9">
        <f>SUM(B11:B12)</f>
        <v>3590.25</v>
      </c>
      <c r="C13" s="41">
        <f>SUM(C11:C12)</f>
        <v>6502.02</v>
      </c>
      <c r="D13" s="12"/>
      <c r="E13" s="9">
        <f>SUM(E11:E12)</f>
        <v>5189.1000000000004</v>
      </c>
      <c r="F13" s="40">
        <f>SUM(F11:F12)</f>
        <v>6502.02</v>
      </c>
      <c r="G13" s="40">
        <f>E13-F13</f>
        <v>-1312.92</v>
      </c>
      <c r="H13" s="219">
        <f>IF(F13&lt;0.00000001,"",E13/F13)</f>
        <v>0.79807505975066206</v>
      </c>
      <c r="I13" s="40">
        <f>SUM(I11:I12)</f>
        <v>1598.8500000000004</v>
      </c>
      <c r="J13" s="219">
        <f>IF(B13&lt;0.00000001,"",E13/B13)</f>
        <v>1.4453311050762483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0.21007218238168637</v>
      </c>
      <c r="C15" s="43">
        <f>IF(C9=0,"",C13/C9)</f>
        <v>0.32276044213626592</v>
      </c>
      <c r="D15" s="12"/>
      <c r="E15" s="10">
        <f>IF(E9=0,"",E13/E9)</f>
        <v>0.22362186047169369</v>
      </c>
      <c r="F15" s="42">
        <f>IF(F9=0,"",F13/F9)</f>
        <v>0.27428275258787366</v>
      </c>
      <c r="G15" s="42">
        <f>IF(ISERROR(F15-E15),"",E15-F15)</f>
        <v>-5.0660892116179967E-2</v>
      </c>
      <c r="H15" s="220">
        <f>IF(ISERROR(F15-E15),"",IF(F15&lt;0.00000001,"",E15/F15))</f>
        <v>0.815296836428133</v>
      </c>
    </row>
    <row r="17" spans="1:8" ht="14.4" customHeight="1" x14ac:dyDescent="0.3">
      <c r="A17" s="206" t="s">
        <v>177</v>
      </c>
    </row>
    <row r="18" spans="1:8" ht="14.4" customHeight="1" x14ac:dyDescent="0.3">
      <c r="A18" s="390" t="s">
        <v>212</v>
      </c>
      <c r="B18" s="391"/>
      <c r="C18" s="391"/>
      <c r="D18" s="391"/>
      <c r="E18" s="391"/>
      <c r="F18" s="391"/>
      <c r="G18" s="391"/>
      <c r="H18" s="391"/>
    </row>
    <row r="19" spans="1:8" x14ac:dyDescent="0.3">
      <c r="A19" s="389" t="s">
        <v>211</v>
      </c>
      <c r="B19" s="391"/>
      <c r="C19" s="391"/>
      <c r="D19" s="391"/>
      <c r="E19" s="391"/>
      <c r="F19" s="391"/>
      <c r="G19" s="391"/>
      <c r="H19" s="391"/>
    </row>
    <row r="20" spans="1:8" ht="14.4" customHeight="1" x14ac:dyDescent="0.3">
      <c r="A20" s="207" t="s">
        <v>237</v>
      </c>
    </row>
    <row r="21" spans="1:8" ht="14.4" customHeight="1" x14ac:dyDescent="0.3">
      <c r="A21" s="207" t="s">
        <v>178</v>
      </c>
    </row>
    <row r="22" spans="1:8" ht="14.4" customHeight="1" x14ac:dyDescent="0.3">
      <c r="A22" s="208" t="s">
        <v>274</v>
      </c>
    </row>
    <row r="23" spans="1:8" ht="14.4" customHeight="1" x14ac:dyDescent="0.3">
      <c r="A23" s="208" t="s">
        <v>179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96" t="s">
        <v>115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x14ac:dyDescent="0.3">
      <c r="A2" s="351" t="s">
        <v>288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90</v>
      </c>
      <c r="C3" s="303" t="s">
        <v>91</v>
      </c>
      <c r="D3" s="303" t="s">
        <v>92</v>
      </c>
      <c r="E3" s="302" t="s">
        <v>93</v>
      </c>
      <c r="F3" s="303" t="s">
        <v>94</v>
      </c>
      <c r="G3" s="303" t="s">
        <v>95</v>
      </c>
      <c r="H3" s="303" t="s">
        <v>96</v>
      </c>
      <c r="I3" s="303" t="s">
        <v>97</v>
      </c>
      <c r="J3" s="303" t="s">
        <v>98</v>
      </c>
      <c r="K3" s="303" t="s">
        <v>99</v>
      </c>
      <c r="L3" s="303" t="s">
        <v>100</v>
      </c>
      <c r="M3" s="303" t="s">
        <v>101</v>
      </c>
    </row>
    <row r="4" spans="1:13" ht="14.4" customHeight="1" x14ac:dyDescent="0.3">
      <c r="A4" s="301" t="s">
        <v>89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85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23204.79755000001</v>
      </c>
      <c r="G6" s="306">
        <f t="shared" si="1"/>
        <v>23204.79755000001</v>
      </c>
      <c r="H6" s="306">
        <f t="shared" si="1"/>
        <v>23204.79755000001</v>
      </c>
      <c r="I6" s="306">
        <f t="shared" si="1"/>
        <v>23204.79755000001</v>
      </c>
      <c r="J6" s="306">
        <f t="shared" si="1"/>
        <v>23204.79755000001</v>
      </c>
      <c r="K6" s="306">
        <f t="shared" si="1"/>
        <v>23204.79755000001</v>
      </c>
      <c r="L6" s="306">
        <f t="shared" si="1"/>
        <v>23204.79755000001</v>
      </c>
      <c r="M6" s="306">
        <f t="shared" si="1"/>
        <v>23204.79755000001</v>
      </c>
    </row>
    <row r="7" spans="1:13" ht="14.4" customHeight="1" x14ac:dyDescent="0.3">
      <c r="A7" s="305" t="s">
        <v>113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86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114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87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103</v>
      </c>
      <c r="C11" s="301">
        <f ca="1">IF(MONTH(TODAY())=1,12,MONTH(TODAY())-1)</f>
        <v>4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0.27428275258787366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0.27428275258787366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508" t="s">
        <v>290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7" customFormat="1" ht="14.4" customHeight="1" thickBot="1" x14ac:dyDescent="0.3">
      <c r="A2" s="351" t="s">
        <v>288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422" t="s">
        <v>243</v>
      </c>
      <c r="E4" s="422" t="s">
        <v>244</v>
      </c>
      <c r="F4" s="422" t="s">
        <v>245</v>
      </c>
      <c r="G4" s="422" t="s">
        <v>246</v>
      </c>
      <c r="H4" s="422" t="s">
        <v>247</v>
      </c>
      <c r="I4" s="422" t="s">
        <v>248</v>
      </c>
      <c r="J4" s="422" t="s">
        <v>249</v>
      </c>
      <c r="K4" s="422" t="s">
        <v>250</v>
      </c>
      <c r="L4" s="422" t="s">
        <v>251</v>
      </c>
      <c r="M4" s="422" t="s">
        <v>252</v>
      </c>
      <c r="N4" s="422" t="s">
        <v>253</v>
      </c>
      <c r="O4" s="422" t="s">
        <v>254</v>
      </c>
      <c r="P4" s="511" t="s">
        <v>3</v>
      </c>
      <c r="Q4" s="512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289</v>
      </c>
    </row>
    <row r="7" spans="1:17" ht="14.4" customHeight="1" x14ac:dyDescent="0.3">
      <c r="A7" s="19" t="s">
        <v>22</v>
      </c>
      <c r="B7" s="55">
        <v>11452.072755223</v>
      </c>
      <c r="C7" s="56">
        <v>954.33939626858501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4041.0654500000001</v>
      </c>
      <c r="Q7" s="170">
        <v>1.0586028057200001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1184.8430000000001</v>
      </c>
      <c r="Q8" s="170">
        <v>0.58724522358599995</v>
      </c>
    </row>
    <row r="9" spans="1:17" ht="14.4" customHeight="1" x14ac:dyDescent="0.3">
      <c r="A9" s="19" t="s">
        <v>24</v>
      </c>
      <c r="B9" s="55">
        <v>4697.7299108092102</v>
      </c>
      <c r="C9" s="56">
        <v>391.47749256743401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1472.5186799999999</v>
      </c>
      <c r="Q9" s="170">
        <v>0.94035973201300005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25.097059999999999</v>
      </c>
      <c r="Q10" s="170">
        <v>1.13523838188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153.32588000000001</v>
      </c>
      <c r="Q11" s="170">
        <v>0.953511856421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19.426939999999998</v>
      </c>
      <c r="Q12" s="170">
        <v>0.22335375691100001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56.106830000000002</v>
      </c>
      <c r="Q13" s="170">
        <v>0.60425254900199998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122.83</v>
      </c>
      <c r="Q14" s="170">
        <v>1.2191484487369999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289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289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333.70148999999998</v>
      </c>
      <c r="Q17" s="170">
        <v>1.3406366005899999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71.659000000000006</v>
      </c>
      <c r="Q18" s="170" t="s">
        <v>289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289.20965999999999</v>
      </c>
      <c r="Q19" s="170">
        <v>0.88559500067399999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14768.377619999999</v>
      </c>
      <c r="Q20" s="170">
        <v>1.008516374769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583.52300000000002</v>
      </c>
      <c r="Q21" s="170">
        <v>0.92917675159199997</v>
      </c>
    </row>
    <row r="22" spans="1:17" ht="14.4" customHeight="1" x14ac:dyDescent="0.3">
      <c r="A22" s="19" t="s">
        <v>37</v>
      </c>
      <c r="B22" s="55">
        <v>2</v>
      </c>
      <c r="C22" s="56">
        <v>0.166666666666</v>
      </c>
      <c r="D22" s="56">
        <v>0</v>
      </c>
      <c r="E22" s="56">
        <v>0</v>
      </c>
      <c r="F22" s="56">
        <v>0</v>
      </c>
      <c r="G22" s="56">
        <v>35.87189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35.87189</v>
      </c>
      <c r="Q22" s="170">
        <v>53.807834999999997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289</v>
      </c>
    </row>
    <row r="24" spans="1:17" ht="14.4" customHeight="1" x14ac:dyDescent="0.3">
      <c r="A24" s="20" t="s">
        <v>39</v>
      </c>
      <c r="B24" s="55">
        <v>-1.45519152283669E-11</v>
      </c>
      <c r="C24" s="56">
        <v>-1.8189894035458601E-12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47.241050000001998</v>
      </c>
      <c r="Q24" s="170"/>
    </row>
    <row r="25" spans="1:17" ht="14.4" customHeight="1" x14ac:dyDescent="0.3">
      <c r="A25" s="21" t="s">
        <v>40</v>
      </c>
      <c r="B25" s="58">
        <v>71136.613308081403</v>
      </c>
      <c r="C25" s="59">
        <v>5928.0511090067803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23204.797549999999</v>
      </c>
      <c r="Q25" s="171">
        <v>0.97860144604400001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2699.8155700000002</v>
      </c>
      <c r="Q26" s="170">
        <v>1.4051002653910001</v>
      </c>
    </row>
    <row r="27" spans="1:17" ht="14.4" customHeight="1" x14ac:dyDescent="0.3">
      <c r="A27" s="22" t="s">
        <v>42</v>
      </c>
      <c r="B27" s="58">
        <v>76900.932701860496</v>
      </c>
      <c r="C27" s="59">
        <v>6408.4110584883801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25904.613120000002</v>
      </c>
      <c r="Q27" s="171">
        <v>1.010570829632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0.39337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289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289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255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1" s="64" customFormat="1" ht="14.4" customHeight="1" thickBot="1" x14ac:dyDescent="0.35">
      <c r="A2" s="351" t="s">
        <v>288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1" ht="14.4" customHeight="1" x14ac:dyDescent="0.3">
      <c r="A4" s="93"/>
      <c r="B4" s="514"/>
      <c r="C4" s="515"/>
      <c r="D4" s="515"/>
      <c r="E4" s="515"/>
      <c r="F4" s="518" t="s">
        <v>256</v>
      </c>
      <c r="G4" s="520" t="s">
        <v>51</v>
      </c>
      <c r="H4" s="243" t="s">
        <v>164</v>
      </c>
      <c r="I4" s="518" t="s">
        <v>52</v>
      </c>
      <c r="J4" s="520" t="s">
        <v>266</v>
      </c>
      <c r="K4" s="521" t="s">
        <v>257</v>
      </c>
    </row>
    <row r="5" spans="1:11" ht="42" thickBot="1" x14ac:dyDescent="0.35">
      <c r="A5" s="94"/>
      <c r="B5" s="28" t="s">
        <v>259</v>
      </c>
      <c r="C5" s="29" t="s">
        <v>260</v>
      </c>
      <c r="D5" s="30" t="s">
        <v>261</v>
      </c>
      <c r="E5" s="30" t="s">
        <v>262</v>
      </c>
      <c r="F5" s="519"/>
      <c r="G5" s="519"/>
      <c r="H5" s="29" t="s">
        <v>258</v>
      </c>
      <c r="I5" s="519"/>
      <c r="J5" s="519"/>
      <c r="K5" s="522"/>
    </row>
    <row r="6" spans="1:11" ht="14.4" customHeight="1" thickBot="1" x14ac:dyDescent="0.35">
      <c r="A6" s="645" t="s">
        <v>291</v>
      </c>
      <c r="B6" s="627">
        <v>61301.105177258702</v>
      </c>
      <c r="C6" s="627">
        <v>67678.415850000005</v>
      </c>
      <c r="D6" s="628">
        <v>6377.3106727413297</v>
      </c>
      <c r="E6" s="629">
        <v>1.104032556253</v>
      </c>
      <c r="F6" s="627">
        <v>71136.613308081403</v>
      </c>
      <c r="G6" s="628">
        <v>23712.204436027099</v>
      </c>
      <c r="H6" s="630">
        <v>5903.4078200000004</v>
      </c>
      <c r="I6" s="627">
        <v>23204.797549999999</v>
      </c>
      <c r="J6" s="628">
        <v>-507.40688602711498</v>
      </c>
      <c r="K6" s="631">
        <v>0.32620048201399998</v>
      </c>
    </row>
    <row r="7" spans="1:11" ht="14.4" customHeight="1" thickBot="1" x14ac:dyDescent="0.35">
      <c r="A7" s="646" t="s">
        <v>292</v>
      </c>
      <c r="B7" s="627">
        <v>18974.7907705006</v>
      </c>
      <c r="C7" s="627">
        <v>20790.69284</v>
      </c>
      <c r="D7" s="628">
        <v>1815.9020694993701</v>
      </c>
      <c r="E7" s="629">
        <v>1.09570076906</v>
      </c>
      <c r="F7" s="627">
        <v>23593.162125758201</v>
      </c>
      <c r="G7" s="628">
        <v>7864.3873752527397</v>
      </c>
      <c r="H7" s="630">
        <v>1428.4342200000001</v>
      </c>
      <c r="I7" s="627">
        <v>7075.2169100000001</v>
      </c>
      <c r="J7" s="628">
        <v>-789.17046525273997</v>
      </c>
      <c r="K7" s="631">
        <v>0.29988421527699999</v>
      </c>
    </row>
    <row r="8" spans="1:11" ht="14.4" customHeight="1" thickBot="1" x14ac:dyDescent="0.35">
      <c r="A8" s="647" t="s">
        <v>293</v>
      </c>
      <c r="B8" s="627">
        <v>18670.105127699298</v>
      </c>
      <c r="C8" s="627">
        <v>20491.690839999999</v>
      </c>
      <c r="D8" s="628">
        <v>1821.5857123006699</v>
      </c>
      <c r="E8" s="629">
        <v>1.097566976717</v>
      </c>
      <c r="F8" s="627">
        <v>23290.910172452899</v>
      </c>
      <c r="G8" s="628">
        <v>7763.6367241509797</v>
      </c>
      <c r="H8" s="630">
        <v>1404.43022</v>
      </c>
      <c r="I8" s="627">
        <v>6952.3869100000002</v>
      </c>
      <c r="J8" s="628">
        <v>-811.24981415097602</v>
      </c>
      <c r="K8" s="631">
        <v>0.298502156357</v>
      </c>
    </row>
    <row r="9" spans="1:11" ht="14.4" customHeight="1" thickBot="1" x14ac:dyDescent="0.35">
      <c r="A9" s="648" t="s">
        <v>294</v>
      </c>
      <c r="B9" s="632">
        <v>0</v>
      </c>
      <c r="C9" s="632">
        <v>8.2100000000000003E-3</v>
      </c>
      <c r="D9" s="633">
        <v>8.2100000000000003E-3</v>
      </c>
      <c r="E9" s="634" t="s">
        <v>289</v>
      </c>
      <c r="F9" s="632">
        <v>0</v>
      </c>
      <c r="G9" s="633">
        <v>0</v>
      </c>
      <c r="H9" s="635">
        <v>-1.4999999999999999E-4</v>
      </c>
      <c r="I9" s="632">
        <v>3.0699999999999998E-3</v>
      </c>
      <c r="J9" s="633">
        <v>3.0699999999999998E-3</v>
      </c>
      <c r="K9" s="636" t="s">
        <v>289</v>
      </c>
    </row>
    <row r="10" spans="1:11" ht="14.4" customHeight="1" thickBot="1" x14ac:dyDescent="0.35">
      <c r="A10" s="649" t="s">
        <v>295</v>
      </c>
      <c r="B10" s="627">
        <v>0</v>
      </c>
      <c r="C10" s="627">
        <v>8.2100000000000003E-3</v>
      </c>
      <c r="D10" s="628">
        <v>8.2100000000000003E-3</v>
      </c>
      <c r="E10" s="637" t="s">
        <v>289</v>
      </c>
      <c r="F10" s="627">
        <v>0</v>
      </c>
      <c r="G10" s="628">
        <v>0</v>
      </c>
      <c r="H10" s="630">
        <v>-1.4999999999999999E-4</v>
      </c>
      <c r="I10" s="627">
        <v>3.0699999999999998E-3</v>
      </c>
      <c r="J10" s="628">
        <v>3.0699999999999998E-3</v>
      </c>
      <c r="K10" s="638" t="s">
        <v>289</v>
      </c>
    </row>
    <row r="11" spans="1:11" ht="14.4" customHeight="1" thickBot="1" x14ac:dyDescent="0.35">
      <c r="A11" s="648" t="s">
        <v>296</v>
      </c>
      <c r="B11" s="632">
        <v>9400.2891524788192</v>
      </c>
      <c r="C11" s="632">
        <v>9973.4979400000102</v>
      </c>
      <c r="D11" s="633">
        <v>573.20878752118904</v>
      </c>
      <c r="E11" s="639">
        <v>1.060977782515</v>
      </c>
      <c r="F11" s="632">
        <v>11452.072755223</v>
      </c>
      <c r="G11" s="633">
        <v>3817.35758507434</v>
      </c>
      <c r="H11" s="635">
        <v>764.52490999999998</v>
      </c>
      <c r="I11" s="632">
        <v>4041.0654500000001</v>
      </c>
      <c r="J11" s="633">
        <v>223.70786492566299</v>
      </c>
      <c r="K11" s="640">
        <v>0.35286760190599997</v>
      </c>
    </row>
    <row r="12" spans="1:11" ht="14.4" customHeight="1" thickBot="1" x14ac:dyDescent="0.35">
      <c r="A12" s="649" t="s">
        <v>297</v>
      </c>
      <c r="B12" s="627">
        <v>3999.8941597153398</v>
      </c>
      <c r="C12" s="627">
        <v>3783.8091599999998</v>
      </c>
      <c r="D12" s="628">
        <v>-216.08499971533999</v>
      </c>
      <c r="E12" s="629">
        <v>0.94597732062700002</v>
      </c>
      <c r="F12" s="627">
        <v>4731.9898391773304</v>
      </c>
      <c r="G12" s="628">
        <v>1577.32994639244</v>
      </c>
      <c r="H12" s="630">
        <v>253.99978999999999</v>
      </c>
      <c r="I12" s="627">
        <v>1659.05495</v>
      </c>
      <c r="J12" s="628">
        <v>81.725003607556999</v>
      </c>
      <c r="K12" s="631">
        <v>0.350604081239</v>
      </c>
    </row>
    <row r="13" spans="1:11" ht="14.4" customHeight="1" thickBot="1" x14ac:dyDescent="0.35">
      <c r="A13" s="649" t="s">
        <v>298</v>
      </c>
      <c r="B13" s="627">
        <v>1613.00013183803</v>
      </c>
      <c r="C13" s="627">
        <v>1581.2873</v>
      </c>
      <c r="D13" s="628">
        <v>-31.712831838027</v>
      </c>
      <c r="E13" s="629">
        <v>0.98033922551300001</v>
      </c>
      <c r="F13" s="627">
        <v>1749.6952657913</v>
      </c>
      <c r="G13" s="628">
        <v>583.23175526376599</v>
      </c>
      <c r="H13" s="630">
        <v>153.48093</v>
      </c>
      <c r="I13" s="627">
        <v>652.75008000000003</v>
      </c>
      <c r="J13" s="628">
        <v>69.518324736232998</v>
      </c>
      <c r="K13" s="631">
        <v>0.37306500895400002</v>
      </c>
    </row>
    <row r="14" spans="1:11" ht="14.4" customHeight="1" thickBot="1" x14ac:dyDescent="0.35">
      <c r="A14" s="649" t="s">
        <v>299</v>
      </c>
      <c r="B14" s="627">
        <v>343.99993623060999</v>
      </c>
      <c r="C14" s="627">
        <v>172.96305000000001</v>
      </c>
      <c r="D14" s="628">
        <v>-171.03688623061001</v>
      </c>
      <c r="E14" s="629">
        <v>0.50279965715999997</v>
      </c>
      <c r="F14" s="627">
        <v>260.022059268514</v>
      </c>
      <c r="G14" s="628">
        <v>86.674019756171006</v>
      </c>
      <c r="H14" s="630">
        <v>39.607889999999998</v>
      </c>
      <c r="I14" s="627">
        <v>98.143230000000003</v>
      </c>
      <c r="J14" s="628">
        <v>11.469210243828</v>
      </c>
      <c r="K14" s="631">
        <v>0.37744193810299997</v>
      </c>
    </row>
    <row r="15" spans="1:11" ht="14.4" customHeight="1" thickBot="1" x14ac:dyDescent="0.35">
      <c r="A15" s="649" t="s">
        <v>300</v>
      </c>
      <c r="B15" s="627">
        <v>0</v>
      </c>
      <c r="C15" s="627">
        <v>8.8119999999999994</v>
      </c>
      <c r="D15" s="628">
        <v>8.8119999999999994</v>
      </c>
      <c r="E15" s="637" t="s">
        <v>301</v>
      </c>
      <c r="F15" s="627">
        <v>0</v>
      </c>
      <c r="G15" s="628">
        <v>0</v>
      </c>
      <c r="H15" s="630">
        <v>0</v>
      </c>
      <c r="I15" s="627">
        <v>0</v>
      </c>
      <c r="J15" s="628">
        <v>0</v>
      </c>
      <c r="K15" s="638" t="s">
        <v>289</v>
      </c>
    </row>
    <row r="16" spans="1:11" ht="14.4" customHeight="1" thickBot="1" x14ac:dyDescent="0.35">
      <c r="A16" s="649" t="s">
        <v>302</v>
      </c>
      <c r="B16" s="627">
        <v>744.000067167937</v>
      </c>
      <c r="C16" s="627">
        <v>2107.5559600000001</v>
      </c>
      <c r="D16" s="628">
        <v>1363.55589283206</v>
      </c>
      <c r="E16" s="629">
        <v>2.8327362496380002</v>
      </c>
      <c r="F16" s="627">
        <v>2000</v>
      </c>
      <c r="G16" s="628">
        <v>666.66666666666697</v>
      </c>
      <c r="H16" s="630">
        <v>132.98701</v>
      </c>
      <c r="I16" s="627">
        <v>536.66695000000004</v>
      </c>
      <c r="J16" s="628">
        <v>-129.99971666666599</v>
      </c>
      <c r="K16" s="631">
        <v>0.26833347499999999</v>
      </c>
    </row>
    <row r="17" spans="1:11" ht="14.4" customHeight="1" thickBot="1" x14ac:dyDescent="0.35">
      <c r="A17" s="649" t="s">
        <v>303</v>
      </c>
      <c r="B17" s="627">
        <v>350.00003159782</v>
      </c>
      <c r="C17" s="627">
        <v>21.263470000000002</v>
      </c>
      <c r="D17" s="628">
        <v>-328.73656159782001</v>
      </c>
      <c r="E17" s="629">
        <v>6.0752765942999998E-2</v>
      </c>
      <c r="F17" s="627">
        <v>50</v>
      </c>
      <c r="G17" s="628">
        <v>16.666666666666</v>
      </c>
      <c r="H17" s="630">
        <v>0</v>
      </c>
      <c r="I17" s="627">
        <v>0</v>
      </c>
      <c r="J17" s="628">
        <v>-16.666666666666</v>
      </c>
      <c r="K17" s="631">
        <v>0</v>
      </c>
    </row>
    <row r="18" spans="1:11" ht="14.4" customHeight="1" thickBot="1" x14ac:dyDescent="0.35">
      <c r="A18" s="649" t="s">
        <v>304</v>
      </c>
      <c r="B18" s="627">
        <v>1293.2325199664399</v>
      </c>
      <c r="C18" s="627">
        <v>1164.84041</v>
      </c>
      <c r="D18" s="628">
        <v>-128.392109966443</v>
      </c>
      <c r="E18" s="629">
        <v>0.90072001130099999</v>
      </c>
      <c r="F18" s="627">
        <v>1460.8156791537399</v>
      </c>
      <c r="G18" s="628">
        <v>486.93855971791203</v>
      </c>
      <c r="H18" s="630">
        <v>110.78632</v>
      </c>
      <c r="I18" s="627">
        <v>855.77543000000003</v>
      </c>
      <c r="J18" s="628">
        <v>368.836870282088</v>
      </c>
      <c r="K18" s="631">
        <v>0.58582026617799998</v>
      </c>
    </row>
    <row r="19" spans="1:11" ht="14.4" customHeight="1" thickBot="1" x14ac:dyDescent="0.35">
      <c r="A19" s="649" t="s">
        <v>305</v>
      </c>
      <c r="B19" s="627">
        <v>909.16229269155497</v>
      </c>
      <c r="C19" s="627">
        <v>1004.80948</v>
      </c>
      <c r="D19" s="628">
        <v>95.647187308445993</v>
      </c>
      <c r="E19" s="629">
        <v>1.105203645242</v>
      </c>
      <c r="F19" s="627">
        <v>1069.54991183213</v>
      </c>
      <c r="G19" s="628">
        <v>356.51663727737798</v>
      </c>
      <c r="H19" s="630">
        <v>62.173870000000001</v>
      </c>
      <c r="I19" s="627">
        <v>188.34557000000001</v>
      </c>
      <c r="J19" s="628">
        <v>-168.171067277378</v>
      </c>
      <c r="K19" s="631">
        <v>0.17609797160099999</v>
      </c>
    </row>
    <row r="20" spans="1:11" ht="14.4" customHeight="1" thickBot="1" x14ac:dyDescent="0.35">
      <c r="A20" s="649" t="s">
        <v>306</v>
      </c>
      <c r="B20" s="627">
        <v>147.00001327108501</v>
      </c>
      <c r="C20" s="627">
        <v>128.15710999999999</v>
      </c>
      <c r="D20" s="628">
        <v>-18.842903271084001</v>
      </c>
      <c r="E20" s="629">
        <v>0.87181699612200003</v>
      </c>
      <c r="F20" s="627">
        <v>130</v>
      </c>
      <c r="G20" s="628">
        <v>43.333333333333002</v>
      </c>
      <c r="H20" s="630">
        <v>11.489100000000001</v>
      </c>
      <c r="I20" s="627">
        <v>50.329239999999999</v>
      </c>
      <c r="J20" s="628">
        <v>6.9959066666660004</v>
      </c>
      <c r="K20" s="631">
        <v>0.38714799999999999</v>
      </c>
    </row>
    <row r="21" spans="1:11" ht="14.4" customHeight="1" thickBot="1" x14ac:dyDescent="0.35">
      <c r="A21" s="648" t="s">
        <v>307</v>
      </c>
      <c r="B21" s="632">
        <v>4662.6962705982696</v>
      </c>
      <c r="C21" s="632">
        <v>5841.5079999999998</v>
      </c>
      <c r="D21" s="633">
        <v>1178.81172940173</v>
      </c>
      <c r="E21" s="639">
        <v>1.252817610453</v>
      </c>
      <c r="F21" s="632">
        <v>6052.8870346389103</v>
      </c>
      <c r="G21" s="633">
        <v>2017.6290115463</v>
      </c>
      <c r="H21" s="635">
        <v>299.83999999999997</v>
      </c>
      <c r="I21" s="632">
        <v>1184.8430000000001</v>
      </c>
      <c r="J21" s="633">
        <v>-832.78601154630405</v>
      </c>
      <c r="K21" s="640">
        <v>0.19574840786200001</v>
      </c>
    </row>
    <row r="22" spans="1:11" ht="14.4" customHeight="1" thickBot="1" x14ac:dyDescent="0.35">
      <c r="A22" s="649" t="s">
        <v>308</v>
      </c>
      <c r="B22" s="627">
        <v>4101.84861955208</v>
      </c>
      <c r="C22" s="627">
        <v>5196.3580000000002</v>
      </c>
      <c r="D22" s="628">
        <v>1094.50938044792</v>
      </c>
      <c r="E22" s="629">
        <v>1.2668331969219999</v>
      </c>
      <c r="F22" s="627">
        <v>5357.5821639421902</v>
      </c>
      <c r="G22" s="628">
        <v>1785.8607213140599</v>
      </c>
      <c r="H22" s="630">
        <v>270.39999999999998</v>
      </c>
      <c r="I22" s="627">
        <v>1073.4549999999999</v>
      </c>
      <c r="J22" s="628">
        <v>-712.40572131406304</v>
      </c>
      <c r="K22" s="631">
        <v>0.20036183620699999</v>
      </c>
    </row>
    <row r="23" spans="1:11" ht="14.4" customHeight="1" thickBot="1" x14ac:dyDescent="0.35">
      <c r="A23" s="649" t="s">
        <v>309</v>
      </c>
      <c r="B23" s="627">
        <v>560.84765104618896</v>
      </c>
      <c r="C23" s="627">
        <v>645.15</v>
      </c>
      <c r="D23" s="628">
        <v>84.302348953809997</v>
      </c>
      <c r="E23" s="629">
        <v>1.15031238661</v>
      </c>
      <c r="F23" s="627">
        <v>695.30487069672199</v>
      </c>
      <c r="G23" s="628">
        <v>231.76829023224099</v>
      </c>
      <c r="H23" s="630">
        <v>29.44</v>
      </c>
      <c r="I23" s="627">
        <v>111.38800000000001</v>
      </c>
      <c r="J23" s="628">
        <v>-120.38029023224099</v>
      </c>
      <c r="K23" s="631">
        <v>0.160200229704</v>
      </c>
    </row>
    <row r="24" spans="1:11" ht="14.4" customHeight="1" thickBot="1" x14ac:dyDescent="0.35">
      <c r="A24" s="648" t="s">
        <v>310</v>
      </c>
      <c r="B24" s="632">
        <v>3910.0003529927899</v>
      </c>
      <c r="C24" s="632">
        <v>3747.9295200000001</v>
      </c>
      <c r="D24" s="633">
        <v>-162.07083299278401</v>
      </c>
      <c r="E24" s="639">
        <v>0.95854966282300003</v>
      </c>
      <c r="F24" s="632">
        <v>4697.7299108092102</v>
      </c>
      <c r="G24" s="633">
        <v>1565.9099702697399</v>
      </c>
      <c r="H24" s="635">
        <v>259.42043999999999</v>
      </c>
      <c r="I24" s="632">
        <v>1472.5186799999999</v>
      </c>
      <c r="J24" s="633">
        <v>-93.391290269736999</v>
      </c>
      <c r="K24" s="640">
        <v>0.31345324400399999</v>
      </c>
    </row>
    <row r="25" spans="1:11" ht="14.4" customHeight="1" thickBot="1" x14ac:dyDescent="0.35">
      <c r="A25" s="649" t="s">
        <v>311</v>
      </c>
      <c r="B25" s="627">
        <v>600.00005416769102</v>
      </c>
      <c r="C25" s="627">
        <v>578.27327000000105</v>
      </c>
      <c r="D25" s="628">
        <v>-21.726784167689999</v>
      </c>
      <c r="E25" s="629">
        <v>0.96378869632200004</v>
      </c>
      <c r="F25" s="627">
        <v>520.37806580690403</v>
      </c>
      <c r="G25" s="628">
        <v>173.45935526896801</v>
      </c>
      <c r="H25" s="630">
        <v>12.247</v>
      </c>
      <c r="I25" s="627">
        <v>140.93439000000001</v>
      </c>
      <c r="J25" s="628">
        <v>-32.524965268967001</v>
      </c>
      <c r="K25" s="631">
        <v>0.270830765669</v>
      </c>
    </row>
    <row r="26" spans="1:11" ht="14.4" customHeight="1" thickBot="1" x14ac:dyDescent="0.35">
      <c r="A26" s="649" t="s">
        <v>312</v>
      </c>
      <c r="B26" s="627">
        <v>1.0000000902790001</v>
      </c>
      <c r="C26" s="627">
        <v>0.24743999999999999</v>
      </c>
      <c r="D26" s="628">
        <v>-0.75256009027899995</v>
      </c>
      <c r="E26" s="629">
        <v>0.24743997766100001</v>
      </c>
      <c r="F26" s="627">
        <v>1</v>
      </c>
      <c r="G26" s="628">
        <v>0.33333333333300003</v>
      </c>
      <c r="H26" s="630">
        <v>0</v>
      </c>
      <c r="I26" s="627">
        <v>0.14349999999999999</v>
      </c>
      <c r="J26" s="628">
        <v>-0.18983333333300001</v>
      </c>
      <c r="K26" s="631">
        <v>0.14349999999999999</v>
      </c>
    </row>
    <row r="27" spans="1:11" ht="14.4" customHeight="1" thickBot="1" x14ac:dyDescent="0.35">
      <c r="A27" s="649" t="s">
        <v>313</v>
      </c>
      <c r="B27" s="627">
        <v>380.00003430620399</v>
      </c>
      <c r="C27" s="627">
        <v>390.47676000000001</v>
      </c>
      <c r="D27" s="628">
        <v>10.476725693796</v>
      </c>
      <c r="E27" s="629">
        <v>1.0275703282840001</v>
      </c>
      <c r="F27" s="627">
        <v>556.35228309926299</v>
      </c>
      <c r="G27" s="628">
        <v>185.45076103308801</v>
      </c>
      <c r="H27" s="630">
        <v>18.09637</v>
      </c>
      <c r="I27" s="627">
        <v>149.58019999999999</v>
      </c>
      <c r="J27" s="628">
        <v>-35.870561033087</v>
      </c>
      <c r="K27" s="631">
        <v>0.26885878703799998</v>
      </c>
    </row>
    <row r="28" spans="1:11" ht="14.4" customHeight="1" thickBot="1" x14ac:dyDescent="0.35">
      <c r="A28" s="649" t="s">
        <v>314</v>
      </c>
      <c r="B28" s="627">
        <v>2253.0002033996798</v>
      </c>
      <c r="C28" s="627">
        <v>2071.8252699999998</v>
      </c>
      <c r="D28" s="628">
        <v>-181.174933399678</v>
      </c>
      <c r="E28" s="629">
        <v>0.91958503460100005</v>
      </c>
      <c r="F28" s="627">
        <v>2465.6489489773498</v>
      </c>
      <c r="G28" s="628">
        <v>821.88298299245196</v>
      </c>
      <c r="H28" s="630">
        <v>166.63261</v>
      </c>
      <c r="I28" s="627">
        <v>880.64783999999997</v>
      </c>
      <c r="J28" s="628">
        <v>58.764857007548002</v>
      </c>
      <c r="K28" s="631">
        <v>0.35716675740199999</v>
      </c>
    </row>
    <row r="29" spans="1:11" ht="14.4" customHeight="1" thickBot="1" x14ac:dyDescent="0.35">
      <c r="A29" s="649" t="s">
        <v>315</v>
      </c>
      <c r="B29" s="627">
        <v>90.000008125153002</v>
      </c>
      <c r="C29" s="627">
        <v>116.51282</v>
      </c>
      <c r="D29" s="628">
        <v>26.512811874846001</v>
      </c>
      <c r="E29" s="629">
        <v>1.2945867720140001</v>
      </c>
      <c r="F29" s="627">
        <v>205.20152863258801</v>
      </c>
      <c r="G29" s="628">
        <v>68.400509544195998</v>
      </c>
      <c r="H29" s="630">
        <v>18.041499999999999</v>
      </c>
      <c r="I29" s="627">
        <v>79.338700000000003</v>
      </c>
      <c r="J29" s="628">
        <v>10.938190455804</v>
      </c>
      <c r="K29" s="631">
        <v>0.38663795795599998</v>
      </c>
    </row>
    <row r="30" spans="1:11" ht="14.4" customHeight="1" thickBot="1" x14ac:dyDescent="0.35">
      <c r="A30" s="649" t="s">
        <v>316</v>
      </c>
      <c r="B30" s="627">
        <v>20.000001805589001</v>
      </c>
      <c r="C30" s="627">
        <v>17.433129999999998</v>
      </c>
      <c r="D30" s="628">
        <v>-2.5668718055889999</v>
      </c>
      <c r="E30" s="629">
        <v>0.87165642130700005</v>
      </c>
      <c r="F30" s="627">
        <v>30.451505057039</v>
      </c>
      <c r="G30" s="628">
        <v>10.15050168568</v>
      </c>
      <c r="H30" s="630">
        <v>1.2096899999999999</v>
      </c>
      <c r="I30" s="627">
        <v>7.6883400000000002</v>
      </c>
      <c r="J30" s="628">
        <v>-2.4621616856789998</v>
      </c>
      <c r="K30" s="631">
        <v>0.25247816111499999</v>
      </c>
    </row>
    <row r="31" spans="1:11" ht="14.4" customHeight="1" thickBot="1" x14ac:dyDescent="0.35">
      <c r="A31" s="649" t="s">
        <v>317</v>
      </c>
      <c r="B31" s="627">
        <v>25.000002256986999</v>
      </c>
      <c r="C31" s="627">
        <v>29.179569999999998</v>
      </c>
      <c r="D31" s="628">
        <v>4.179567743012</v>
      </c>
      <c r="E31" s="629">
        <v>1.1671826946270001</v>
      </c>
      <c r="F31" s="627">
        <v>60.262671133044996</v>
      </c>
      <c r="G31" s="628">
        <v>20.087557044347999</v>
      </c>
      <c r="H31" s="630">
        <v>2.6640000000000001</v>
      </c>
      <c r="I31" s="627">
        <v>9.1174300000000006</v>
      </c>
      <c r="J31" s="628">
        <v>-10.970127044348001</v>
      </c>
      <c r="K31" s="631">
        <v>0.151294820302</v>
      </c>
    </row>
    <row r="32" spans="1:11" ht="14.4" customHeight="1" thickBot="1" x14ac:dyDescent="0.35">
      <c r="A32" s="649" t="s">
        <v>318</v>
      </c>
      <c r="B32" s="627">
        <v>180.000016250307</v>
      </c>
      <c r="C32" s="627">
        <v>190.00629000000001</v>
      </c>
      <c r="D32" s="628">
        <v>10.006273749691999</v>
      </c>
      <c r="E32" s="629">
        <v>1.0555904047010001</v>
      </c>
      <c r="F32" s="627">
        <v>364.76608864449503</v>
      </c>
      <c r="G32" s="628">
        <v>121.588696214832</v>
      </c>
      <c r="H32" s="630">
        <v>16.283999999999999</v>
      </c>
      <c r="I32" s="627">
        <v>71.611260000000001</v>
      </c>
      <c r="J32" s="628">
        <v>-49.977436214831002</v>
      </c>
      <c r="K32" s="631">
        <v>0.196321045813</v>
      </c>
    </row>
    <row r="33" spans="1:11" ht="14.4" customHeight="1" thickBot="1" x14ac:dyDescent="0.35">
      <c r="A33" s="649" t="s">
        <v>319</v>
      </c>
      <c r="B33" s="627">
        <v>200.00001805589699</v>
      </c>
      <c r="C33" s="627">
        <v>160.16390999999999</v>
      </c>
      <c r="D33" s="628">
        <v>-39.836108055895998</v>
      </c>
      <c r="E33" s="629">
        <v>0.80081947770200002</v>
      </c>
      <c r="F33" s="627">
        <v>209.93351122917301</v>
      </c>
      <c r="G33" s="628">
        <v>69.977837076390998</v>
      </c>
      <c r="H33" s="630">
        <v>0</v>
      </c>
      <c r="I33" s="627">
        <v>57.90258</v>
      </c>
      <c r="J33" s="628">
        <v>-12.075257076391001</v>
      </c>
      <c r="K33" s="631">
        <v>0.27581389774699999</v>
      </c>
    </row>
    <row r="34" spans="1:11" ht="14.4" customHeight="1" thickBot="1" x14ac:dyDescent="0.35">
      <c r="A34" s="649" t="s">
        <v>320</v>
      </c>
      <c r="B34" s="627">
        <v>157.00001417387901</v>
      </c>
      <c r="C34" s="627">
        <v>190.39203000000001</v>
      </c>
      <c r="D34" s="628">
        <v>33.392015826121003</v>
      </c>
      <c r="E34" s="629">
        <v>1.212687979691</v>
      </c>
      <c r="F34" s="627">
        <v>275.04118619689899</v>
      </c>
      <c r="G34" s="628">
        <v>91.680395398965999</v>
      </c>
      <c r="H34" s="630">
        <v>24.245270000000001</v>
      </c>
      <c r="I34" s="627">
        <v>75.182040000000001</v>
      </c>
      <c r="J34" s="628">
        <v>-16.498355398966002</v>
      </c>
      <c r="K34" s="631">
        <v>0.273348297538</v>
      </c>
    </row>
    <row r="35" spans="1:11" ht="14.4" customHeight="1" thickBot="1" x14ac:dyDescent="0.35">
      <c r="A35" s="649" t="s">
        <v>321</v>
      </c>
      <c r="B35" s="627">
        <v>4.0000003611170003</v>
      </c>
      <c r="C35" s="627">
        <v>3.4190299999999998</v>
      </c>
      <c r="D35" s="628">
        <v>-0.58097036111699996</v>
      </c>
      <c r="E35" s="629">
        <v>0.85475742283199996</v>
      </c>
      <c r="F35" s="627">
        <v>8.6941220324510002</v>
      </c>
      <c r="G35" s="628">
        <v>2.8980406774829999</v>
      </c>
      <c r="H35" s="630">
        <v>0</v>
      </c>
      <c r="I35" s="627">
        <v>0.37240000000000001</v>
      </c>
      <c r="J35" s="628">
        <v>-2.525640677483</v>
      </c>
      <c r="K35" s="631">
        <v>4.2833537257000003E-2</v>
      </c>
    </row>
    <row r="36" spans="1:11" ht="14.4" customHeight="1" thickBot="1" x14ac:dyDescent="0.35">
      <c r="A36" s="648" t="s">
        <v>322</v>
      </c>
      <c r="B36" s="632">
        <v>65.408991560133998</v>
      </c>
      <c r="C36" s="632">
        <v>71.293369999999996</v>
      </c>
      <c r="D36" s="633">
        <v>5.8843784398650003</v>
      </c>
      <c r="E36" s="639">
        <v>1.0899628369050001</v>
      </c>
      <c r="F36" s="632">
        <v>66.321911945281997</v>
      </c>
      <c r="G36" s="633">
        <v>22.107303981760001</v>
      </c>
      <c r="H36" s="635">
        <v>8.3977400000000006</v>
      </c>
      <c r="I36" s="632">
        <v>25.097059999999999</v>
      </c>
      <c r="J36" s="633">
        <v>2.9897560182389999</v>
      </c>
      <c r="K36" s="640">
        <v>0.37841279395999999</v>
      </c>
    </row>
    <row r="37" spans="1:11" ht="14.4" customHeight="1" thickBot="1" x14ac:dyDescent="0.35">
      <c r="A37" s="649" t="s">
        <v>323</v>
      </c>
      <c r="B37" s="627">
        <v>48.967497144989999</v>
      </c>
      <c r="C37" s="627">
        <v>46.453159999999997</v>
      </c>
      <c r="D37" s="628">
        <v>-2.5143371449899998</v>
      </c>
      <c r="E37" s="629">
        <v>0.94865293732300005</v>
      </c>
      <c r="F37" s="627">
        <v>59.227171949540001</v>
      </c>
      <c r="G37" s="628">
        <v>19.742390649846001</v>
      </c>
      <c r="H37" s="630">
        <v>6.9341400000000002</v>
      </c>
      <c r="I37" s="627">
        <v>15.47418</v>
      </c>
      <c r="J37" s="628">
        <v>-4.268210649846</v>
      </c>
      <c r="K37" s="631">
        <v>0.26126825729800002</v>
      </c>
    </row>
    <row r="38" spans="1:11" ht="14.4" customHeight="1" thickBot="1" x14ac:dyDescent="0.35">
      <c r="A38" s="649" t="s">
        <v>324</v>
      </c>
      <c r="B38" s="627">
        <v>16.441494415143001</v>
      </c>
      <c r="C38" s="627">
        <v>24.840209999999999</v>
      </c>
      <c r="D38" s="628">
        <v>8.3987155848559993</v>
      </c>
      <c r="E38" s="629">
        <v>1.5108243431399999</v>
      </c>
      <c r="F38" s="627">
        <v>7.0947399957409996</v>
      </c>
      <c r="G38" s="628">
        <v>2.3649133319129998</v>
      </c>
      <c r="H38" s="630">
        <v>1.4636</v>
      </c>
      <c r="I38" s="627">
        <v>9.6228800000000003</v>
      </c>
      <c r="J38" s="628">
        <v>7.2579666680860004</v>
      </c>
      <c r="K38" s="631">
        <v>1.35634004992</v>
      </c>
    </row>
    <row r="39" spans="1:11" ht="14.4" customHeight="1" thickBot="1" x14ac:dyDescent="0.35">
      <c r="A39" s="648" t="s">
        <v>325</v>
      </c>
      <c r="B39" s="632">
        <v>378.481903829185</v>
      </c>
      <c r="C39" s="632">
        <v>403.56081999999998</v>
      </c>
      <c r="D39" s="633">
        <v>25.078916170814999</v>
      </c>
      <c r="E39" s="639">
        <v>1.066261863294</v>
      </c>
      <c r="F39" s="632">
        <v>482.40369210129899</v>
      </c>
      <c r="G39" s="633">
        <v>160.801230700433</v>
      </c>
      <c r="H39" s="635">
        <v>36.109020000000001</v>
      </c>
      <c r="I39" s="632">
        <v>153.32588000000001</v>
      </c>
      <c r="J39" s="633">
        <v>-7.4753507004320001</v>
      </c>
      <c r="K39" s="640">
        <v>0.317837285473</v>
      </c>
    </row>
    <row r="40" spans="1:11" ht="14.4" customHeight="1" thickBot="1" x14ac:dyDescent="0.35">
      <c r="A40" s="649" t="s">
        <v>326</v>
      </c>
      <c r="B40" s="627">
        <v>19.697506190725001</v>
      </c>
      <c r="C40" s="627">
        <v>-1.4210854715202001E-14</v>
      </c>
      <c r="D40" s="628">
        <v>-19.697506190725001</v>
      </c>
      <c r="E40" s="629">
        <v>-7.2145451193681099E-16</v>
      </c>
      <c r="F40" s="627">
        <v>0</v>
      </c>
      <c r="G40" s="628">
        <v>0</v>
      </c>
      <c r="H40" s="630">
        <v>0</v>
      </c>
      <c r="I40" s="627">
        <v>3.1663000000000001</v>
      </c>
      <c r="J40" s="628">
        <v>3.1663000000000001</v>
      </c>
      <c r="K40" s="638" t="s">
        <v>289</v>
      </c>
    </row>
    <row r="41" spans="1:11" ht="14.4" customHeight="1" thickBot="1" x14ac:dyDescent="0.35">
      <c r="A41" s="649" t="s">
        <v>327</v>
      </c>
      <c r="B41" s="627">
        <v>8.3343548604290003</v>
      </c>
      <c r="C41" s="627">
        <v>16.172930000000001</v>
      </c>
      <c r="D41" s="628">
        <v>7.8385751395699996</v>
      </c>
      <c r="E41" s="629">
        <v>1.940513725517</v>
      </c>
      <c r="F41" s="627">
        <v>118</v>
      </c>
      <c r="G41" s="628">
        <v>39.333333333333002</v>
      </c>
      <c r="H41" s="630">
        <v>2.4297300000000002</v>
      </c>
      <c r="I41" s="627">
        <v>11.34782</v>
      </c>
      <c r="J41" s="628">
        <v>-27.985513333333</v>
      </c>
      <c r="K41" s="631">
        <v>9.6167966100999994E-2</v>
      </c>
    </row>
    <row r="42" spans="1:11" ht="14.4" customHeight="1" thickBot="1" x14ac:dyDescent="0.35">
      <c r="A42" s="649" t="s">
        <v>328</v>
      </c>
      <c r="B42" s="627">
        <v>191.80018709975499</v>
      </c>
      <c r="C42" s="627">
        <v>214.85581999999999</v>
      </c>
      <c r="D42" s="628">
        <v>23.055632900245001</v>
      </c>
      <c r="E42" s="629">
        <v>1.120206519341</v>
      </c>
      <c r="F42" s="627">
        <v>199.04881379336899</v>
      </c>
      <c r="G42" s="628">
        <v>66.349604597788996</v>
      </c>
      <c r="H42" s="630">
        <v>21.31401</v>
      </c>
      <c r="I42" s="627">
        <v>80.220669999999998</v>
      </c>
      <c r="J42" s="628">
        <v>13.87106540221</v>
      </c>
      <c r="K42" s="631">
        <v>0.40302008573199999</v>
      </c>
    </row>
    <row r="43" spans="1:11" ht="14.4" customHeight="1" thickBot="1" x14ac:dyDescent="0.35">
      <c r="A43" s="649" t="s">
        <v>329</v>
      </c>
      <c r="B43" s="627">
        <v>55.601336356822998</v>
      </c>
      <c r="C43" s="627">
        <v>48.626390000000001</v>
      </c>
      <c r="D43" s="628">
        <v>-6.9749463568229997</v>
      </c>
      <c r="E43" s="629">
        <v>0.874554339628</v>
      </c>
      <c r="F43" s="627">
        <v>50</v>
      </c>
      <c r="G43" s="628">
        <v>16.666666666666</v>
      </c>
      <c r="H43" s="630">
        <v>4.2183599999999997</v>
      </c>
      <c r="I43" s="627">
        <v>17.595929999999999</v>
      </c>
      <c r="J43" s="628">
        <v>0.92926333333300004</v>
      </c>
      <c r="K43" s="631">
        <v>0.35191860000000003</v>
      </c>
    </row>
    <row r="44" spans="1:11" ht="14.4" customHeight="1" thickBot="1" x14ac:dyDescent="0.35">
      <c r="A44" s="649" t="s">
        <v>330</v>
      </c>
      <c r="B44" s="627">
        <v>7.2183597543599998</v>
      </c>
      <c r="C44" s="627">
        <v>11.74446</v>
      </c>
      <c r="D44" s="628">
        <v>4.5261002456390003</v>
      </c>
      <c r="E44" s="629">
        <v>1.6270261388539999</v>
      </c>
      <c r="F44" s="627">
        <v>12.480089223275</v>
      </c>
      <c r="G44" s="628">
        <v>4.1600297410909999</v>
      </c>
      <c r="H44" s="630">
        <v>0</v>
      </c>
      <c r="I44" s="627">
        <v>0.45400000000000001</v>
      </c>
      <c r="J44" s="628">
        <v>-3.7060297410910001</v>
      </c>
      <c r="K44" s="631">
        <v>3.6377945050999998E-2</v>
      </c>
    </row>
    <row r="45" spans="1:11" ht="14.4" customHeight="1" thickBot="1" x14ac:dyDescent="0.35">
      <c r="A45" s="649" t="s">
        <v>331</v>
      </c>
      <c r="B45" s="627">
        <v>0</v>
      </c>
      <c r="C45" s="627">
        <v>0.27224999999999999</v>
      </c>
      <c r="D45" s="628">
        <v>0.27224999999999999</v>
      </c>
      <c r="E45" s="637" t="s">
        <v>301</v>
      </c>
      <c r="F45" s="627">
        <v>0</v>
      </c>
      <c r="G45" s="628">
        <v>0</v>
      </c>
      <c r="H45" s="630">
        <v>0</v>
      </c>
      <c r="I45" s="627">
        <v>6.9197499999999996</v>
      </c>
      <c r="J45" s="628">
        <v>6.9197499999999996</v>
      </c>
      <c r="K45" s="638" t="s">
        <v>289</v>
      </c>
    </row>
    <row r="46" spans="1:11" ht="14.4" customHeight="1" thickBot="1" x14ac:dyDescent="0.35">
      <c r="A46" s="649" t="s">
        <v>332</v>
      </c>
      <c r="B46" s="627">
        <v>19.466272473231999</v>
      </c>
      <c r="C46" s="627">
        <v>8.3102400000000003</v>
      </c>
      <c r="D46" s="628">
        <v>-11.156032473232001</v>
      </c>
      <c r="E46" s="629">
        <v>0.42690453508300003</v>
      </c>
      <c r="F46" s="627">
        <v>11</v>
      </c>
      <c r="G46" s="628">
        <v>3.6666666666659999</v>
      </c>
      <c r="H46" s="630">
        <v>0</v>
      </c>
      <c r="I46" s="627">
        <v>0</v>
      </c>
      <c r="J46" s="628">
        <v>-3.6666666666659999</v>
      </c>
      <c r="K46" s="631">
        <v>0</v>
      </c>
    </row>
    <row r="47" spans="1:11" ht="14.4" customHeight="1" thickBot="1" x14ac:dyDescent="0.35">
      <c r="A47" s="649" t="s">
        <v>333</v>
      </c>
      <c r="B47" s="627">
        <v>13.300507797807001</v>
      </c>
      <c r="C47" s="627">
        <v>21.898250000000001</v>
      </c>
      <c r="D47" s="628">
        <v>8.5977422021920002</v>
      </c>
      <c r="E47" s="629">
        <v>1.6464221015380001</v>
      </c>
      <c r="F47" s="627">
        <v>16.874789084652999</v>
      </c>
      <c r="G47" s="628">
        <v>5.624929694884</v>
      </c>
      <c r="H47" s="630">
        <v>1.0900000000000001</v>
      </c>
      <c r="I47" s="627">
        <v>8.9005200000000002</v>
      </c>
      <c r="J47" s="628">
        <v>3.2755903051150002</v>
      </c>
      <c r="K47" s="631">
        <v>0.52744481458900005</v>
      </c>
    </row>
    <row r="48" spans="1:11" ht="14.4" customHeight="1" thickBot="1" x14ac:dyDescent="0.35">
      <c r="A48" s="649" t="s">
        <v>334</v>
      </c>
      <c r="B48" s="627">
        <v>0</v>
      </c>
      <c r="C48" s="627">
        <v>2.9039999999999999</v>
      </c>
      <c r="D48" s="628">
        <v>2.9039999999999999</v>
      </c>
      <c r="E48" s="637" t="s">
        <v>301</v>
      </c>
      <c r="F48" s="627">
        <v>0</v>
      </c>
      <c r="G48" s="628">
        <v>0</v>
      </c>
      <c r="H48" s="630">
        <v>0</v>
      </c>
      <c r="I48" s="627">
        <v>0</v>
      </c>
      <c r="J48" s="628">
        <v>0</v>
      </c>
      <c r="K48" s="638" t="s">
        <v>289</v>
      </c>
    </row>
    <row r="49" spans="1:11" ht="14.4" customHeight="1" thickBot="1" x14ac:dyDescent="0.35">
      <c r="A49" s="649" t="s">
        <v>335</v>
      </c>
      <c r="B49" s="627">
        <v>0</v>
      </c>
      <c r="C49" s="627">
        <v>2.67</v>
      </c>
      <c r="D49" s="628">
        <v>2.67</v>
      </c>
      <c r="E49" s="637" t="s">
        <v>301</v>
      </c>
      <c r="F49" s="627">
        <v>0</v>
      </c>
      <c r="G49" s="628">
        <v>0</v>
      </c>
      <c r="H49" s="630">
        <v>0</v>
      </c>
      <c r="I49" s="627">
        <v>0</v>
      </c>
      <c r="J49" s="628">
        <v>0</v>
      </c>
      <c r="K49" s="638" t="s">
        <v>289</v>
      </c>
    </row>
    <row r="50" spans="1:11" ht="14.4" customHeight="1" thickBot="1" x14ac:dyDescent="0.35">
      <c r="A50" s="649" t="s">
        <v>336</v>
      </c>
      <c r="B50" s="627">
        <v>63.063379296050996</v>
      </c>
      <c r="C50" s="627">
        <v>76.106480000000005</v>
      </c>
      <c r="D50" s="628">
        <v>13.043100703947999</v>
      </c>
      <c r="E50" s="629">
        <v>1.2068252740259999</v>
      </c>
      <c r="F50" s="627">
        <v>75</v>
      </c>
      <c r="G50" s="628">
        <v>25</v>
      </c>
      <c r="H50" s="630">
        <v>7.0569199999999999</v>
      </c>
      <c r="I50" s="627">
        <v>24.720890000000001</v>
      </c>
      <c r="J50" s="628">
        <v>-0.27910999999899999</v>
      </c>
      <c r="K50" s="631">
        <v>0.32961186666600001</v>
      </c>
    </row>
    <row r="51" spans="1:11" ht="14.4" customHeight="1" thickBot="1" x14ac:dyDescent="0.35">
      <c r="A51" s="648" t="s">
        <v>337</v>
      </c>
      <c r="B51" s="632">
        <v>111.10826860548801</v>
      </c>
      <c r="C51" s="632">
        <v>234.63054</v>
      </c>
      <c r="D51" s="633">
        <v>123.522271394512</v>
      </c>
      <c r="E51" s="639">
        <v>2.1117288834110002</v>
      </c>
      <c r="F51" s="632">
        <v>260.93503331185599</v>
      </c>
      <c r="G51" s="633">
        <v>86.978344437285003</v>
      </c>
      <c r="H51" s="635">
        <v>18.6873</v>
      </c>
      <c r="I51" s="632">
        <v>19.426939999999998</v>
      </c>
      <c r="J51" s="633">
        <v>-67.551404437285001</v>
      </c>
      <c r="K51" s="640">
        <v>7.4451252302999996E-2</v>
      </c>
    </row>
    <row r="52" spans="1:11" ht="14.4" customHeight="1" thickBot="1" x14ac:dyDescent="0.35">
      <c r="A52" s="649" t="s">
        <v>338</v>
      </c>
      <c r="B52" s="627">
        <v>0</v>
      </c>
      <c r="C52" s="627">
        <v>18.774000000000001</v>
      </c>
      <c r="D52" s="628">
        <v>18.774000000000001</v>
      </c>
      <c r="E52" s="637" t="s">
        <v>301</v>
      </c>
      <c r="F52" s="627">
        <v>24.480147409762001</v>
      </c>
      <c r="G52" s="628">
        <v>8.1600491365870003</v>
      </c>
      <c r="H52" s="630">
        <v>0</v>
      </c>
      <c r="I52" s="627">
        <v>0</v>
      </c>
      <c r="J52" s="628">
        <v>-8.1600491365870003</v>
      </c>
      <c r="K52" s="631">
        <v>0</v>
      </c>
    </row>
    <row r="53" spans="1:11" ht="14.4" customHeight="1" thickBot="1" x14ac:dyDescent="0.35">
      <c r="A53" s="649" t="s">
        <v>339</v>
      </c>
      <c r="B53" s="627">
        <v>105.258731244354</v>
      </c>
      <c r="C53" s="627">
        <v>207.90558999999999</v>
      </c>
      <c r="D53" s="628">
        <v>102.64685875564599</v>
      </c>
      <c r="E53" s="629">
        <v>1.9751861678560001</v>
      </c>
      <c r="F53" s="627">
        <v>228.02309124639601</v>
      </c>
      <c r="G53" s="628">
        <v>76.007697082131003</v>
      </c>
      <c r="H53" s="630">
        <v>18.6873</v>
      </c>
      <c r="I53" s="627">
        <v>19.198530000000002</v>
      </c>
      <c r="J53" s="628">
        <v>-56.809167082130998</v>
      </c>
      <c r="K53" s="631">
        <v>8.4195551840999999E-2</v>
      </c>
    </row>
    <row r="54" spans="1:11" ht="14.4" customHeight="1" thickBot="1" x14ac:dyDescent="0.35">
      <c r="A54" s="649" t="s">
        <v>340</v>
      </c>
      <c r="B54" s="627">
        <v>5.8495373611329997</v>
      </c>
      <c r="C54" s="627">
        <v>7.9509499999999997</v>
      </c>
      <c r="D54" s="628">
        <v>2.1014126388659999</v>
      </c>
      <c r="E54" s="629">
        <v>1.359244246019</v>
      </c>
      <c r="F54" s="627">
        <v>8.4317946556980008</v>
      </c>
      <c r="G54" s="628">
        <v>2.8105982185660001</v>
      </c>
      <c r="H54" s="630">
        <v>0</v>
      </c>
      <c r="I54" s="627">
        <v>0.22841</v>
      </c>
      <c r="J54" s="628">
        <v>-2.5821882185659999</v>
      </c>
      <c r="K54" s="631">
        <v>2.7089132185999999E-2</v>
      </c>
    </row>
    <row r="55" spans="1:11" ht="14.4" customHeight="1" thickBot="1" x14ac:dyDescent="0.35">
      <c r="A55" s="648" t="s">
        <v>341</v>
      </c>
      <c r="B55" s="632">
        <v>142.120187634671</v>
      </c>
      <c r="C55" s="632">
        <v>219.26244</v>
      </c>
      <c r="D55" s="633">
        <v>77.142252365329</v>
      </c>
      <c r="E55" s="639">
        <v>1.542795880368</v>
      </c>
      <c r="F55" s="632">
        <v>278.55983442335997</v>
      </c>
      <c r="G55" s="633">
        <v>92.853278141120001</v>
      </c>
      <c r="H55" s="635">
        <v>17.450959999999998</v>
      </c>
      <c r="I55" s="632">
        <v>56.106830000000002</v>
      </c>
      <c r="J55" s="633">
        <v>-36.746448141119998</v>
      </c>
      <c r="K55" s="640">
        <v>0.20141751633400001</v>
      </c>
    </row>
    <row r="56" spans="1:11" ht="14.4" customHeight="1" thickBot="1" x14ac:dyDescent="0.35">
      <c r="A56" s="649" t="s">
        <v>342</v>
      </c>
      <c r="B56" s="627">
        <v>0</v>
      </c>
      <c r="C56" s="627">
        <v>0</v>
      </c>
      <c r="D56" s="628">
        <v>0</v>
      </c>
      <c r="E56" s="629">
        <v>1</v>
      </c>
      <c r="F56" s="627">
        <v>20</v>
      </c>
      <c r="G56" s="628">
        <v>6.6666666666659999</v>
      </c>
      <c r="H56" s="630">
        <v>4.2799699999999996</v>
      </c>
      <c r="I56" s="627">
        <v>4.2799699999999996</v>
      </c>
      <c r="J56" s="628">
        <v>-2.3866966666659999</v>
      </c>
      <c r="K56" s="631">
        <v>0.21399850000000001</v>
      </c>
    </row>
    <row r="57" spans="1:11" ht="14.4" customHeight="1" thickBot="1" x14ac:dyDescent="0.35">
      <c r="A57" s="649" t="s">
        <v>343</v>
      </c>
      <c r="B57" s="627">
        <v>0</v>
      </c>
      <c r="C57" s="627">
        <v>8.9540699999999998</v>
      </c>
      <c r="D57" s="628">
        <v>8.9540699999999998</v>
      </c>
      <c r="E57" s="637" t="s">
        <v>289</v>
      </c>
      <c r="F57" s="627">
        <v>10</v>
      </c>
      <c r="G57" s="628">
        <v>3.333333333333</v>
      </c>
      <c r="H57" s="630">
        <v>0.31218000000000001</v>
      </c>
      <c r="I57" s="627">
        <v>1.7641800000000001</v>
      </c>
      <c r="J57" s="628">
        <v>-1.5691533333329999</v>
      </c>
      <c r="K57" s="631">
        <v>0.17641799999999999</v>
      </c>
    </row>
    <row r="58" spans="1:11" ht="14.4" customHeight="1" thickBot="1" x14ac:dyDescent="0.35">
      <c r="A58" s="649" t="s">
        <v>344</v>
      </c>
      <c r="B58" s="627">
        <v>4.540210264673</v>
      </c>
      <c r="C58" s="627">
        <v>6.1095300000000003</v>
      </c>
      <c r="D58" s="628">
        <v>1.569319735326</v>
      </c>
      <c r="E58" s="629">
        <v>1.3456491316129999</v>
      </c>
      <c r="F58" s="627">
        <v>0</v>
      </c>
      <c r="G58" s="628">
        <v>0</v>
      </c>
      <c r="H58" s="630">
        <v>0.34484999999999999</v>
      </c>
      <c r="I58" s="627">
        <v>1.0345500000000001</v>
      </c>
      <c r="J58" s="628">
        <v>1.0345500000000001</v>
      </c>
      <c r="K58" s="638" t="s">
        <v>289</v>
      </c>
    </row>
    <row r="59" spans="1:11" ht="14.4" customHeight="1" thickBot="1" x14ac:dyDescent="0.35">
      <c r="A59" s="649" t="s">
        <v>345</v>
      </c>
      <c r="B59" s="627">
        <v>0</v>
      </c>
      <c r="C59" s="627">
        <v>10.1477</v>
      </c>
      <c r="D59" s="628">
        <v>10.1477</v>
      </c>
      <c r="E59" s="637" t="s">
        <v>289</v>
      </c>
      <c r="F59" s="627">
        <v>0</v>
      </c>
      <c r="G59" s="628">
        <v>0</v>
      </c>
      <c r="H59" s="630">
        <v>0</v>
      </c>
      <c r="I59" s="627">
        <v>0</v>
      </c>
      <c r="J59" s="628">
        <v>0</v>
      </c>
      <c r="K59" s="638" t="s">
        <v>289</v>
      </c>
    </row>
    <row r="60" spans="1:11" ht="14.4" customHeight="1" thickBot="1" x14ac:dyDescent="0.35">
      <c r="A60" s="649" t="s">
        <v>346</v>
      </c>
      <c r="B60" s="627">
        <v>18.787730906566001</v>
      </c>
      <c r="C60" s="627">
        <v>23.82281</v>
      </c>
      <c r="D60" s="628">
        <v>5.0350790934329996</v>
      </c>
      <c r="E60" s="629">
        <v>1.2679982547369999</v>
      </c>
      <c r="F60" s="627">
        <v>73.734175836877</v>
      </c>
      <c r="G60" s="628">
        <v>24.578058612292001</v>
      </c>
      <c r="H60" s="630">
        <v>4.3640999999999996</v>
      </c>
      <c r="I60" s="627">
        <v>11.946719999999999</v>
      </c>
      <c r="J60" s="628">
        <v>-12.631338612292</v>
      </c>
      <c r="K60" s="631">
        <v>0.162024188436</v>
      </c>
    </row>
    <row r="61" spans="1:11" ht="14.4" customHeight="1" thickBot="1" x14ac:dyDescent="0.35">
      <c r="A61" s="649" t="s">
        <v>347</v>
      </c>
      <c r="B61" s="627">
        <v>6.0700633676519997</v>
      </c>
      <c r="C61" s="627">
        <v>10.051410000000001</v>
      </c>
      <c r="D61" s="628">
        <v>3.9813466323469999</v>
      </c>
      <c r="E61" s="629">
        <v>1.6558986935060001</v>
      </c>
      <c r="F61" s="627">
        <v>59.825658586482</v>
      </c>
      <c r="G61" s="628">
        <v>19.941886195494</v>
      </c>
      <c r="H61" s="630">
        <v>0</v>
      </c>
      <c r="I61" s="627">
        <v>2.2559999999999998</v>
      </c>
      <c r="J61" s="628">
        <v>-17.685886195494</v>
      </c>
      <c r="K61" s="631">
        <v>3.7709572334999997E-2</v>
      </c>
    </row>
    <row r="62" spans="1:11" ht="14.4" customHeight="1" thickBot="1" x14ac:dyDescent="0.35">
      <c r="A62" s="649" t="s">
        <v>348</v>
      </c>
      <c r="B62" s="627">
        <v>112.722183095779</v>
      </c>
      <c r="C62" s="627">
        <v>160.17692</v>
      </c>
      <c r="D62" s="628">
        <v>47.454736904221001</v>
      </c>
      <c r="E62" s="629">
        <v>1.420988447889</v>
      </c>
      <c r="F62" s="627">
        <v>115</v>
      </c>
      <c r="G62" s="628">
        <v>38.333333333333002</v>
      </c>
      <c r="H62" s="630">
        <v>8.1498600000000003</v>
      </c>
      <c r="I62" s="627">
        <v>34.825409999999998</v>
      </c>
      <c r="J62" s="628">
        <v>-3.5079233333330002</v>
      </c>
      <c r="K62" s="631">
        <v>0.30282965217300001</v>
      </c>
    </row>
    <row r="63" spans="1:11" ht="14.4" customHeight="1" thickBot="1" x14ac:dyDescent="0.35">
      <c r="A63" s="647" t="s">
        <v>29</v>
      </c>
      <c r="B63" s="627">
        <v>304.68564280130101</v>
      </c>
      <c r="C63" s="627">
        <v>299.00200000000001</v>
      </c>
      <c r="D63" s="628">
        <v>-5.6836428013000004</v>
      </c>
      <c r="E63" s="629">
        <v>0.981345879152</v>
      </c>
      <c r="F63" s="627">
        <v>302.25195330528999</v>
      </c>
      <c r="G63" s="628">
        <v>100.750651101763</v>
      </c>
      <c r="H63" s="630">
        <v>24.004000000000001</v>
      </c>
      <c r="I63" s="627">
        <v>122.83</v>
      </c>
      <c r="J63" s="628">
        <v>22.079348898235999</v>
      </c>
      <c r="K63" s="631">
        <v>0.406382816245</v>
      </c>
    </row>
    <row r="64" spans="1:11" ht="14.4" customHeight="1" thickBot="1" x14ac:dyDescent="0.35">
      <c r="A64" s="648" t="s">
        <v>349</v>
      </c>
      <c r="B64" s="632">
        <v>304.68564280130101</v>
      </c>
      <c r="C64" s="632">
        <v>299.00200000000001</v>
      </c>
      <c r="D64" s="633">
        <v>-5.6836428013000004</v>
      </c>
      <c r="E64" s="639">
        <v>0.981345879152</v>
      </c>
      <c r="F64" s="632">
        <v>302.25195330528999</v>
      </c>
      <c r="G64" s="633">
        <v>100.750651101763</v>
      </c>
      <c r="H64" s="635">
        <v>24.004000000000001</v>
      </c>
      <c r="I64" s="632">
        <v>122.83</v>
      </c>
      <c r="J64" s="633">
        <v>22.079348898235999</v>
      </c>
      <c r="K64" s="640">
        <v>0.406382816245</v>
      </c>
    </row>
    <row r="65" spans="1:11" ht="14.4" customHeight="1" thickBot="1" x14ac:dyDescent="0.35">
      <c r="A65" s="649" t="s">
        <v>350</v>
      </c>
      <c r="B65" s="627">
        <v>104.655162717577</v>
      </c>
      <c r="C65" s="627">
        <v>95.093999999999994</v>
      </c>
      <c r="D65" s="628">
        <v>-9.561162717577</v>
      </c>
      <c r="E65" s="629">
        <v>0.90864127034599995</v>
      </c>
      <c r="F65" s="627">
        <v>97.999999999999005</v>
      </c>
      <c r="G65" s="628">
        <v>32.666666666666003</v>
      </c>
      <c r="H65" s="630">
        <v>7.8049999999999997</v>
      </c>
      <c r="I65" s="627">
        <v>31.952000000000002</v>
      </c>
      <c r="J65" s="628">
        <v>-0.71466666666599998</v>
      </c>
      <c r="K65" s="631">
        <v>0.32604081632600002</v>
      </c>
    </row>
    <row r="66" spans="1:11" ht="14.4" customHeight="1" thickBot="1" x14ac:dyDescent="0.35">
      <c r="A66" s="649" t="s">
        <v>351</v>
      </c>
      <c r="B66" s="627">
        <v>25.940625280494999</v>
      </c>
      <c r="C66" s="627">
        <v>27.087</v>
      </c>
      <c r="D66" s="628">
        <v>1.1463747195039999</v>
      </c>
      <c r="E66" s="629">
        <v>1.0441922547010001</v>
      </c>
      <c r="F66" s="627">
        <v>29.251953305290002</v>
      </c>
      <c r="G66" s="628">
        <v>9.7506511017629993</v>
      </c>
      <c r="H66" s="630">
        <v>1.631</v>
      </c>
      <c r="I66" s="627">
        <v>9.2759999999999998</v>
      </c>
      <c r="J66" s="628">
        <v>-0.47465110176300002</v>
      </c>
      <c r="K66" s="631">
        <v>0.317107028826</v>
      </c>
    </row>
    <row r="67" spans="1:11" ht="14.4" customHeight="1" thickBot="1" x14ac:dyDescent="0.35">
      <c r="A67" s="649" t="s">
        <v>352</v>
      </c>
      <c r="B67" s="627">
        <v>174.08985480322801</v>
      </c>
      <c r="C67" s="627">
        <v>176.821</v>
      </c>
      <c r="D67" s="628">
        <v>2.7311451967720002</v>
      </c>
      <c r="E67" s="629">
        <v>1.0156881353010001</v>
      </c>
      <c r="F67" s="627">
        <v>174.99999999999901</v>
      </c>
      <c r="G67" s="628">
        <v>58.333333333333002</v>
      </c>
      <c r="H67" s="630">
        <v>14.568</v>
      </c>
      <c r="I67" s="627">
        <v>81.602000000000004</v>
      </c>
      <c r="J67" s="628">
        <v>23.268666666666</v>
      </c>
      <c r="K67" s="631">
        <v>0.46629714285700002</v>
      </c>
    </row>
    <row r="68" spans="1:11" ht="14.4" customHeight="1" thickBot="1" x14ac:dyDescent="0.35">
      <c r="A68" s="650" t="s">
        <v>353</v>
      </c>
      <c r="B68" s="632">
        <v>1546.9264129926</v>
      </c>
      <c r="C68" s="632">
        <v>1838.4109599999999</v>
      </c>
      <c r="D68" s="633">
        <v>291.48454700740399</v>
      </c>
      <c r="E68" s="639">
        <v>1.188428191903</v>
      </c>
      <c r="F68" s="632">
        <v>1726.4511823231501</v>
      </c>
      <c r="G68" s="633">
        <v>575.48372744105097</v>
      </c>
      <c r="H68" s="635">
        <v>172.10706999999999</v>
      </c>
      <c r="I68" s="632">
        <v>694.57015000000001</v>
      </c>
      <c r="J68" s="633">
        <v>119.086422558949</v>
      </c>
      <c r="K68" s="640">
        <v>0.40231091218300002</v>
      </c>
    </row>
    <row r="69" spans="1:11" ht="14.4" customHeight="1" thickBot="1" x14ac:dyDescent="0.35">
      <c r="A69" s="647" t="s">
        <v>32</v>
      </c>
      <c r="B69" s="627">
        <v>578.10704015763395</v>
      </c>
      <c r="C69" s="627">
        <v>628.76692000000003</v>
      </c>
      <c r="D69" s="628">
        <v>50.659879842366003</v>
      </c>
      <c r="E69" s="629">
        <v>1.087630622572</v>
      </c>
      <c r="F69" s="627">
        <v>746.73813139167498</v>
      </c>
      <c r="G69" s="628">
        <v>248.91271046389201</v>
      </c>
      <c r="H69" s="630">
        <v>75.911299999999997</v>
      </c>
      <c r="I69" s="627">
        <v>333.70148999999998</v>
      </c>
      <c r="J69" s="628">
        <v>84.788779536107995</v>
      </c>
      <c r="K69" s="631">
        <v>0.44687886686299999</v>
      </c>
    </row>
    <row r="70" spans="1:11" ht="14.4" customHeight="1" thickBot="1" x14ac:dyDescent="0.35">
      <c r="A70" s="651" t="s">
        <v>354</v>
      </c>
      <c r="B70" s="627">
        <v>578.10704015763395</v>
      </c>
      <c r="C70" s="627">
        <v>628.76692000000003</v>
      </c>
      <c r="D70" s="628">
        <v>50.659879842366003</v>
      </c>
      <c r="E70" s="629">
        <v>1.087630622572</v>
      </c>
      <c r="F70" s="627">
        <v>746.73813139167498</v>
      </c>
      <c r="G70" s="628">
        <v>248.91271046389201</v>
      </c>
      <c r="H70" s="630">
        <v>75.911299999999997</v>
      </c>
      <c r="I70" s="627">
        <v>333.70148999999998</v>
      </c>
      <c r="J70" s="628">
        <v>84.788779536107995</v>
      </c>
      <c r="K70" s="631">
        <v>0.44687886686299999</v>
      </c>
    </row>
    <row r="71" spans="1:11" ht="14.4" customHeight="1" thickBot="1" x14ac:dyDescent="0.35">
      <c r="A71" s="649" t="s">
        <v>355</v>
      </c>
      <c r="B71" s="627">
        <v>524.76082482663401</v>
      </c>
      <c r="C71" s="627">
        <v>497.05614000000003</v>
      </c>
      <c r="D71" s="628">
        <v>-27.704684826634001</v>
      </c>
      <c r="E71" s="629">
        <v>0.94720511990199996</v>
      </c>
      <c r="F71" s="627">
        <v>612.73151418735301</v>
      </c>
      <c r="G71" s="628">
        <v>204.243838062451</v>
      </c>
      <c r="H71" s="630">
        <v>33.507469999999998</v>
      </c>
      <c r="I71" s="627">
        <v>282.50943999999998</v>
      </c>
      <c r="J71" s="628">
        <v>78.265601937548993</v>
      </c>
      <c r="K71" s="631">
        <v>0.461065627373</v>
      </c>
    </row>
    <row r="72" spans="1:11" ht="14.4" customHeight="1" thickBot="1" x14ac:dyDescent="0.35">
      <c r="A72" s="649" t="s">
        <v>356</v>
      </c>
      <c r="B72" s="627">
        <v>0</v>
      </c>
      <c r="C72" s="627">
        <v>6.1201299999999996</v>
      </c>
      <c r="D72" s="628">
        <v>6.1201299999999996</v>
      </c>
      <c r="E72" s="637" t="s">
        <v>289</v>
      </c>
      <c r="F72" s="627">
        <v>3.782589646425</v>
      </c>
      <c r="G72" s="628">
        <v>1.2608632154749999</v>
      </c>
      <c r="H72" s="630">
        <v>0.54500000000000004</v>
      </c>
      <c r="I72" s="627">
        <v>0.68328999999999995</v>
      </c>
      <c r="J72" s="628">
        <v>-0.57757321547499996</v>
      </c>
      <c r="K72" s="631">
        <v>0.180640794764</v>
      </c>
    </row>
    <row r="73" spans="1:11" ht="14.4" customHeight="1" thickBot="1" x14ac:dyDescent="0.35">
      <c r="A73" s="649" t="s">
        <v>357</v>
      </c>
      <c r="B73" s="627">
        <v>23.684919065047001</v>
      </c>
      <c r="C73" s="627">
        <v>95.282449999999997</v>
      </c>
      <c r="D73" s="628">
        <v>71.597530934952999</v>
      </c>
      <c r="E73" s="629">
        <v>4.0229164278890002</v>
      </c>
      <c r="F73" s="627">
        <v>98.224027557895994</v>
      </c>
      <c r="G73" s="628">
        <v>32.741342519298001</v>
      </c>
      <c r="H73" s="630">
        <v>41.858829999999998</v>
      </c>
      <c r="I73" s="627">
        <v>43.55162</v>
      </c>
      <c r="J73" s="628">
        <v>10.810277480701</v>
      </c>
      <c r="K73" s="631">
        <v>0.44339069658199998</v>
      </c>
    </row>
    <row r="74" spans="1:11" ht="14.4" customHeight="1" thickBot="1" x14ac:dyDescent="0.35">
      <c r="A74" s="649" t="s">
        <v>358</v>
      </c>
      <c r="B74" s="627">
        <v>29.661296265952</v>
      </c>
      <c r="C74" s="627">
        <v>30.308199999999999</v>
      </c>
      <c r="D74" s="628">
        <v>0.64690373404699997</v>
      </c>
      <c r="E74" s="629">
        <v>1.021809691938</v>
      </c>
      <c r="F74" s="627">
        <v>31.999999999999002</v>
      </c>
      <c r="G74" s="628">
        <v>10.666666666666</v>
      </c>
      <c r="H74" s="630">
        <v>0</v>
      </c>
      <c r="I74" s="627">
        <v>6.9571399999999999</v>
      </c>
      <c r="J74" s="628">
        <v>-3.7095266666660001</v>
      </c>
      <c r="K74" s="631">
        <v>0.217410625</v>
      </c>
    </row>
    <row r="75" spans="1:11" ht="14.4" customHeight="1" thickBot="1" x14ac:dyDescent="0.35">
      <c r="A75" s="652" t="s">
        <v>33</v>
      </c>
      <c r="B75" s="632">
        <v>0</v>
      </c>
      <c r="C75" s="632">
        <v>198.92202</v>
      </c>
      <c r="D75" s="633">
        <v>198.92202</v>
      </c>
      <c r="E75" s="634" t="s">
        <v>289</v>
      </c>
      <c r="F75" s="632">
        <v>0</v>
      </c>
      <c r="G75" s="633">
        <v>0</v>
      </c>
      <c r="H75" s="635">
        <v>23.472000000000001</v>
      </c>
      <c r="I75" s="632">
        <v>71.659000000000006</v>
      </c>
      <c r="J75" s="633">
        <v>71.659000000000006</v>
      </c>
      <c r="K75" s="636" t="s">
        <v>289</v>
      </c>
    </row>
    <row r="76" spans="1:11" ht="14.4" customHeight="1" thickBot="1" x14ac:dyDescent="0.35">
      <c r="A76" s="648" t="s">
        <v>359</v>
      </c>
      <c r="B76" s="632">
        <v>0</v>
      </c>
      <c r="C76" s="632">
        <v>164.571</v>
      </c>
      <c r="D76" s="633">
        <v>164.571</v>
      </c>
      <c r="E76" s="634" t="s">
        <v>289</v>
      </c>
      <c r="F76" s="632">
        <v>0</v>
      </c>
      <c r="G76" s="633">
        <v>0</v>
      </c>
      <c r="H76" s="635">
        <v>3.6179999999999999</v>
      </c>
      <c r="I76" s="632">
        <v>33.820999999999998</v>
      </c>
      <c r="J76" s="633">
        <v>33.820999999999998</v>
      </c>
      <c r="K76" s="636" t="s">
        <v>289</v>
      </c>
    </row>
    <row r="77" spans="1:11" ht="14.4" customHeight="1" thickBot="1" x14ac:dyDescent="0.35">
      <c r="A77" s="649" t="s">
        <v>360</v>
      </c>
      <c r="B77" s="627">
        <v>0</v>
      </c>
      <c r="C77" s="627">
        <v>77.301000000000002</v>
      </c>
      <c r="D77" s="628">
        <v>77.301000000000002</v>
      </c>
      <c r="E77" s="637" t="s">
        <v>289</v>
      </c>
      <c r="F77" s="627">
        <v>0</v>
      </c>
      <c r="G77" s="628">
        <v>0</v>
      </c>
      <c r="H77" s="630">
        <v>1.958</v>
      </c>
      <c r="I77" s="627">
        <v>20.541</v>
      </c>
      <c r="J77" s="628">
        <v>20.541</v>
      </c>
      <c r="K77" s="638" t="s">
        <v>289</v>
      </c>
    </row>
    <row r="78" spans="1:11" ht="14.4" customHeight="1" thickBot="1" x14ac:dyDescent="0.35">
      <c r="A78" s="649" t="s">
        <v>361</v>
      </c>
      <c r="B78" s="627">
        <v>0</v>
      </c>
      <c r="C78" s="627">
        <v>87.27</v>
      </c>
      <c r="D78" s="628">
        <v>87.27</v>
      </c>
      <c r="E78" s="637" t="s">
        <v>289</v>
      </c>
      <c r="F78" s="627">
        <v>0</v>
      </c>
      <c r="G78" s="628">
        <v>0</v>
      </c>
      <c r="H78" s="630">
        <v>1.66</v>
      </c>
      <c r="I78" s="627">
        <v>13.28</v>
      </c>
      <c r="J78" s="628">
        <v>13.28</v>
      </c>
      <c r="K78" s="638" t="s">
        <v>289</v>
      </c>
    </row>
    <row r="79" spans="1:11" ht="14.4" customHeight="1" thickBot="1" x14ac:dyDescent="0.35">
      <c r="A79" s="648" t="s">
        <v>362</v>
      </c>
      <c r="B79" s="632">
        <v>0</v>
      </c>
      <c r="C79" s="632">
        <v>34.351019999999998</v>
      </c>
      <c r="D79" s="633">
        <v>34.351019999999998</v>
      </c>
      <c r="E79" s="634" t="s">
        <v>289</v>
      </c>
      <c r="F79" s="632">
        <v>0</v>
      </c>
      <c r="G79" s="633">
        <v>0</v>
      </c>
      <c r="H79" s="635">
        <v>19.853999999999999</v>
      </c>
      <c r="I79" s="632">
        <v>37.838000000000001</v>
      </c>
      <c r="J79" s="633">
        <v>37.838000000000001</v>
      </c>
      <c r="K79" s="636" t="s">
        <v>289</v>
      </c>
    </row>
    <row r="80" spans="1:11" ht="14.4" customHeight="1" thickBot="1" x14ac:dyDescent="0.35">
      <c r="A80" s="649" t="s">
        <v>363</v>
      </c>
      <c r="B80" s="627">
        <v>0</v>
      </c>
      <c r="C80" s="627">
        <v>17.568000000000001</v>
      </c>
      <c r="D80" s="628">
        <v>17.568000000000001</v>
      </c>
      <c r="E80" s="637" t="s">
        <v>289</v>
      </c>
      <c r="F80" s="627">
        <v>0</v>
      </c>
      <c r="G80" s="628">
        <v>0</v>
      </c>
      <c r="H80" s="630">
        <v>19.853999999999999</v>
      </c>
      <c r="I80" s="627">
        <v>37.838000000000001</v>
      </c>
      <c r="J80" s="628">
        <v>37.838000000000001</v>
      </c>
      <c r="K80" s="638" t="s">
        <v>289</v>
      </c>
    </row>
    <row r="81" spans="1:11" ht="14.4" customHeight="1" thickBot="1" x14ac:dyDescent="0.35">
      <c r="A81" s="649" t="s">
        <v>364</v>
      </c>
      <c r="B81" s="627">
        <v>0</v>
      </c>
      <c r="C81" s="627">
        <v>16.78302</v>
      </c>
      <c r="D81" s="628">
        <v>16.78302</v>
      </c>
      <c r="E81" s="637" t="s">
        <v>301</v>
      </c>
      <c r="F81" s="627">
        <v>0</v>
      </c>
      <c r="G81" s="628">
        <v>0</v>
      </c>
      <c r="H81" s="630">
        <v>0</v>
      </c>
      <c r="I81" s="627">
        <v>0</v>
      </c>
      <c r="J81" s="628">
        <v>0</v>
      </c>
      <c r="K81" s="638" t="s">
        <v>289</v>
      </c>
    </row>
    <row r="82" spans="1:11" ht="14.4" customHeight="1" thickBot="1" x14ac:dyDescent="0.35">
      <c r="A82" s="647" t="s">
        <v>34</v>
      </c>
      <c r="B82" s="627">
        <v>968.81937283496302</v>
      </c>
      <c r="C82" s="627">
        <v>1010.72202</v>
      </c>
      <c r="D82" s="628">
        <v>41.902647165037003</v>
      </c>
      <c r="E82" s="629">
        <v>1.0432512482089999</v>
      </c>
      <c r="F82" s="627">
        <v>979.71305093147805</v>
      </c>
      <c r="G82" s="628">
        <v>326.57101697715899</v>
      </c>
      <c r="H82" s="630">
        <v>72.723770000000002</v>
      </c>
      <c r="I82" s="627">
        <v>289.20965999999999</v>
      </c>
      <c r="J82" s="628">
        <v>-37.361356977158998</v>
      </c>
      <c r="K82" s="631">
        <v>0.29519833355800001</v>
      </c>
    </row>
    <row r="83" spans="1:11" ht="14.4" customHeight="1" thickBot="1" x14ac:dyDescent="0.35">
      <c r="A83" s="648" t="s">
        <v>365</v>
      </c>
      <c r="B83" s="632">
        <v>5.2766745769999996</v>
      </c>
      <c r="C83" s="632">
        <v>0</v>
      </c>
      <c r="D83" s="633">
        <v>-5.2766745769999996</v>
      </c>
      <c r="E83" s="639">
        <v>0</v>
      </c>
      <c r="F83" s="632">
        <v>0</v>
      </c>
      <c r="G83" s="633">
        <v>0</v>
      </c>
      <c r="H83" s="635">
        <v>0</v>
      </c>
      <c r="I83" s="632">
        <v>0</v>
      </c>
      <c r="J83" s="633">
        <v>0</v>
      </c>
      <c r="K83" s="640">
        <v>0</v>
      </c>
    </row>
    <row r="84" spans="1:11" ht="14.4" customHeight="1" thickBot="1" x14ac:dyDescent="0.35">
      <c r="A84" s="649" t="s">
        <v>366</v>
      </c>
      <c r="B84" s="627">
        <v>5.2766745769999996</v>
      </c>
      <c r="C84" s="627">
        <v>0</v>
      </c>
      <c r="D84" s="628">
        <v>-5.2766745769999996</v>
      </c>
      <c r="E84" s="629">
        <v>0</v>
      </c>
      <c r="F84" s="627">
        <v>0</v>
      </c>
      <c r="G84" s="628">
        <v>0</v>
      </c>
      <c r="H84" s="630">
        <v>0</v>
      </c>
      <c r="I84" s="627">
        <v>0</v>
      </c>
      <c r="J84" s="628">
        <v>0</v>
      </c>
      <c r="K84" s="631">
        <v>0</v>
      </c>
    </row>
    <row r="85" spans="1:11" ht="14.4" customHeight="1" thickBot="1" x14ac:dyDescent="0.35">
      <c r="A85" s="648" t="s">
        <v>367</v>
      </c>
      <c r="B85" s="632">
        <v>5.8516966701799999</v>
      </c>
      <c r="C85" s="632">
        <v>5.7067899999999998</v>
      </c>
      <c r="D85" s="633">
        <v>-0.14490667018</v>
      </c>
      <c r="E85" s="639">
        <v>0.97523681107399995</v>
      </c>
      <c r="F85" s="632">
        <v>6.088952058446</v>
      </c>
      <c r="G85" s="633">
        <v>2.0296506861479999</v>
      </c>
      <c r="H85" s="635">
        <v>0.29575000000000001</v>
      </c>
      <c r="I85" s="632">
        <v>1.43431</v>
      </c>
      <c r="J85" s="633">
        <v>-0.59534068614799995</v>
      </c>
      <c r="K85" s="640">
        <v>0.23555941748799999</v>
      </c>
    </row>
    <row r="86" spans="1:11" ht="14.4" customHeight="1" thickBot="1" x14ac:dyDescent="0.35">
      <c r="A86" s="649" t="s">
        <v>368</v>
      </c>
      <c r="B86" s="627">
        <v>0.73088596033300002</v>
      </c>
      <c r="C86" s="627">
        <v>1.2236</v>
      </c>
      <c r="D86" s="628">
        <v>0.49271403966600003</v>
      </c>
      <c r="E86" s="629">
        <v>1.674132582108</v>
      </c>
      <c r="F86" s="627">
        <v>1.100716192493</v>
      </c>
      <c r="G86" s="628">
        <v>0.36690539749700002</v>
      </c>
      <c r="H86" s="630">
        <v>7.4399999999999994E-2</v>
      </c>
      <c r="I86" s="627">
        <v>0.37419999999999998</v>
      </c>
      <c r="J86" s="628">
        <v>7.2946025019999996E-3</v>
      </c>
      <c r="K86" s="631">
        <v>0.33996047532599999</v>
      </c>
    </row>
    <row r="87" spans="1:11" ht="14.4" customHeight="1" thickBot="1" x14ac:dyDescent="0.35">
      <c r="A87" s="649" t="s">
        <v>369</v>
      </c>
      <c r="B87" s="627">
        <v>5.1208107098470004</v>
      </c>
      <c r="C87" s="627">
        <v>4.4831899999999996</v>
      </c>
      <c r="D87" s="628">
        <v>-0.63762070984700003</v>
      </c>
      <c r="E87" s="629">
        <v>0.87548442112400005</v>
      </c>
      <c r="F87" s="627">
        <v>4.9882358659520003</v>
      </c>
      <c r="G87" s="628">
        <v>1.66274528865</v>
      </c>
      <c r="H87" s="630">
        <v>0.22134999999999999</v>
      </c>
      <c r="I87" s="627">
        <v>1.0601100000000001</v>
      </c>
      <c r="J87" s="628">
        <v>-0.60263528865000004</v>
      </c>
      <c r="K87" s="631">
        <v>0.21252202752300001</v>
      </c>
    </row>
    <row r="88" spans="1:11" ht="14.4" customHeight="1" thickBot="1" x14ac:dyDescent="0.35">
      <c r="A88" s="648" t="s">
        <v>370</v>
      </c>
      <c r="B88" s="632">
        <v>35.893306920904003</v>
      </c>
      <c r="C88" s="632">
        <v>34.533819999999999</v>
      </c>
      <c r="D88" s="633">
        <v>-1.3594869209039999</v>
      </c>
      <c r="E88" s="639">
        <v>0.96212422210299997</v>
      </c>
      <c r="F88" s="632">
        <v>33</v>
      </c>
      <c r="G88" s="633">
        <v>11</v>
      </c>
      <c r="H88" s="635">
        <v>2.4300000000000002</v>
      </c>
      <c r="I88" s="632">
        <v>23.577999999999999</v>
      </c>
      <c r="J88" s="633">
        <v>12.577999999999999</v>
      </c>
      <c r="K88" s="640">
        <v>0.71448484848399996</v>
      </c>
    </row>
    <row r="89" spans="1:11" ht="14.4" customHeight="1" thickBot="1" x14ac:dyDescent="0.35">
      <c r="A89" s="649" t="s">
        <v>371</v>
      </c>
      <c r="B89" s="627">
        <v>12.999979310038</v>
      </c>
      <c r="C89" s="627">
        <v>12.96</v>
      </c>
      <c r="D89" s="628">
        <v>-3.9979310038000003E-2</v>
      </c>
      <c r="E89" s="629">
        <v>0.996924663564</v>
      </c>
      <c r="F89" s="627">
        <v>11</v>
      </c>
      <c r="G89" s="628">
        <v>3.6666666666659999</v>
      </c>
      <c r="H89" s="630">
        <v>2.4300000000000002</v>
      </c>
      <c r="I89" s="627">
        <v>5.67</v>
      </c>
      <c r="J89" s="628">
        <v>2.0033333333329999</v>
      </c>
      <c r="K89" s="631">
        <v>0.51545454545400005</v>
      </c>
    </row>
    <row r="90" spans="1:11" ht="14.4" customHeight="1" thickBot="1" x14ac:dyDescent="0.35">
      <c r="A90" s="649" t="s">
        <v>372</v>
      </c>
      <c r="B90" s="627">
        <v>22.893327610865999</v>
      </c>
      <c r="C90" s="627">
        <v>21.573820000000001</v>
      </c>
      <c r="D90" s="628">
        <v>-1.319507610866</v>
      </c>
      <c r="E90" s="629">
        <v>0.94236278651600003</v>
      </c>
      <c r="F90" s="627">
        <v>22</v>
      </c>
      <c r="G90" s="628">
        <v>7.333333333333</v>
      </c>
      <c r="H90" s="630">
        <v>0</v>
      </c>
      <c r="I90" s="627">
        <v>17.908000000000001</v>
      </c>
      <c r="J90" s="628">
        <v>10.574666666665999</v>
      </c>
      <c r="K90" s="631">
        <v>0.81399999999899997</v>
      </c>
    </row>
    <row r="91" spans="1:11" ht="14.4" customHeight="1" thickBot="1" x14ac:dyDescent="0.35">
      <c r="A91" s="648" t="s">
        <v>373</v>
      </c>
      <c r="B91" s="632">
        <v>448.06023074944898</v>
      </c>
      <c r="C91" s="632">
        <v>455.68596000000002</v>
      </c>
      <c r="D91" s="633">
        <v>7.6257292505510001</v>
      </c>
      <c r="E91" s="639">
        <v>1.0170194289229999</v>
      </c>
      <c r="F91" s="632">
        <v>428.22825453617202</v>
      </c>
      <c r="G91" s="633">
        <v>142.742751512057</v>
      </c>
      <c r="H91" s="635">
        <v>37.132480000000001</v>
      </c>
      <c r="I91" s="632">
        <v>138.95268999999999</v>
      </c>
      <c r="J91" s="633">
        <v>-3.790061512057</v>
      </c>
      <c r="K91" s="640">
        <v>0.32448276947600002</v>
      </c>
    </row>
    <row r="92" spans="1:11" ht="14.4" customHeight="1" thickBot="1" x14ac:dyDescent="0.35">
      <c r="A92" s="649" t="s">
        <v>374</v>
      </c>
      <c r="B92" s="627">
        <v>448.06023074944898</v>
      </c>
      <c r="C92" s="627">
        <v>405.51229999999998</v>
      </c>
      <c r="D92" s="628">
        <v>-42.547930749448</v>
      </c>
      <c r="E92" s="629">
        <v>0.90503970709799997</v>
      </c>
      <c r="F92" s="627">
        <v>421</v>
      </c>
      <c r="G92" s="628">
        <v>140.333333333333</v>
      </c>
      <c r="H92" s="630">
        <v>34.04786</v>
      </c>
      <c r="I92" s="627">
        <v>135.86806999999999</v>
      </c>
      <c r="J92" s="628">
        <v>-4.4652633333329996</v>
      </c>
      <c r="K92" s="631">
        <v>0.32272700712500002</v>
      </c>
    </row>
    <row r="93" spans="1:11" ht="14.4" customHeight="1" thickBot="1" x14ac:dyDescent="0.35">
      <c r="A93" s="649" t="s">
        <v>375</v>
      </c>
      <c r="B93" s="627">
        <v>0</v>
      </c>
      <c r="C93" s="627">
        <v>43.736660000000001</v>
      </c>
      <c r="D93" s="628">
        <v>43.736660000000001</v>
      </c>
      <c r="E93" s="637" t="s">
        <v>301</v>
      </c>
      <c r="F93" s="627">
        <v>0</v>
      </c>
      <c r="G93" s="628">
        <v>0</v>
      </c>
      <c r="H93" s="630">
        <v>3.0846200000000001</v>
      </c>
      <c r="I93" s="627">
        <v>3.0846200000000001</v>
      </c>
      <c r="J93" s="628">
        <v>3.0846200000000001</v>
      </c>
      <c r="K93" s="638" t="s">
        <v>289</v>
      </c>
    </row>
    <row r="94" spans="1:11" ht="14.4" customHeight="1" thickBot="1" x14ac:dyDescent="0.35">
      <c r="A94" s="649" t="s">
        <v>376</v>
      </c>
      <c r="B94" s="627">
        <v>0</v>
      </c>
      <c r="C94" s="627">
        <v>6.4370000000000003</v>
      </c>
      <c r="D94" s="628">
        <v>6.4370000000000003</v>
      </c>
      <c r="E94" s="637" t="s">
        <v>301</v>
      </c>
      <c r="F94" s="627">
        <v>7.2282545361709998</v>
      </c>
      <c r="G94" s="628">
        <v>2.409418178723</v>
      </c>
      <c r="H94" s="630">
        <v>0</v>
      </c>
      <c r="I94" s="627">
        <v>0</v>
      </c>
      <c r="J94" s="628">
        <v>-2.409418178723</v>
      </c>
      <c r="K94" s="631">
        <v>0</v>
      </c>
    </row>
    <row r="95" spans="1:11" ht="14.4" customHeight="1" thickBot="1" x14ac:dyDescent="0.35">
      <c r="A95" s="648" t="s">
        <v>377</v>
      </c>
      <c r="B95" s="632">
        <v>473.73746391742799</v>
      </c>
      <c r="C95" s="632">
        <v>514.79544999999996</v>
      </c>
      <c r="D95" s="633">
        <v>41.057986082570999</v>
      </c>
      <c r="E95" s="639">
        <v>1.0866682270450001</v>
      </c>
      <c r="F95" s="632">
        <v>512.39584433686002</v>
      </c>
      <c r="G95" s="633">
        <v>170.79861477895301</v>
      </c>
      <c r="H95" s="635">
        <v>32.865540000000003</v>
      </c>
      <c r="I95" s="632">
        <v>125.24466</v>
      </c>
      <c r="J95" s="633">
        <v>-45.553954778952999</v>
      </c>
      <c r="K95" s="640">
        <v>0.24442949993400001</v>
      </c>
    </row>
    <row r="96" spans="1:11" ht="14.4" customHeight="1" thickBot="1" x14ac:dyDescent="0.35">
      <c r="A96" s="649" t="s">
        <v>378</v>
      </c>
      <c r="B96" s="627">
        <v>0.99999840846400001</v>
      </c>
      <c r="C96" s="627">
        <v>0.90500000000000003</v>
      </c>
      <c r="D96" s="628">
        <v>-9.4998408463999998E-2</v>
      </c>
      <c r="E96" s="629">
        <v>0.90500144034100005</v>
      </c>
      <c r="F96" s="627">
        <v>14.103999999998999</v>
      </c>
      <c r="G96" s="628">
        <v>4.7013333333330003</v>
      </c>
      <c r="H96" s="630">
        <v>0</v>
      </c>
      <c r="I96" s="627">
        <v>0</v>
      </c>
      <c r="J96" s="628">
        <v>-4.7013333333330003</v>
      </c>
      <c r="K96" s="631">
        <v>0</v>
      </c>
    </row>
    <row r="97" spans="1:11" ht="14.4" customHeight="1" thickBot="1" x14ac:dyDescent="0.35">
      <c r="A97" s="649" t="s">
        <v>379</v>
      </c>
      <c r="B97" s="627">
        <v>380.53282531032397</v>
      </c>
      <c r="C97" s="627">
        <v>458.89452999999997</v>
      </c>
      <c r="D97" s="628">
        <v>78.361704689674994</v>
      </c>
      <c r="E97" s="629">
        <v>1.20592626832</v>
      </c>
      <c r="F97" s="627">
        <v>414.07075081599601</v>
      </c>
      <c r="G97" s="628">
        <v>138.02358360533199</v>
      </c>
      <c r="H97" s="630">
        <v>28.78537</v>
      </c>
      <c r="I97" s="627">
        <v>109.50198</v>
      </c>
      <c r="J97" s="628">
        <v>-28.521603605332</v>
      </c>
      <c r="K97" s="631">
        <v>0.26445234246600002</v>
      </c>
    </row>
    <row r="98" spans="1:11" ht="14.4" customHeight="1" thickBot="1" x14ac:dyDescent="0.35">
      <c r="A98" s="649" t="s">
        <v>380</v>
      </c>
      <c r="B98" s="627">
        <v>5.999990450786</v>
      </c>
      <c r="C98" s="627">
        <v>4.2519999999999998</v>
      </c>
      <c r="D98" s="628">
        <v>-1.747990450786</v>
      </c>
      <c r="E98" s="629">
        <v>0.70866779453600004</v>
      </c>
      <c r="F98" s="627">
        <v>5</v>
      </c>
      <c r="G98" s="628">
        <v>1.6666666666659999</v>
      </c>
      <c r="H98" s="630">
        <v>0</v>
      </c>
      <c r="I98" s="627">
        <v>0</v>
      </c>
      <c r="J98" s="628">
        <v>-1.6666666666659999</v>
      </c>
      <c r="K98" s="631">
        <v>0</v>
      </c>
    </row>
    <row r="99" spans="1:11" ht="14.4" customHeight="1" thickBot="1" x14ac:dyDescent="0.35">
      <c r="A99" s="649" t="s">
        <v>381</v>
      </c>
      <c r="B99" s="627">
        <v>1.7826979080700001</v>
      </c>
      <c r="C99" s="627">
        <v>0.77439999999999998</v>
      </c>
      <c r="D99" s="628">
        <v>-1.0082979080700001</v>
      </c>
      <c r="E99" s="629">
        <v>0.43439777232799998</v>
      </c>
      <c r="F99" s="627">
        <v>1.3958282360259999</v>
      </c>
      <c r="G99" s="628">
        <v>0.46527607867499998</v>
      </c>
      <c r="H99" s="630">
        <v>0</v>
      </c>
      <c r="I99" s="627">
        <v>0</v>
      </c>
      <c r="J99" s="628">
        <v>-0.46527607867499998</v>
      </c>
      <c r="K99" s="631">
        <v>0</v>
      </c>
    </row>
    <row r="100" spans="1:11" ht="14.4" customHeight="1" thickBot="1" x14ac:dyDescent="0.35">
      <c r="A100" s="649" t="s">
        <v>382</v>
      </c>
      <c r="B100" s="627">
        <v>84.421951839781997</v>
      </c>
      <c r="C100" s="627">
        <v>49.969520000000003</v>
      </c>
      <c r="D100" s="628">
        <v>-34.452431839782001</v>
      </c>
      <c r="E100" s="629">
        <v>0.59190197467600003</v>
      </c>
      <c r="F100" s="627">
        <v>77.825265284835993</v>
      </c>
      <c r="G100" s="628">
        <v>25.941755094945002</v>
      </c>
      <c r="H100" s="630">
        <v>4.0801699999999999</v>
      </c>
      <c r="I100" s="627">
        <v>15.74268</v>
      </c>
      <c r="J100" s="628">
        <v>-10.199075094945</v>
      </c>
      <c r="K100" s="631">
        <v>0.20228238146499999</v>
      </c>
    </row>
    <row r="101" spans="1:11" ht="14.4" customHeight="1" thickBot="1" x14ac:dyDescent="0.35">
      <c r="A101" s="646" t="s">
        <v>35</v>
      </c>
      <c r="B101" s="627">
        <v>38949.383767820298</v>
      </c>
      <c r="C101" s="627">
        <v>42785.85441</v>
      </c>
      <c r="D101" s="628">
        <v>3836.47064217969</v>
      </c>
      <c r="E101" s="629">
        <v>1.098498879084</v>
      </c>
      <c r="F101" s="627">
        <v>43931</v>
      </c>
      <c r="G101" s="628">
        <v>14643.666666666701</v>
      </c>
      <c r="H101" s="630">
        <v>4113.7156400000003</v>
      </c>
      <c r="I101" s="627">
        <v>14768.377619999999</v>
      </c>
      <c r="J101" s="628">
        <v>124.710953333337</v>
      </c>
      <c r="K101" s="631">
        <v>0.33617212492300003</v>
      </c>
    </row>
    <row r="102" spans="1:11" ht="14.4" customHeight="1" thickBot="1" x14ac:dyDescent="0.35">
      <c r="A102" s="652" t="s">
        <v>383</v>
      </c>
      <c r="B102" s="632">
        <v>28782.183045425601</v>
      </c>
      <c r="C102" s="632">
        <v>31677.327000000001</v>
      </c>
      <c r="D102" s="633">
        <v>2895.1439545743801</v>
      </c>
      <c r="E102" s="639">
        <v>1.1005880599810001</v>
      </c>
      <c r="F102" s="632">
        <v>32345</v>
      </c>
      <c r="G102" s="633">
        <v>10781.666666666701</v>
      </c>
      <c r="H102" s="635">
        <v>3027.42</v>
      </c>
      <c r="I102" s="632">
        <v>10870.111000000001</v>
      </c>
      <c r="J102" s="633">
        <v>88.444333333331002</v>
      </c>
      <c r="K102" s="640">
        <v>0.33606773844400001</v>
      </c>
    </row>
    <row r="103" spans="1:11" ht="14.4" customHeight="1" thickBot="1" x14ac:dyDescent="0.35">
      <c r="A103" s="648" t="s">
        <v>384</v>
      </c>
      <c r="B103" s="632">
        <v>28640.0020342934</v>
      </c>
      <c r="C103" s="632">
        <v>31543.356</v>
      </c>
      <c r="D103" s="633">
        <v>2903.3539657065799</v>
      </c>
      <c r="E103" s="639">
        <v>1.1013740837799999</v>
      </c>
      <c r="F103" s="632">
        <v>32185</v>
      </c>
      <c r="G103" s="633">
        <v>10728.333333333299</v>
      </c>
      <c r="H103" s="635">
        <v>3017.1959999999999</v>
      </c>
      <c r="I103" s="632">
        <v>10827.228999999999</v>
      </c>
      <c r="J103" s="633">
        <v>98.895666666663004</v>
      </c>
      <c r="K103" s="640">
        <v>0.336406058723</v>
      </c>
    </row>
    <row r="104" spans="1:11" ht="14.4" customHeight="1" thickBot="1" x14ac:dyDescent="0.35">
      <c r="A104" s="649" t="s">
        <v>385</v>
      </c>
      <c r="B104" s="627">
        <v>28640.0020342934</v>
      </c>
      <c r="C104" s="627">
        <v>31543.356</v>
      </c>
      <c r="D104" s="628">
        <v>2903.3539657065799</v>
      </c>
      <c r="E104" s="629">
        <v>1.1013740837799999</v>
      </c>
      <c r="F104" s="627">
        <v>32185</v>
      </c>
      <c r="G104" s="628">
        <v>10728.333333333299</v>
      </c>
      <c r="H104" s="630">
        <v>3017.1959999999999</v>
      </c>
      <c r="I104" s="627">
        <v>10827.228999999999</v>
      </c>
      <c r="J104" s="628">
        <v>98.895666666663004</v>
      </c>
      <c r="K104" s="631">
        <v>0.336406058723</v>
      </c>
    </row>
    <row r="105" spans="1:11" ht="14.4" customHeight="1" thickBot="1" x14ac:dyDescent="0.35">
      <c r="A105" s="648" t="s">
        <v>386</v>
      </c>
      <c r="B105" s="632">
        <v>60.000005416769</v>
      </c>
      <c r="C105" s="632">
        <v>67.2</v>
      </c>
      <c r="D105" s="633">
        <v>7.1999945832299996</v>
      </c>
      <c r="E105" s="639">
        <v>1.119999898886</v>
      </c>
      <c r="F105" s="632">
        <v>69.999999999999005</v>
      </c>
      <c r="G105" s="633">
        <v>23.333333333333002</v>
      </c>
      <c r="H105" s="635">
        <v>4.8</v>
      </c>
      <c r="I105" s="632">
        <v>19.2</v>
      </c>
      <c r="J105" s="633">
        <v>-4.1333333333329998</v>
      </c>
      <c r="K105" s="640">
        <v>0.27428571428499998</v>
      </c>
    </row>
    <row r="106" spans="1:11" ht="14.4" customHeight="1" thickBot="1" x14ac:dyDescent="0.35">
      <c r="A106" s="649" t="s">
        <v>387</v>
      </c>
      <c r="B106" s="627">
        <v>60.000005416769</v>
      </c>
      <c r="C106" s="627">
        <v>67.2</v>
      </c>
      <c r="D106" s="628">
        <v>7.1999945832299996</v>
      </c>
      <c r="E106" s="629">
        <v>1.119999898886</v>
      </c>
      <c r="F106" s="627">
        <v>69.999999999999005</v>
      </c>
      <c r="G106" s="628">
        <v>23.333333333333002</v>
      </c>
      <c r="H106" s="630">
        <v>4.8</v>
      </c>
      <c r="I106" s="627">
        <v>19.2</v>
      </c>
      <c r="J106" s="628">
        <v>-4.1333333333329998</v>
      </c>
      <c r="K106" s="631">
        <v>0.27428571428499998</v>
      </c>
    </row>
    <row r="107" spans="1:11" ht="14.4" customHeight="1" thickBot="1" x14ac:dyDescent="0.35">
      <c r="A107" s="648" t="s">
        <v>388</v>
      </c>
      <c r="B107" s="632">
        <v>82.181005715430999</v>
      </c>
      <c r="C107" s="632">
        <v>66.771000000000001</v>
      </c>
      <c r="D107" s="633">
        <v>-15.410005715431</v>
      </c>
      <c r="E107" s="639">
        <v>0.81248701471399998</v>
      </c>
      <c r="F107" s="632">
        <v>90</v>
      </c>
      <c r="G107" s="633">
        <v>30</v>
      </c>
      <c r="H107" s="635">
        <v>5.4240000000000004</v>
      </c>
      <c r="I107" s="632">
        <v>23.681999999999999</v>
      </c>
      <c r="J107" s="633">
        <v>-6.3179999999999996</v>
      </c>
      <c r="K107" s="640">
        <v>0.26313333333299999</v>
      </c>
    </row>
    <row r="108" spans="1:11" ht="14.4" customHeight="1" thickBot="1" x14ac:dyDescent="0.35">
      <c r="A108" s="649" t="s">
        <v>389</v>
      </c>
      <c r="B108" s="627">
        <v>82.181005715430999</v>
      </c>
      <c r="C108" s="627">
        <v>66.771000000000001</v>
      </c>
      <c r="D108" s="628">
        <v>-15.410005715431</v>
      </c>
      <c r="E108" s="629">
        <v>0.81248701471399998</v>
      </c>
      <c r="F108" s="627">
        <v>90</v>
      </c>
      <c r="G108" s="628">
        <v>30</v>
      </c>
      <c r="H108" s="630">
        <v>5.4240000000000004</v>
      </c>
      <c r="I108" s="627">
        <v>23.681999999999999</v>
      </c>
      <c r="J108" s="628">
        <v>-6.3179999999999996</v>
      </c>
      <c r="K108" s="631">
        <v>0.26313333333299999</v>
      </c>
    </row>
    <row r="109" spans="1:11" ht="14.4" customHeight="1" thickBot="1" x14ac:dyDescent="0.35">
      <c r="A109" s="647" t="s">
        <v>390</v>
      </c>
      <c r="B109" s="627">
        <v>9737.6006917700306</v>
      </c>
      <c r="C109" s="627">
        <v>10634.37478</v>
      </c>
      <c r="D109" s="628">
        <v>896.77408822997302</v>
      </c>
      <c r="E109" s="629">
        <v>1.0920939476380001</v>
      </c>
      <c r="F109" s="627">
        <v>10942</v>
      </c>
      <c r="G109" s="628">
        <v>3647.3333333333298</v>
      </c>
      <c r="H109" s="630">
        <v>1025.8409999999999</v>
      </c>
      <c r="I109" s="627">
        <v>3681.2481499999999</v>
      </c>
      <c r="J109" s="628">
        <v>33.914816666672003</v>
      </c>
      <c r="K109" s="631">
        <v>0.33643284134500001</v>
      </c>
    </row>
    <row r="110" spans="1:11" ht="14.4" customHeight="1" thickBot="1" x14ac:dyDescent="0.35">
      <c r="A110" s="648" t="s">
        <v>391</v>
      </c>
      <c r="B110" s="632">
        <v>2577.6001831966701</v>
      </c>
      <c r="C110" s="632">
        <v>2838.89878</v>
      </c>
      <c r="D110" s="633">
        <v>261.29859680332999</v>
      </c>
      <c r="E110" s="639">
        <v>1.1013728189909999</v>
      </c>
      <c r="F110" s="632">
        <v>2895.99999999999</v>
      </c>
      <c r="G110" s="633">
        <v>965.33333333332905</v>
      </c>
      <c r="H110" s="635">
        <v>271.54199999999997</v>
      </c>
      <c r="I110" s="632">
        <v>974.44090000000006</v>
      </c>
      <c r="J110" s="633">
        <v>9.1075666666699995</v>
      </c>
      <c r="K110" s="640">
        <v>0.336478211325</v>
      </c>
    </row>
    <row r="111" spans="1:11" ht="14.4" customHeight="1" thickBot="1" x14ac:dyDescent="0.35">
      <c r="A111" s="649" t="s">
        <v>392</v>
      </c>
      <c r="B111" s="627">
        <v>2577.6001831966701</v>
      </c>
      <c r="C111" s="627">
        <v>2838.89878</v>
      </c>
      <c r="D111" s="628">
        <v>261.29859680332999</v>
      </c>
      <c r="E111" s="629">
        <v>1.1013728189909999</v>
      </c>
      <c r="F111" s="627">
        <v>2895.99999999999</v>
      </c>
      <c r="G111" s="628">
        <v>965.33333333332905</v>
      </c>
      <c r="H111" s="630">
        <v>271.54199999999997</v>
      </c>
      <c r="I111" s="627">
        <v>974.44090000000006</v>
      </c>
      <c r="J111" s="628">
        <v>9.1075666666699995</v>
      </c>
      <c r="K111" s="631">
        <v>0.336478211325</v>
      </c>
    </row>
    <row r="112" spans="1:11" ht="14.4" customHeight="1" thickBot="1" x14ac:dyDescent="0.35">
      <c r="A112" s="648" t="s">
        <v>393</v>
      </c>
      <c r="B112" s="632">
        <v>7160.0005085733601</v>
      </c>
      <c r="C112" s="632">
        <v>7795.4759999999997</v>
      </c>
      <c r="D112" s="633">
        <v>635.475491426644</v>
      </c>
      <c r="E112" s="639">
        <v>1.08875355395</v>
      </c>
      <c r="F112" s="632">
        <v>8046</v>
      </c>
      <c r="G112" s="633">
        <v>2682</v>
      </c>
      <c r="H112" s="635">
        <v>754.29899999999998</v>
      </c>
      <c r="I112" s="632">
        <v>2706.8072499999998</v>
      </c>
      <c r="J112" s="633">
        <v>24.807250000001002</v>
      </c>
      <c r="K112" s="640">
        <v>0.33641651130900002</v>
      </c>
    </row>
    <row r="113" spans="1:11" ht="14.4" customHeight="1" thickBot="1" x14ac:dyDescent="0.35">
      <c r="A113" s="649" t="s">
        <v>394</v>
      </c>
      <c r="B113" s="627">
        <v>7160.0005085733601</v>
      </c>
      <c r="C113" s="627">
        <v>7795.4759999999997</v>
      </c>
      <c r="D113" s="628">
        <v>635.475491426644</v>
      </c>
      <c r="E113" s="629">
        <v>1.08875355395</v>
      </c>
      <c r="F113" s="627">
        <v>8046</v>
      </c>
      <c r="G113" s="628">
        <v>2682</v>
      </c>
      <c r="H113" s="630">
        <v>754.29899999999998</v>
      </c>
      <c r="I113" s="627">
        <v>2706.8072499999998</v>
      </c>
      <c r="J113" s="628">
        <v>24.807250000001002</v>
      </c>
      <c r="K113" s="631">
        <v>0.33641651130900002</v>
      </c>
    </row>
    <row r="114" spans="1:11" ht="14.4" customHeight="1" thickBot="1" x14ac:dyDescent="0.35">
      <c r="A114" s="647" t="s">
        <v>395</v>
      </c>
      <c r="B114" s="627">
        <v>429.60003062466399</v>
      </c>
      <c r="C114" s="627">
        <v>474.15262999999999</v>
      </c>
      <c r="D114" s="628">
        <v>44.552599375336001</v>
      </c>
      <c r="E114" s="629">
        <v>1.1037071606119999</v>
      </c>
      <c r="F114" s="627">
        <v>644.00000000000102</v>
      </c>
      <c r="G114" s="628">
        <v>214.666666666667</v>
      </c>
      <c r="H114" s="630">
        <v>60.454639999999998</v>
      </c>
      <c r="I114" s="627">
        <v>217.01847000000001</v>
      </c>
      <c r="J114" s="628">
        <v>2.3518033333330002</v>
      </c>
      <c r="K114" s="631">
        <v>0.33698520186300002</v>
      </c>
    </row>
    <row r="115" spans="1:11" ht="14.4" customHeight="1" thickBot="1" x14ac:dyDescent="0.35">
      <c r="A115" s="648" t="s">
        <v>396</v>
      </c>
      <c r="B115" s="632">
        <v>429.60003062466399</v>
      </c>
      <c r="C115" s="632">
        <v>474.15262999999999</v>
      </c>
      <c r="D115" s="633">
        <v>44.552599375336001</v>
      </c>
      <c r="E115" s="639">
        <v>1.1037071606119999</v>
      </c>
      <c r="F115" s="632">
        <v>644.00000000000102</v>
      </c>
      <c r="G115" s="633">
        <v>214.666666666667</v>
      </c>
      <c r="H115" s="635">
        <v>60.454639999999998</v>
      </c>
      <c r="I115" s="632">
        <v>217.01847000000001</v>
      </c>
      <c r="J115" s="633">
        <v>2.3518033333330002</v>
      </c>
      <c r="K115" s="640">
        <v>0.33698520186300002</v>
      </c>
    </row>
    <row r="116" spans="1:11" ht="14.4" customHeight="1" thickBot="1" x14ac:dyDescent="0.35">
      <c r="A116" s="649" t="s">
        <v>397</v>
      </c>
      <c r="B116" s="627">
        <v>429.60003062466399</v>
      </c>
      <c r="C116" s="627">
        <v>474.15262999999999</v>
      </c>
      <c r="D116" s="628">
        <v>44.552599375336001</v>
      </c>
      <c r="E116" s="629">
        <v>1.1037071606119999</v>
      </c>
      <c r="F116" s="627">
        <v>644.00000000000102</v>
      </c>
      <c r="G116" s="628">
        <v>214.666666666667</v>
      </c>
      <c r="H116" s="630">
        <v>60.454639999999998</v>
      </c>
      <c r="I116" s="627">
        <v>217.01847000000001</v>
      </c>
      <c r="J116" s="628">
        <v>2.3518033333330002</v>
      </c>
      <c r="K116" s="631">
        <v>0.33698520186300002</v>
      </c>
    </row>
    <row r="117" spans="1:11" ht="14.4" customHeight="1" thickBot="1" x14ac:dyDescent="0.35">
      <c r="A117" s="646" t="s">
        <v>398</v>
      </c>
      <c r="B117" s="627">
        <v>0</v>
      </c>
      <c r="C117" s="627">
        <v>327.65883000000002</v>
      </c>
      <c r="D117" s="628">
        <v>327.65883000000002</v>
      </c>
      <c r="E117" s="637" t="s">
        <v>289</v>
      </c>
      <c r="F117" s="627">
        <v>0</v>
      </c>
      <c r="G117" s="628">
        <v>0</v>
      </c>
      <c r="H117" s="630">
        <v>9.5280000000000005</v>
      </c>
      <c r="I117" s="627">
        <v>47.195050000000002</v>
      </c>
      <c r="J117" s="628">
        <v>47.195050000000002</v>
      </c>
      <c r="K117" s="638" t="s">
        <v>289</v>
      </c>
    </row>
    <row r="118" spans="1:11" ht="14.4" customHeight="1" thickBot="1" x14ac:dyDescent="0.35">
      <c r="A118" s="647" t="s">
        <v>399</v>
      </c>
      <c r="B118" s="627">
        <v>0</v>
      </c>
      <c r="C118" s="627">
        <v>327.65883000000002</v>
      </c>
      <c r="D118" s="628">
        <v>327.65883000000002</v>
      </c>
      <c r="E118" s="637" t="s">
        <v>289</v>
      </c>
      <c r="F118" s="627">
        <v>0</v>
      </c>
      <c r="G118" s="628">
        <v>0</v>
      </c>
      <c r="H118" s="630">
        <v>9.5280000000000005</v>
      </c>
      <c r="I118" s="627">
        <v>47.195050000000002</v>
      </c>
      <c r="J118" s="628">
        <v>47.195050000000002</v>
      </c>
      <c r="K118" s="638" t="s">
        <v>289</v>
      </c>
    </row>
    <row r="119" spans="1:11" ht="14.4" customHeight="1" thickBot="1" x14ac:dyDescent="0.35">
      <c r="A119" s="648" t="s">
        <v>400</v>
      </c>
      <c r="B119" s="632">
        <v>0</v>
      </c>
      <c r="C119" s="632">
        <v>298.55883</v>
      </c>
      <c r="D119" s="633">
        <v>298.55883</v>
      </c>
      <c r="E119" s="634" t="s">
        <v>289</v>
      </c>
      <c r="F119" s="632">
        <v>0</v>
      </c>
      <c r="G119" s="633">
        <v>0</v>
      </c>
      <c r="H119" s="635">
        <v>8.5280000000000005</v>
      </c>
      <c r="I119" s="632">
        <v>40.295050000000003</v>
      </c>
      <c r="J119" s="633">
        <v>40.295050000000003</v>
      </c>
      <c r="K119" s="636" t="s">
        <v>289</v>
      </c>
    </row>
    <row r="120" spans="1:11" ht="14.4" customHeight="1" thickBot="1" x14ac:dyDescent="0.35">
      <c r="A120" s="649" t="s">
        <v>401</v>
      </c>
      <c r="B120" s="627">
        <v>0</v>
      </c>
      <c r="C120" s="627">
        <v>1.88083</v>
      </c>
      <c r="D120" s="628">
        <v>1.88083</v>
      </c>
      <c r="E120" s="637" t="s">
        <v>289</v>
      </c>
      <c r="F120" s="627">
        <v>0</v>
      </c>
      <c r="G120" s="628">
        <v>0</v>
      </c>
      <c r="H120" s="630">
        <v>0</v>
      </c>
      <c r="I120" s="627">
        <v>0.85304999999999997</v>
      </c>
      <c r="J120" s="628">
        <v>0.85304999999999997</v>
      </c>
      <c r="K120" s="638" t="s">
        <v>289</v>
      </c>
    </row>
    <row r="121" spans="1:11" ht="14.4" customHeight="1" thickBot="1" x14ac:dyDescent="0.35">
      <c r="A121" s="649" t="s">
        <v>402</v>
      </c>
      <c r="B121" s="627">
        <v>0</v>
      </c>
      <c r="C121" s="627">
        <v>5</v>
      </c>
      <c r="D121" s="628">
        <v>5</v>
      </c>
      <c r="E121" s="637" t="s">
        <v>289</v>
      </c>
      <c r="F121" s="627">
        <v>0</v>
      </c>
      <c r="G121" s="628">
        <v>0</v>
      </c>
      <c r="H121" s="630">
        <v>0</v>
      </c>
      <c r="I121" s="627">
        <v>0</v>
      </c>
      <c r="J121" s="628">
        <v>0</v>
      </c>
      <c r="K121" s="638" t="s">
        <v>289</v>
      </c>
    </row>
    <row r="122" spans="1:11" ht="14.4" customHeight="1" thickBot="1" x14ac:dyDescent="0.35">
      <c r="A122" s="649" t="s">
        <v>403</v>
      </c>
      <c r="B122" s="627">
        <v>0</v>
      </c>
      <c r="C122" s="627">
        <v>194.39699999999999</v>
      </c>
      <c r="D122" s="628">
        <v>194.39699999999999</v>
      </c>
      <c r="E122" s="637" t="s">
        <v>289</v>
      </c>
      <c r="F122" s="627">
        <v>0</v>
      </c>
      <c r="G122" s="628">
        <v>0</v>
      </c>
      <c r="H122" s="630">
        <v>8.5280000000000005</v>
      </c>
      <c r="I122" s="627">
        <v>39.442</v>
      </c>
      <c r="J122" s="628">
        <v>39.442</v>
      </c>
      <c r="K122" s="638" t="s">
        <v>289</v>
      </c>
    </row>
    <row r="123" spans="1:11" ht="14.4" customHeight="1" thickBot="1" x14ac:dyDescent="0.35">
      <c r="A123" s="649" t="s">
        <v>404</v>
      </c>
      <c r="B123" s="627">
        <v>0</v>
      </c>
      <c r="C123" s="627">
        <v>97.281000000000006</v>
      </c>
      <c r="D123" s="628">
        <v>97.281000000000006</v>
      </c>
      <c r="E123" s="637" t="s">
        <v>289</v>
      </c>
      <c r="F123" s="627">
        <v>0</v>
      </c>
      <c r="G123" s="628">
        <v>0</v>
      </c>
      <c r="H123" s="630">
        <v>0</v>
      </c>
      <c r="I123" s="627">
        <v>0</v>
      </c>
      <c r="J123" s="628">
        <v>0</v>
      </c>
      <c r="K123" s="638" t="s">
        <v>289</v>
      </c>
    </row>
    <row r="124" spans="1:11" ht="14.4" customHeight="1" thickBot="1" x14ac:dyDescent="0.35">
      <c r="A124" s="651" t="s">
        <v>405</v>
      </c>
      <c r="B124" s="627">
        <v>0</v>
      </c>
      <c r="C124" s="627">
        <v>27.6</v>
      </c>
      <c r="D124" s="628">
        <v>27.6</v>
      </c>
      <c r="E124" s="637" t="s">
        <v>289</v>
      </c>
      <c r="F124" s="627">
        <v>0</v>
      </c>
      <c r="G124" s="628">
        <v>0</v>
      </c>
      <c r="H124" s="630">
        <v>1</v>
      </c>
      <c r="I124" s="627">
        <v>6.9</v>
      </c>
      <c r="J124" s="628">
        <v>6.9</v>
      </c>
      <c r="K124" s="638" t="s">
        <v>289</v>
      </c>
    </row>
    <row r="125" spans="1:11" ht="14.4" customHeight="1" thickBot="1" x14ac:dyDescent="0.35">
      <c r="A125" s="649" t="s">
        <v>406</v>
      </c>
      <c r="B125" s="627">
        <v>0</v>
      </c>
      <c r="C125" s="627">
        <v>27.6</v>
      </c>
      <c r="D125" s="628">
        <v>27.6</v>
      </c>
      <c r="E125" s="637" t="s">
        <v>289</v>
      </c>
      <c r="F125" s="627">
        <v>0</v>
      </c>
      <c r="G125" s="628">
        <v>0</v>
      </c>
      <c r="H125" s="630">
        <v>1</v>
      </c>
      <c r="I125" s="627">
        <v>6.9</v>
      </c>
      <c r="J125" s="628">
        <v>6.9</v>
      </c>
      <c r="K125" s="638" t="s">
        <v>289</v>
      </c>
    </row>
    <row r="126" spans="1:11" ht="14.4" customHeight="1" thickBot="1" x14ac:dyDescent="0.35">
      <c r="A126" s="651" t="s">
        <v>407</v>
      </c>
      <c r="B126" s="627">
        <v>0</v>
      </c>
      <c r="C126" s="627">
        <v>1.5</v>
      </c>
      <c r="D126" s="628">
        <v>1.5</v>
      </c>
      <c r="E126" s="637" t="s">
        <v>301</v>
      </c>
      <c r="F126" s="627">
        <v>0</v>
      </c>
      <c r="G126" s="628">
        <v>0</v>
      </c>
      <c r="H126" s="630">
        <v>0</v>
      </c>
      <c r="I126" s="627">
        <v>0</v>
      </c>
      <c r="J126" s="628">
        <v>0</v>
      </c>
      <c r="K126" s="638" t="s">
        <v>289</v>
      </c>
    </row>
    <row r="127" spans="1:11" ht="14.4" customHeight="1" thickBot="1" x14ac:dyDescent="0.35">
      <c r="A127" s="649" t="s">
        <v>408</v>
      </c>
      <c r="B127" s="627">
        <v>0</v>
      </c>
      <c r="C127" s="627">
        <v>1.5</v>
      </c>
      <c r="D127" s="628">
        <v>1.5</v>
      </c>
      <c r="E127" s="637" t="s">
        <v>301</v>
      </c>
      <c r="F127" s="627">
        <v>0</v>
      </c>
      <c r="G127" s="628">
        <v>0</v>
      </c>
      <c r="H127" s="630">
        <v>0</v>
      </c>
      <c r="I127" s="627">
        <v>0</v>
      </c>
      <c r="J127" s="628">
        <v>0</v>
      </c>
      <c r="K127" s="638" t="s">
        <v>289</v>
      </c>
    </row>
    <row r="128" spans="1:11" ht="14.4" customHeight="1" thickBot="1" x14ac:dyDescent="0.35">
      <c r="A128" s="646" t="s">
        <v>409</v>
      </c>
      <c r="B128" s="627">
        <v>1830.00422594517</v>
      </c>
      <c r="C128" s="627">
        <v>1932.9524899999999</v>
      </c>
      <c r="D128" s="628">
        <v>102.948264054834</v>
      </c>
      <c r="E128" s="629">
        <v>1.056255752088</v>
      </c>
      <c r="F128" s="627">
        <v>1886</v>
      </c>
      <c r="G128" s="628">
        <v>628.66666666666799</v>
      </c>
      <c r="H128" s="630">
        <v>179.62289000000001</v>
      </c>
      <c r="I128" s="627">
        <v>619.39489000000003</v>
      </c>
      <c r="J128" s="628">
        <v>-9.2717766666669998</v>
      </c>
      <c r="K128" s="631">
        <v>0.32841722693499997</v>
      </c>
    </row>
    <row r="129" spans="1:11" ht="14.4" customHeight="1" thickBot="1" x14ac:dyDescent="0.35">
      <c r="A129" s="647" t="s">
        <v>410</v>
      </c>
      <c r="B129" s="627">
        <v>1830.00422594517</v>
      </c>
      <c r="C129" s="627">
        <v>1836.3420000000001</v>
      </c>
      <c r="D129" s="628">
        <v>6.3377740548329999</v>
      </c>
      <c r="E129" s="629">
        <v>1.0034632565129999</v>
      </c>
      <c r="F129" s="627">
        <v>1884</v>
      </c>
      <c r="G129" s="628">
        <v>628.00000000000102</v>
      </c>
      <c r="H129" s="630">
        <v>143.751</v>
      </c>
      <c r="I129" s="627">
        <v>583.52300000000002</v>
      </c>
      <c r="J129" s="628">
        <v>-44.476999999999997</v>
      </c>
      <c r="K129" s="631">
        <v>0.30972558386400001</v>
      </c>
    </row>
    <row r="130" spans="1:11" ht="14.4" customHeight="1" thickBot="1" x14ac:dyDescent="0.35">
      <c r="A130" s="648" t="s">
        <v>411</v>
      </c>
      <c r="B130" s="632">
        <v>1830.00422594517</v>
      </c>
      <c r="C130" s="632">
        <v>1836.3420000000001</v>
      </c>
      <c r="D130" s="633">
        <v>6.3377740548329999</v>
      </c>
      <c r="E130" s="639">
        <v>1.0034632565129999</v>
      </c>
      <c r="F130" s="632">
        <v>1884</v>
      </c>
      <c r="G130" s="633">
        <v>628.00000000000102</v>
      </c>
      <c r="H130" s="635">
        <v>143.751</v>
      </c>
      <c r="I130" s="632">
        <v>583.52300000000002</v>
      </c>
      <c r="J130" s="633">
        <v>-44.476999999999997</v>
      </c>
      <c r="K130" s="640">
        <v>0.30972558386400001</v>
      </c>
    </row>
    <row r="131" spans="1:11" ht="14.4" customHeight="1" thickBot="1" x14ac:dyDescent="0.35">
      <c r="A131" s="649" t="s">
        <v>412</v>
      </c>
      <c r="B131" s="627">
        <v>73.000168575954007</v>
      </c>
      <c r="C131" s="627">
        <v>74.475999999999999</v>
      </c>
      <c r="D131" s="628">
        <v>1.4758314240449999</v>
      </c>
      <c r="E131" s="629">
        <v>1.020216822136</v>
      </c>
      <c r="F131" s="627">
        <v>78</v>
      </c>
      <c r="G131" s="628">
        <v>26</v>
      </c>
      <c r="H131" s="630">
        <v>6.4610000000000003</v>
      </c>
      <c r="I131" s="627">
        <v>25.844000000000001</v>
      </c>
      <c r="J131" s="628">
        <v>-0.156</v>
      </c>
      <c r="K131" s="631">
        <v>0.33133333333300002</v>
      </c>
    </row>
    <row r="132" spans="1:11" ht="14.4" customHeight="1" thickBot="1" x14ac:dyDescent="0.35">
      <c r="A132" s="649" t="s">
        <v>413</v>
      </c>
      <c r="B132" s="627">
        <v>1061.00245012449</v>
      </c>
      <c r="C132" s="627">
        <v>1067.693</v>
      </c>
      <c r="D132" s="628">
        <v>6.6905498755070001</v>
      </c>
      <c r="E132" s="629">
        <v>1.006305875989</v>
      </c>
      <c r="F132" s="627">
        <v>1193</v>
      </c>
      <c r="G132" s="628">
        <v>397.66666666666703</v>
      </c>
      <c r="H132" s="630">
        <v>86.944000000000003</v>
      </c>
      <c r="I132" s="627">
        <v>347.78500000000003</v>
      </c>
      <c r="J132" s="628">
        <v>-49.881666666667002</v>
      </c>
      <c r="K132" s="631">
        <v>0.291521374685</v>
      </c>
    </row>
    <row r="133" spans="1:11" ht="14.4" customHeight="1" thickBot="1" x14ac:dyDescent="0.35">
      <c r="A133" s="649" t="s">
        <v>414</v>
      </c>
      <c r="B133" s="627">
        <v>593.00136939097501</v>
      </c>
      <c r="C133" s="627">
        <v>596.52800000000002</v>
      </c>
      <c r="D133" s="628">
        <v>3.5266306090250001</v>
      </c>
      <c r="E133" s="629">
        <v>1.005947086787</v>
      </c>
      <c r="F133" s="627">
        <v>604.00000000000102</v>
      </c>
      <c r="G133" s="628">
        <v>201.333333333334</v>
      </c>
      <c r="H133" s="630">
        <v>50.345999999999997</v>
      </c>
      <c r="I133" s="627">
        <v>201.38399999999999</v>
      </c>
      <c r="J133" s="628">
        <v>5.0666666665999997E-2</v>
      </c>
      <c r="K133" s="631">
        <v>0.33341721854299999</v>
      </c>
    </row>
    <row r="134" spans="1:11" ht="14.4" customHeight="1" thickBot="1" x14ac:dyDescent="0.35">
      <c r="A134" s="649" t="s">
        <v>415</v>
      </c>
      <c r="B134" s="627">
        <v>103.000237853744</v>
      </c>
      <c r="C134" s="627">
        <v>97.644999999999996</v>
      </c>
      <c r="D134" s="628">
        <v>-5.3552378537439997</v>
      </c>
      <c r="E134" s="629">
        <v>0.94800751954200002</v>
      </c>
      <c r="F134" s="627">
        <v>9</v>
      </c>
      <c r="G134" s="628">
        <v>3</v>
      </c>
      <c r="H134" s="630">
        <v>0</v>
      </c>
      <c r="I134" s="627">
        <v>8.51</v>
      </c>
      <c r="J134" s="628">
        <v>5.51</v>
      </c>
      <c r="K134" s="631">
        <v>0.94555555555500004</v>
      </c>
    </row>
    <row r="135" spans="1:11" ht="14.4" customHeight="1" thickBot="1" x14ac:dyDescent="0.35">
      <c r="A135" s="647" t="s">
        <v>416</v>
      </c>
      <c r="B135" s="627">
        <v>0</v>
      </c>
      <c r="C135" s="627">
        <v>96.610489999999999</v>
      </c>
      <c r="D135" s="628">
        <v>96.610489999999999</v>
      </c>
      <c r="E135" s="637" t="s">
        <v>289</v>
      </c>
      <c r="F135" s="627">
        <v>2</v>
      </c>
      <c r="G135" s="628">
        <v>0.66666666666600005</v>
      </c>
      <c r="H135" s="630">
        <v>35.87189</v>
      </c>
      <c r="I135" s="627">
        <v>35.87189</v>
      </c>
      <c r="J135" s="628">
        <v>35.205223333333002</v>
      </c>
      <c r="K135" s="631">
        <v>17.935945</v>
      </c>
    </row>
    <row r="136" spans="1:11" ht="14.4" customHeight="1" thickBot="1" x14ac:dyDescent="0.35">
      <c r="A136" s="648" t="s">
        <v>417</v>
      </c>
      <c r="B136" s="632">
        <v>0</v>
      </c>
      <c r="C136" s="632">
        <v>92.042490000000001</v>
      </c>
      <c r="D136" s="633">
        <v>92.042490000000001</v>
      </c>
      <c r="E136" s="634" t="s">
        <v>289</v>
      </c>
      <c r="F136" s="632">
        <v>2</v>
      </c>
      <c r="G136" s="633">
        <v>0.66666666666600005</v>
      </c>
      <c r="H136" s="635">
        <v>0</v>
      </c>
      <c r="I136" s="632">
        <v>0</v>
      </c>
      <c r="J136" s="633">
        <v>-0.66666666666600005</v>
      </c>
      <c r="K136" s="640">
        <v>0</v>
      </c>
    </row>
    <row r="137" spans="1:11" ht="14.4" customHeight="1" thickBot="1" x14ac:dyDescent="0.35">
      <c r="A137" s="649" t="s">
        <v>418</v>
      </c>
      <c r="B137" s="627">
        <v>0</v>
      </c>
      <c r="C137" s="627">
        <v>92.042490000000001</v>
      </c>
      <c r="D137" s="628">
        <v>92.042490000000001</v>
      </c>
      <c r="E137" s="637" t="s">
        <v>289</v>
      </c>
      <c r="F137" s="627">
        <v>2</v>
      </c>
      <c r="G137" s="628">
        <v>0.66666666666600005</v>
      </c>
      <c r="H137" s="630">
        <v>0</v>
      </c>
      <c r="I137" s="627">
        <v>0</v>
      </c>
      <c r="J137" s="628">
        <v>-0.66666666666600005</v>
      </c>
      <c r="K137" s="631">
        <v>0</v>
      </c>
    </row>
    <row r="138" spans="1:11" ht="14.4" customHeight="1" thickBot="1" x14ac:dyDescent="0.35">
      <c r="A138" s="648" t="s">
        <v>419</v>
      </c>
      <c r="B138" s="632">
        <v>0</v>
      </c>
      <c r="C138" s="632">
        <v>4.5679999999999996</v>
      </c>
      <c r="D138" s="633">
        <v>4.5679999999999996</v>
      </c>
      <c r="E138" s="634" t="s">
        <v>289</v>
      </c>
      <c r="F138" s="632">
        <v>0</v>
      </c>
      <c r="G138" s="633">
        <v>0</v>
      </c>
      <c r="H138" s="635">
        <v>0</v>
      </c>
      <c r="I138" s="632">
        <v>0</v>
      </c>
      <c r="J138" s="633">
        <v>0</v>
      </c>
      <c r="K138" s="636" t="s">
        <v>289</v>
      </c>
    </row>
    <row r="139" spans="1:11" ht="14.4" customHeight="1" thickBot="1" x14ac:dyDescent="0.35">
      <c r="A139" s="649" t="s">
        <v>420</v>
      </c>
      <c r="B139" s="627">
        <v>0</v>
      </c>
      <c r="C139" s="627">
        <v>4.5679999999999996</v>
      </c>
      <c r="D139" s="628">
        <v>4.5679999999999996</v>
      </c>
      <c r="E139" s="637" t="s">
        <v>301</v>
      </c>
      <c r="F139" s="627">
        <v>0</v>
      </c>
      <c r="G139" s="628">
        <v>0</v>
      </c>
      <c r="H139" s="630">
        <v>0</v>
      </c>
      <c r="I139" s="627">
        <v>0</v>
      </c>
      <c r="J139" s="628">
        <v>0</v>
      </c>
      <c r="K139" s="638" t="s">
        <v>289</v>
      </c>
    </row>
    <row r="140" spans="1:11" ht="14.4" customHeight="1" thickBot="1" x14ac:dyDescent="0.35">
      <c r="A140" s="648" t="s">
        <v>421</v>
      </c>
      <c r="B140" s="632">
        <v>0</v>
      </c>
      <c r="C140" s="632">
        <v>0</v>
      </c>
      <c r="D140" s="633">
        <v>0</v>
      </c>
      <c r="E140" s="634" t="s">
        <v>289</v>
      </c>
      <c r="F140" s="632">
        <v>0</v>
      </c>
      <c r="G140" s="633">
        <v>0</v>
      </c>
      <c r="H140" s="635">
        <v>14.774330000000001</v>
      </c>
      <c r="I140" s="632">
        <v>14.774330000000001</v>
      </c>
      <c r="J140" s="633">
        <v>14.774330000000001</v>
      </c>
      <c r="K140" s="636" t="s">
        <v>301</v>
      </c>
    </row>
    <row r="141" spans="1:11" ht="14.4" customHeight="1" thickBot="1" x14ac:dyDescent="0.35">
      <c r="A141" s="649" t="s">
        <v>422</v>
      </c>
      <c r="B141" s="627">
        <v>0</v>
      </c>
      <c r="C141" s="627">
        <v>0</v>
      </c>
      <c r="D141" s="628">
        <v>0</v>
      </c>
      <c r="E141" s="637" t="s">
        <v>289</v>
      </c>
      <c r="F141" s="627">
        <v>0</v>
      </c>
      <c r="G141" s="628">
        <v>0</v>
      </c>
      <c r="H141" s="630">
        <v>14.774330000000001</v>
      </c>
      <c r="I141" s="627">
        <v>14.774330000000001</v>
      </c>
      <c r="J141" s="628">
        <v>14.774330000000001</v>
      </c>
      <c r="K141" s="638" t="s">
        <v>301</v>
      </c>
    </row>
    <row r="142" spans="1:11" ht="14.4" customHeight="1" thickBot="1" x14ac:dyDescent="0.35">
      <c r="A142" s="648" t="s">
        <v>423</v>
      </c>
      <c r="B142" s="632">
        <v>0</v>
      </c>
      <c r="C142" s="632">
        <v>0</v>
      </c>
      <c r="D142" s="633">
        <v>0</v>
      </c>
      <c r="E142" s="639">
        <v>1</v>
      </c>
      <c r="F142" s="632">
        <v>0</v>
      </c>
      <c r="G142" s="633">
        <v>0</v>
      </c>
      <c r="H142" s="635">
        <v>21.097560000000001</v>
      </c>
      <c r="I142" s="632">
        <v>21.097560000000001</v>
      </c>
      <c r="J142" s="633">
        <v>21.097560000000001</v>
      </c>
      <c r="K142" s="636" t="s">
        <v>301</v>
      </c>
    </row>
    <row r="143" spans="1:11" ht="14.4" customHeight="1" thickBot="1" x14ac:dyDescent="0.35">
      <c r="A143" s="649" t="s">
        <v>424</v>
      </c>
      <c r="B143" s="627">
        <v>0</v>
      </c>
      <c r="C143" s="627">
        <v>0</v>
      </c>
      <c r="D143" s="628">
        <v>0</v>
      </c>
      <c r="E143" s="629">
        <v>1</v>
      </c>
      <c r="F143" s="627">
        <v>0</v>
      </c>
      <c r="G143" s="628">
        <v>0</v>
      </c>
      <c r="H143" s="630">
        <v>21.097560000000001</v>
      </c>
      <c r="I143" s="627">
        <v>21.097560000000001</v>
      </c>
      <c r="J143" s="628">
        <v>21.097560000000001</v>
      </c>
      <c r="K143" s="638" t="s">
        <v>301</v>
      </c>
    </row>
    <row r="144" spans="1:11" ht="14.4" customHeight="1" thickBot="1" x14ac:dyDescent="0.35">
      <c r="A144" s="646" t="s">
        <v>425</v>
      </c>
      <c r="B144" s="627">
        <v>0</v>
      </c>
      <c r="C144" s="627">
        <v>2.84632</v>
      </c>
      <c r="D144" s="628">
        <v>2.84632</v>
      </c>
      <c r="E144" s="637" t="s">
        <v>289</v>
      </c>
      <c r="F144" s="627">
        <v>0</v>
      </c>
      <c r="G144" s="628">
        <v>0</v>
      </c>
      <c r="H144" s="630">
        <v>0</v>
      </c>
      <c r="I144" s="627">
        <v>4.2930000000000003E-2</v>
      </c>
      <c r="J144" s="628">
        <v>4.2930000000000003E-2</v>
      </c>
      <c r="K144" s="638" t="s">
        <v>289</v>
      </c>
    </row>
    <row r="145" spans="1:11" ht="14.4" customHeight="1" thickBot="1" x14ac:dyDescent="0.35">
      <c r="A145" s="647" t="s">
        <v>426</v>
      </c>
      <c r="B145" s="627">
        <v>0</v>
      </c>
      <c r="C145" s="627">
        <v>2.84632</v>
      </c>
      <c r="D145" s="628">
        <v>2.84632</v>
      </c>
      <c r="E145" s="637" t="s">
        <v>289</v>
      </c>
      <c r="F145" s="627">
        <v>0</v>
      </c>
      <c r="G145" s="628">
        <v>0</v>
      </c>
      <c r="H145" s="630">
        <v>0</v>
      </c>
      <c r="I145" s="627">
        <v>4.2930000000000003E-2</v>
      </c>
      <c r="J145" s="628">
        <v>4.2930000000000003E-2</v>
      </c>
      <c r="K145" s="638" t="s">
        <v>289</v>
      </c>
    </row>
    <row r="146" spans="1:11" ht="14.4" customHeight="1" thickBot="1" x14ac:dyDescent="0.35">
      <c r="A146" s="648" t="s">
        <v>427</v>
      </c>
      <c r="B146" s="632">
        <v>0</v>
      </c>
      <c r="C146" s="632">
        <v>2.84632</v>
      </c>
      <c r="D146" s="633">
        <v>2.84632</v>
      </c>
      <c r="E146" s="634" t="s">
        <v>289</v>
      </c>
      <c r="F146" s="632">
        <v>0</v>
      </c>
      <c r="G146" s="633">
        <v>0</v>
      </c>
      <c r="H146" s="635">
        <v>0</v>
      </c>
      <c r="I146" s="632">
        <v>4.2930000000000003E-2</v>
      </c>
      <c r="J146" s="633">
        <v>4.2930000000000003E-2</v>
      </c>
      <c r="K146" s="636" t="s">
        <v>289</v>
      </c>
    </row>
    <row r="147" spans="1:11" ht="14.4" customHeight="1" thickBot="1" x14ac:dyDescent="0.35">
      <c r="A147" s="649" t="s">
        <v>428</v>
      </c>
      <c r="B147" s="627">
        <v>0</v>
      </c>
      <c r="C147" s="627">
        <v>2.84632</v>
      </c>
      <c r="D147" s="628">
        <v>2.84632</v>
      </c>
      <c r="E147" s="637" t="s">
        <v>289</v>
      </c>
      <c r="F147" s="627">
        <v>0</v>
      </c>
      <c r="G147" s="628">
        <v>0</v>
      </c>
      <c r="H147" s="630">
        <v>0</v>
      </c>
      <c r="I147" s="627">
        <v>4.2930000000000003E-2</v>
      </c>
      <c r="J147" s="628">
        <v>4.2930000000000003E-2</v>
      </c>
      <c r="K147" s="638" t="s">
        <v>289</v>
      </c>
    </row>
    <row r="148" spans="1:11" ht="14.4" customHeight="1" thickBot="1" x14ac:dyDescent="0.35">
      <c r="A148" s="645" t="s">
        <v>429</v>
      </c>
      <c r="B148" s="627">
        <v>55975.388680743898</v>
      </c>
      <c r="C148" s="627">
        <v>58577.900070000003</v>
      </c>
      <c r="D148" s="628">
        <v>2602.5113892561099</v>
      </c>
      <c r="E148" s="629">
        <v>1.0464938511470001</v>
      </c>
      <c r="F148" s="627">
        <v>59474.163704009501</v>
      </c>
      <c r="G148" s="628">
        <v>19824.7212346698</v>
      </c>
      <c r="H148" s="630">
        <v>3748.0376299999998</v>
      </c>
      <c r="I148" s="627">
        <v>20101.751359999998</v>
      </c>
      <c r="J148" s="628">
        <v>277.03012533015499</v>
      </c>
      <c r="K148" s="631">
        <v>0.33799132443500002</v>
      </c>
    </row>
    <row r="149" spans="1:11" ht="14.4" customHeight="1" thickBot="1" x14ac:dyDescent="0.35">
      <c r="A149" s="646" t="s">
        <v>430</v>
      </c>
      <c r="B149" s="627">
        <v>55975.388680743898</v>
      </c>
      <c r="C149" s="627">
        <v>58479.182789999999</v>
      </c>
      <c r="D149" s="628">
        <v>2503.7941092561</v>
      </c>
      <c r="E149" s="629">
        <v>1.044730267502</v>
      </c>
      <c r="F149" s="627">
        <v>59455.4566901855</v>
      </c>
      <c r="G149" s="628">
        <v>19818.485563395199</v>
      </c>
      <c r="H149" s="630">
        <v>3748.0376299999998</v>
      </c>
      <c r="I149" s="627">
        <v>20101.751359999998</v>
      </c>
      <c r="J149" s="628">
        <v>283.265796604846</v>
      </c>
      <c r="K149" s="631">
        <v>0.33809766973499999</v>
      </c>
    </row>
    <row r="150" spans="1:11" ht="14.4" customHeight="1" thickBot="1" x14ac:dyDescent="0.35">
      <c r="A150" s="647" t="s">
        <v>431</v>
      </c>
      <c r="B150" s="627">
        <v>55975.388680743898</v>
      </c>
      <c r="C150" s="627">
        <v>58479.182789999999</v>
      </c>
      <c r="D150" s="628">
        <v>2503.7941092561</v>
      </c>
      <c r="E150" s="629">
        <v>1.044730267502</v>
      </c>
      <c r="F150" s="627">
        <v>59455.4566901855</v>
      </c>
      <c r="G150" s="628">
        <v>19818.485563395199</v>
      </c>
      <c r="H150" s="630">
        <v>3748.0376299999998</v>
      </c>
      <c r="I150" s="627">
        <v>20101.751359999998</v>
      </c>
      <c r="J150" s="628">
        <v>283.265796604846</v>
      </c>
      <c r="K150" s="631">
        <v>0.33809766973499999</v>
      </c>
    </row>
    <row r="151" spans="1:11" ht="14.4" customHeight="1" thickBot="1" x14ac:dyDescent="0.35">
      <c r="A151" s="648" t="s">
        <v>432</v>
      </c>
      <c r="B151" s="632">
        <v>76.383075826246994</v>
      </c>
      <c r="C151" s="632">
        <v>0.53991</v>
      </c>
      <c r="D151" s="633">
        <v>-75.843165826247002</v>
      </c>
      <c r="E151" s="639">
        <v>7.0684506239999997E-3</v>
      </c>
      <c r="F151" s="632">
        <v>0.45669018547099999</v>
      </c>
      <c r="G151" s="633">
        <v>0.152230061823</v>
      </c>
      <c r="H151" s="635">
        <v>0</v>
      </c>
      <c r="I151" s="632">
        <v>0.39337</v>
      </c>
      <c r="J151" s="633">
        <v>0.24113993817599999</v>
      </c>
      <c r="K151" s="640">
        <v>0.86134980017999996</v>
      </c>
    </row>
    <row r="152" spans="1:11" ht="14.4" customHeight="1" thickBot="1" x14ac:dyDescent="0.35">
      <c r="A152" s="649" t="s">
        <v>433</v>
      </c>
      <c r="B152" s="627">
        <v>0.649188720464</v>
      </c>
      <c r="C152" s="627">
        <v>5.7029999999999997E-2</v>
      </c>
      <c r="D152" s="628">
        <v>-0.59215872046399998</v>
      </c>
      <c r="E152" s="629">
        <v>8.7848106723999994E-2</v>
      </c>
      <c r="F152" s="627">
        <v>5.2582380115000001E-2</v>
      </c>
      <c r="G152" s="628">
        <v>1.7527460038000001E-2</v>
      </c>
      <c r="H152" s="630">
        <v>0</v>
      </c>
      <c r="I152" s="627">
        <v>5.3719999999999997E-2</v>
      </c>
      <c r="J152" s="628">
        <v>3.6192539960999998E-2</v>
      </c>
      <c r="K152" s="631">
        <v>1.0216350017160001</v>
      </c>
    </row>
    <row r="153" spans="1:11" ht="14.4" customHeight="1" thickBot="1" x14ac:dyDescent="0.35">
      <c r="A153" s="649" t="s">
        <v>434</v>
      </c>
      <c r="B153" s="627">
        <v>0</v>
      </c>
      <c r="C153" s="627">
        <v>0.41427999999999998</v>
      </c>
      <c r="D153" s="628">
        <v>0.41427999999999998</v>
      </c>
      <c r="E153" s="637" t="s">
        <v>301</v>
      </c>
      <c r="F153" s="627">
        <v>0.34028465039299999</v>
      </c>
      <c r="G153" s="628">
        <v>0.11342821679700001</v>
      </c>
      <c r="H153" s="630">
        <v>0</v>
      </c>
      <c r="I153" s="627">
        <v>0</v>
      </c>
      <c r="J153" s="628">
        <v>-0.11342821679700001</v>
      </c>
      <c r="K153" s="631">
        <v>0</v>
      </c>
    </row>
    <row r="154" spans="1:11" ht="14.4" customHeight="1" thickBot="1" x14ac:dyDescent="0.35">
      <c r="A154" s="649" t="s">
        <v>435</v>
      </c>
      <c r="B154" s="627">
        <v>75.516133172428994</v>
      </c>
      <c r="C154" s="627">
        <v>0</v>
      </c>
      <c r="D154" s="628">
        <v>-75.516133172428994</v>
      </c>
      <c r="E154" s="629">
        <v>0</v>
      </c>
      <c r="F154" s="627">
        <v>0</v>
      </c>
      <c r="G154" s="628">
        <v>0</v>
      </c>
      <c r="H154" s="630">
        <v>0</v>
      </c>
      <c r="I154" s="627">
        <v>0</v>
      </c>
      <c r="J154" s="628">
        <v>0</v>
      </c>
      <c r="K154" s="631">
        <v>0</v>
      </c>
    </row>
    <row r="155" spans="1:11" ht="14.4" customHeight="1" thickBot="1" x14ac:dyDescent="0.35">
      <c r="A155" s="649" t="s">
        <v>436</v>
      </c>
      <c r="B155" s="627">
        <v>0.217753933353</v>
      </c>
      <c r="C155" s="627">
        <v>6.8599999999999994E-2</v>
      </c>
      <c r="D155" s="628">
        <v>-0.14915393335300001</v>
      </c>
      <c r="E155" s="629">
        <v>0.31503449303300002</v>
      </c>
      <c r="F155" s="627">
        <v>6.3823154960999995E-2</v>
      </c>
      <c r="G155" s="628">
        <v>2.1274384986999999E-2</v>
      </c>
      <c r="H155" s="630">
        <v>0</v>
      </c>
      <c r="I155" s="627">
        <v>0.33965000000000001</v>
      </c>
      <c r="J155" s="628">
        <v>0.31837561501200001</v>
      </c>
      <c r="K155" s="631">
        <v>5.3217362915270003</v>
      </c>
    </row>
    <row r="156" spans="1:11" ht="14.4" customHeight="1" thickBot="1" x14ac:dyDescent="0.35">
      <c r="A156" s="648" t="s">
        <v>437</v>
      </c>
      <c r="B156" s="632">
        <v>100.00001002686599</v>
      </c>
      <c r="C156" s="632">
        <v>121.66717</v>
      </c>
      <c r="D156" s="633">
        <v>21.667159973134002</v>
      </c>
      <c r="E156" s="639">
        <v>1.2166715780049999</v>
      </c>
      <c r="F156" s="632">
        <v>167</v>
      </c>
      <c r="G156" s="633">
        <v>55.666666666666003</v>
      </c>
      <c r="H156" s="635">
        <v>0</v>
      </c>
      <c r="I156" s="632">
        <v>0</v>
      </c>
      <c r="J156" s="633">
        <v>-55.666666666666003</v>
      </c>
      <c r="K156" s="640">
        <v>0</v>
      </c>
    </row>
    <row r="157" spans="1:11" ht="14.4" customHeight="1" thickBot="1" x14ac:dyDescent="0.35">
      <c r="A157" s="649" t="s">
        <v>438</v>
      </c>
      <c r="B157" s="627">
        <v>100.00001002686599</v>
      </c>
      <c r="C157" s="627">
        <v>121.66717</v>
      </c>
      <c r="D157" s="628">
        <v>21.667159973134002</v>
      </c>
      <c r="E157" s="629">
        <v>1.2166715780049999</v>
      </c>
      <c r="F157" s="627">
        <v>167</v>
      </c>
      <c r="G157" s="628">
        <v>55.666666666666003</v>
      </c>
      <c r="H157" s="630">
        <v>0</v>
      </c>
      <c r="I157" s="627">
        <v>0</v>
      </c>
      <c r="J157" s="628">
        <v>-55.666666666666003</v>
      </c>
      <c r="K157" s="631">
        <v>0</v>
      </c>
    </row>
    <row r="158" spans="1:11" ht="14.4" customHeight="1" thickBot="1" x14ac:dyDescent="0.35">
      <c r="A158" s="648" t="s">
        <v>439</v>
      </c>
      <c r="B158" s="632">
        <v>0</v>
      </c>
      <c r="C158" s="632">
        <v>45.041820000000001</v>
      </c>
      <c r="D158" s="633">
        <v>45.041820000000001</v>
      </c>
      <c r="E158" s="634" t="s">
        <v>289</v>
      </c>
      <c r="F158" s="632">
        <v>0</v>
      </c>
      <c r="G158" s="633">
        <v>0</v>
      </c>
      <c r="H158" s="635">
        <v>0</v>
      </c>
      <c r="I158" s="632">
        <v>0</v>
      </c>
      <c r="J158" s="633">
        <v>0</v>
      </c>
      <c r="K158" s="636" t="s">
        <v>289</v>
      </c>
    </row>
    <row r="159" spans="1:11" ht="14.4" customHeight="1" thickBot="1" x14ac:dyDescent="0.35">
      <c r="A159" s="649" t="s">
        <v>440</v>
      </c>
      <c r="B159" s="627">
        <v>0</v>
      </c>
      <c r="C159" s="627">
        <v>45.041820000000001</v>
      </c>
      <c r="D159" s="628">
        <v>45.041820000000001</v>
      </c>
      <c r="E159" s="637" t="s">
        <v>289</v>
      </c>
      <c r="F159" s="627">
        <v>0</v>
      </c>
      <c r="G159" s="628">
        <v>0</v>
      </c>
      <c r="H159" s="630">
        <v>0</v>
      </c>
      <c r="I159" s="627">
        <v>0</v>
      </c>
      <c r="J159" s="628">
        <v>0</v>
      </c>
      <c r="K159" s="638" t="s">
        <v>289</v>
      </c>
    </row>
    <row r="160" spans="1:11" ht="14.4" customHeight="1" thickBot="1" x14ac:dyDescent="0.35">
      <c r="A160" s="648" t="s">
        <v>441</v>
      </c>
      <c r="B160" s="632">
        <v>55799.005594890798</v>
      </c>
      <c r="C160" s="632">
        <v>54864.114220000003</v>
      </c>
      <c r="D160" s="633">
        <v>-934.89137489079405</v>
      </c>
      <c r="E160" s="639">
        <v>0.98324537570199999</v>
      </c>
      <c r="F160" s="632">
        <v>59288</v>
      </c>
      <c r="G160" s="633">
        <v>19762.666666666701</v>
      </c>
      <c r="H160" s="635">
        <v>3748.0376299999998</v>
      </c>
      <c r="I160" s="632">
        <v>20101.032050000002</v>
      </c>
      <c r="J160" s="633">
        <v>338.36538333333402</v>
      </c>
      <c r="K160" s="640">
        <v>0.33904048121000002</v>
      </c>
    </row>
    <row r="161" spans="1:11" ht="14.4" customHeight="1" thickBot="1" x14ac:dyDescent="0.35">
      <c r="A161" s="649" t="s">
        <v>442</v>
      </c>
      <c r="B161" s="627">
        <v>26725.002679679899</v>
      </c>
      <c r="C161" s="627">
        <v>26934.4768</v>
      </c>
      <c r="D161" s="628">
        <v>209.474120320141</v>
      </c>
      <c r="E161" s="629">
        <v>1.0078381328079999</v>
      </c>
      <c r="F161" s="627">
        <v>27981</v>
      </c>
      <c r="G161" s="628">
        <v>9327</v>
      </c>
      <c r="H161" s="630">
        <v>1946.6719399999999</v>
      </c>
      <c r="I161" s="627">
        <v>9840.2083199999997</v>
      </c>
      <c r="J161" s="628">
        <v>513.208320000002</v>
      </c>
      <c r="K161" s="631">
        <v>0.351674647796</v>
      </c>
    </row>
    <row r="162" spans="1:11" ht="14.4" customHeight="1" thickBot="1" x14ac:dyDescent="0.35">
      <c r="A162" s="649" t="s">
        <v>443</v>
      </c>
      <c r="B162" s="627">
        <v>29074.002915210898</v>
      </c>
      <c r="C162" s="627">
        <v>27929.637419999999</v>
      </c>
      <c r="D162" s="628">
        <v>-1144.36549521093</v>
      </c>
      <c r="E162" s="629">
        <v>0.96063956179099996</v>
      </c>
      <c r="F162" s="627">
        <v>31307</v>
      </c>
      <c r="G162" s="628">
        <v>10435.666666666701</v>
      </c>
      <c r="H162" s="630">
        <v>1801.3656900000001</v>
      </c>
      <c r="I162" s="627">
        <v>10260.82373</v>
      </c>
      <c r="J162" s="628">
        <v>-174.842936666664</v>
      </c>
      <c r="K162" s="631">
        <v>0.32774854601199999</v>
      </c>
    </row>
    <row r="163" spans="1:11" ht="14.4" customHeight="1" thickBot="1" x14ac:dyDescent="0.35">
      <c r="A163" s="648" t="s">
        <v>444</v>
      </c>
      <c r="B163" s="632">
        <v>0</v>
      </c>
      <c r="C163" s="632">
        <v>3447.8196699999999</v>
      </c>
      <c r="D163" s="633">
        <v>3447.8196699999999</v>
      </c>
      <c r="E163" s="634" t="s">
        <v>289</v>
      </c>
      <c r="F163" s="632">
        <v>0</v>
      </c>
      <c r="G163" s="633">
        <v>0</v>
      </c>
      <c r="H163" s="635">
        <v>0</v>
      </c>
      <c r="I163" s="632">
        <v>0.32594000000000001</v>
      </c>
      <c r="J163" s="633">
        <v>0.32594000000000001</v>
      </c>
      <c r="K163" s="636" t="s">
        <v>289</v>
      </c>
    </row>
    <row r="164" spans="1:11" ht="14.4" customHeight="1" thickBot="1" x14ac:dyDescent="0.35">
      <c r="A164" s="649" t="s">
        <v>445</v>
      </c>
      <c r="B164" s="627">
        <v>0</v>
      </c>
      <c r="C164" s="627">
        <v>390.40561000000002</v>
      </c>
      <c r="D164" s="628">
        <v>390.40561000000002</v>
      </c>
      <c r="E164" s="637" t="s">
        <v>289</v>
      </c>
      <c r="F164" s="627">
        <v>0</v>
      </c>
      <c r="G164" s="628">
        <v>0</v>
      </c>
      <c r="H164" s="630">
        <v>0</v>
      </c>
      <c r="I164" s="627">
        <v>0</v>
      </c>
      <c r="J164" s="628">
        <v>0</v>
      </c>
      <c r="K164" s="638" t="s">
        <v>289</v>
      </c>
    </row>
    <row r="165" spans="1:11" ht="14.4" customHeight="1" thickBot="1" x14ac:dyDescent="0.35">
      <c r="A165" s="649" t="s">
        <v>446</v>
      </c>
      <c r="B165" s="627">
        <v>0</v>
      </c>
      <c r="C165" s="627">
        <v>3057.4140600000001</v>
      </c>
      <c r="D165" s="628">
        <v>3057.4140600000001</v>
      </c>
      <c r="E165" s="637" t="s">
        <v>289</v>
      </c>
      <c r="F165" s="627">
        <v>0</v>
      </c>
      <c r="G165" s="628">
        <v>0</v>
      </c>
      <c r="H165" s="630">
        <v>0</v>
      </c>
      <c r="I165" s="627">
        <v>0.32594000000000001</v>
      </c>
      <c r="J165" s="628">
        <v>0.32594000000000001</v>
      </c>
      <c r="K165" s="638" t="s">
        <v>289</v>
      </c>
    </row>
    <row r="166" spans="1:11" ht="14.4" customHeight="1" thickBot="1" x14ac:dyDescent="0.35">
      <c r="A166" s="646" t="s">
        <v>447</v>
      </c>
      <c r="B166" s="627">
        <v>0</v>
      </c>
      <c r="C166" s="627">
        <v>4.9172799999999999</v>
      </c>
      <c r="D166" s="628">
        <v>4.9172799999999999</v>
      </c>
      <c r="E166" s="637" t="s">
        <v>289</v>
      </c>
      <c r="F166" s="627">
        <v>4.5342107109069998</v>
      </c>
      <c r="G166" s="628">
        <v>1.5114035703019999</v>
      </c>
      <c r="H166" s="630">
        <v>0</v>
      </c>
      <c r="I166" s="627">
        <v>0</v>
      </c>
      <c r="J166" s="628">
        <v>-1.5114035703019999</v>
      </c>
      <c r="K166" s="631">
        <v>0</v>
      </c>
    </row>
    <row r="167" spans="1:11" ht="14.4" customHeight="1" thickBot="1" x14ac:dyDescent="0.35">
      <c r="A167" s="652" t="s">
        <v>448</v>
      </c>
      <c r="B167" s="632">
        <v>0</v>
      </c>
      <c r="C167" s="632">
        <v>4.9172799999999999</v>
      </c>
      <c r="D167" s="633">
        <v>4.9172799999999999</v>
      </c>
      <c r="E167" s="634" t="s">
        <v>289</v>
      </c>
      <c r="F167" s="632">
        <v>4.5342107109069998</v>
      </c>
      <c r="G167" s="633">
        <v>1.5114035703019999</v>
      </c>
      <c r="H167" s="635">
        <v>0</v>
      </c>
      <c r="I167" s="632">
        <v>0</v>
      </c>
      <c r="J167" s="633">
        <v>-1.5114035703019999</v>
      </c>
      <c r="K167" s="640">
        <v>0</v>
      </c>
    </row>
    <row r="168" spans="1:11" ht="14.4" customHeight="1" thickBot="1" x14ac:dyDescent="0.35">
      <c r="A168" s="648" t="s">
        <v>449</v>
      </c>
      <c r="B168" s="632">
        <v>0</v>
      </c>
      <c r="C168" s="632">
        <v>-1.3999999999999999E-4</v>
      </c>
      <c r="D168" s="633">
        <v>-1.3999999999999999E-4</v>
      </c>
      <c r="E168" s="634" t="s">
        <v>289</v>
      </c>
      <c r="F168" s="632">
        <v>0</v>
      </c>
      <c r="G168" s="633">
        <v>0</v>
      </c>
      <c r="H168" s="635">
        <v>0</v>
      </c>
      <c r="I168" s="632">
        <v>0</v>
      </c>
      <c r="J168" s="633">
        <v>0</v>
      </c>
      <c r="K168" s="636" t="s">
        <v>289</v>
      </c>
    </row>
    <row r="169" spans="1:11" ht="14.4" customHeight="1" thickBot="1" x14ac:dyDescent="0.35">
      <c r="A169" s="649" t="s">
        <v>450</v>
      </c>
      <c r="B169" s="627">
        <v>0</v>
      </c>
      <c r="C169" s="627">
        <v>-1.3999999999999999E-4</v>
      </c>
      <c r="D169" s="628">
        <v>-1.3999999999999999E-4</v>
      </c>
      <c r="E169" s="637" t="s">
        <v>289</v>
      </c>
      <c r="F169" s="627">
        <v>0</v>
      </c>
      <c r="G169" s="628">
        <v>0</v>
      </c>
      <c r="H169" s="630">
        <v>0</v>
      </c>
      <c r="I169" s="627">
        <v>0</v>
      </c>
      <c r="J169" s="628">
        <v>0</v>
      </c>
      <c r="K169" s="638" t="s">
        <v>289</v>
      </c>
    </row>
    <row r="170" spans="1:11" ht="14.4" customHeight="1" thickBot="1" x14ac:dyDescent="0.35">
      <c r="A170" s="648" t="s">
        <v>451</v>
      </c>
      <c r="B170" s="632">
        <v>0</v>
      </c>
      <c r="C170" s="632">
        <v>4.9174199999999999</v>
      </c>
      <c r="D170" s="633">
        <v>4.9174199999999999</v>
      </c>
      <c r="E170" s="634" t="s">
        <v>301</v>
      </c>
      <c r="F170" s="632">
        <v>4.5342107109069998</v>
      </c>
      <c r="G170" s="633">
        <v>1.5114035703019999</v>
      </c>
      <c r="H170" s="635">
        <v>0</v>
      </c>
      <c r="I170" s="632">
        <v>0</v>
      </c>
      <c r="J170" s="633">
        <v>-1.5114035703019999</v>
      </c>
      <c r="K170" s="640">
        <v>0</v>
      </c>
    </row>
    <row r="171" spans="1:11" ht="14.4" customHeight="1" thickBot="1" x14ac:dyDescent="0.35">
      <c r="A171" s="649" t="s">
        <v>452</v>
      </c>
      <c r="B171" s="627">
        <v>0</v>
      </c>
      <c r="C171" s="627">
        <v>4.9174199999999999</v>
      </c>
      <c r="D171" s="628">
        <v>4.9174199999999999</v>
      </c>
      <c r="E171" s="637" t="s">
        <v>301</v>
      </c>
      <c r="F171" s="627">
        <v>4.5342107109069998</v>
      </c>
      <c r="G171" s="628">
        <v>1.5114035703019999</v>
      </c>
      <c r="H171" s="630">
        <v>0</v>
      </c>
      <c r="I171" s="627">
        <v>0</v>
      </c>
      <c r="J171" s="628">
        <v>-1.5114035703019999</v>
      </c>
      <c r="K171" s="631">
        <v>0</v>
      </c>
    </row>
    <row r="172" spans="1:11" ht="14.4" customHeight="1" thickBot="1" x14ac:dyDescent="0.35">
      <c r="A172" s="646" t="s">
        <v>453</v>
      </c>
      <c r="B172" s="627">
        <v>0</v>
      </c>
      <c r="C172" s="627">
        <v>93.8</v>
      </c>
      <c r="D172" s="628">
        <v>93.8</v>
      </c>
      <c r="E172" s="637" t="s">
        <v>301</v>
      </c>
      <c r="F172" s="627">
        <v>14.172803113162001</v>
      </c>
      <c r="G172" s="628">
        <v>4.7242677043869996</v>
      </c>
      <c r="H172" s="630">
        <v>0</v>
      </c>
      <c r="I172" s="627">
        <v>0</v>
      </c>
      <c r="J172" s="628">
        <v>-4.7242677043869996</v>
      </c>
      <c r="K172" s="631">
        <v>0</v>
      </c>
    </row>
    <row r="173" spans="1:11" ht="14.4" customHeight="1" thickBot="1" x14ac:dyDescent="0.35">
      <c r="A173" s="652" t="s">
        <v>454</v>
      </c>
      <c r="B173" s="632">
        <v>0</v>
      </c>
      <c r="C173" s="632">
        <v>93.8</v>
      </c>
      <c r="D173" s="633">
        <v>93.8</v>
      </c>
      <c r="E173" s="634" t="s">
        <v>301</v>
      </c>
      <c r="F173" s="632">
        <v>14.172803113162001</v>
      </c>
      <c r="G173" s="633">
        <v>4.7242677043869996</v>
      </c>
      <c r="H173" s="635">
        <v>0</v>
      </c>
      <c r="I173" s="632">
        <v>0</v>
      </c>
      <c r="J173" s="633">
        <v>-4.7242677043869996</v>
      </c>
      <c r="K173" s="640">
        <v>0</v>
      </c>
    </row>
    <row r="174" spans="1:11" ht="14.4" customHeight="1" thickBot="1" x14ac:dyDescent="0.35">
      <c r="A174" s="648" t="s">
        <v>455</v>
      </c>
      <c r="B174" s="632">
        <v>0</v>
      </c>
      <c r="C174" s="632">
        <v>93.8</v>
      </c>
      <c r="D174" s="633">
        <v>93.8</v>
      </c>
      <c r="E174" s="634" t="s">
        <v>301</v>
      </c>
      <c r="F174" s="632">
        <v>14.172803113162001</v>
      </c>
      <c r="G174" s="633">
        <v>4.7242677043869996</v>
      </c>
      <c r="H174" s="635">
        <v>0</v>
      </c>
      <c r="I174" s="632">
        <v>0</v>
      </c>
      <c r="J174" s="633">
        <v>-4.7242677043869996</v>
      </c>
      <c r="K174" s="640">
        <v>0</v>
      </c>
    </row>
    <row r="175" spans="1:11" ht="14.4" customHeight="1" thickBot="1" x14ac:dyDescent="0.35">
      <c r="A175" s="649" t="s">
        <v>456</v>
      </c>
      <c r="B175" s="627">
        <v>0</v>
      </c>
      <c r="C175" s="627">
        <v>93.8</v>
      </c>
      <c r="D175" s="628">
        <v>93.8</v>
      </c>
      <c r="E175" s="637" t="s">
        <v>301</v>
      </c>
      <c r="F175" s="627">
        <v>14.172803113162001</v>
      </c>
      <c r="G175" s="628">
        <v>4.7242677043869996</v>
      </c>
      <c r="H175" s="630">
        <v>0</v>
      </c>
      <c r="I175" s="627">
        <v>0</v>
      </c>
      <c r="J175" s="628">
        <v>-4.7242677043869996</v>
      </c>
      <c r="K175" s="631">
        <v>0</v>
      </c>
    </row>
    <row r="176" spans="1:11" ht="14.4" customHeight="1" thickBot="1" x14ac:dyDescent="0.35">
      <c r="A176" s="645" t="s">
        <v>457</v>
      </c>
      <c r="B176" s="627">
        <v>5710.2391833633901</v>
      </c>
      <c r="C176" s="627">
        <v>7253.6823100000001</v>
      </c>
      <c r="D176" s="628">
        <v>1543.44312663661</v>
      </c>
      <c r="E176" s="629">
        <v>1.270293953908</v>
      </c>
      <c r="F176" s="627">
        <v>5764.3193937791402</v>
      </c>
      <c r="G176" s="628">
        <v>1921.4397979263799</v>
      </c>
      <c r="H176" s="630">
        <v>760.06205999999997</v>
      </c>
      <c r="I176" s="627">
        <v>2699.8155700000002</v>
      </c>
      <c r="J176" s="628">
        <v>778.37577207362096</v>
      </c>
      <c r="K176" s="631">
        <v>0.46836675512999998</v>
      </c>
    </row>
    <row r="177" spans="1:11" ht="14.4" customHeight="1" thickBot="1" x14ac:dyDescent="0.35">
      <c r="A177" s="650" t="s">
        <v>458</v>
      </c>
      <c r="B177" s="632">
        <v>5710.2391833633901</v>
      </c>
      <c r="C177" s="632">
        <v>7253.6823100000001</v>
      </c>
      <c r="D177" s="633">
        <v>1543.44312663661</v>
      </c>
      <c r="E177" s="639">
        <v>1.270293953908</v>
      </c>
      <c r="F177" s="632">
        <v>5764.3193937791402</v>
      </c>
      <c r="G177" s="633">
        <v>1921.4397979263799</v>
      </c>
      <c r="H177" s="635">
        <v>760.06205999999997</v>
      </c>
      <c r="I177" s="632">
        <v>2699.8155700000002</v>
      </c>
      <c r="J177" s="633">
        <v>778.37577207362096</v>
      </c>
      <c r="K177" s="640">
        <v>0.46836675512999998</v>
      </c>
    </row>
    <row r="178" spans="1:11" ht="14.4" customHeight="1" thickBot="1" x14ac:dyDescent="0.35">
      <c r="A178" s="652" t="s">
        <v>41</v>
      </c>
      <c r="B178" s="632">
        <v>5710.2391833633901</v>
      </c>
      <c r="C178" s="632">
        <v>7253.6823100000001</v>
      </c>
      <c r="D178" s="633">
        <v>1543.44312663661</v>
      </c>
      <c r="E178" s="639">
        <v>1.270293953908</v>
      </c>
      <c r="F178" s="632">
        <v>5764.3193937791402</v>
      </c>
      <c r="G178" s="633">
        <v>1921.4397979263799</v>
      </c>
      <c r="H178" s="635">
        <v>760.06205999999997</v>
      </c>
      <c r="I178" s="632">
        <v>2699.8155700000002</v>
      </c>
      <c r="J178" s="633">
        <v>778.37577207362096</v>
      </c>
      <c r="K178" s="640">
        <v>0.46836675512999998</v>
      </c>
    </row>
    <row r="179" spans="1:11" ht="14.4" customHeight="1" thickBot="1" x14ac:dyDescent="0.35">
      <c r="A179" s="651" t="s">
        <v>459</v>
      </c>
      <c r="B179" s="627">
        <v>0</v>
      </c>
      <c r="C179" s="627">
        <v>0</v>
      </c>
      <c r="D179" s="628">
        <v>0</v>
      </c>
      <c r="E179" s="629">
        <v>1</v>
      </c>
      <c r="F179" s="627">
        <v>370.14362211741002</v>
      </c>
      <c r="G179" s="628">
        <v>123.38120737247</v>
      </c>
      <c r="H179" s="630">
        <v>106.30643999999999</v>
      </c>
      <c r="I179" s="627">
        <v>112.18844</v>
      </c>
      <c r="J179" s="628">
        <v>-11.19276737247</v>
      </c>
      <c r="K179" s="631">
        <v>0.30309434850700001</v>
      </c>
    </row>
    <row r="180" spans="1:11" ht="14.4" customHeight="1" thickBot="1" x14ac:dyDescent="0.35">
      <c r="A180" s="649" t="s">
        <v>460</v>
      </c>
      <c r="B180" s="627">
        <v>0</v>
      </c>
      <c r="C180" s="627">
        <v>0</v>
      </c>
      <c r="D180" s="628">
        <v>0</v>
      </c>
      <c r="E180" s="629">
        <v>1</v>
      </c>
      <c r="F180" s="627">
        <v>370.14362211741002</v>
      </c>
      <c r="G180" s="628">
        <v>123.38120737247</v>
      </c>
      <c r="H180" s="630">
        <v>106.30643999999999</v>
      </c>
      <c r="I180" s="627">
        <v>112.18844</v>
      </c>
      <c r="J180" s="628">
        <v>-11.19276737247</v>
      </c>
      <c r="K180" s="631">
        <v>0.30309434850700001</v>
      </c>
    </row>
    <row r="181" spans="1:11" ht="14.4" customHeight="1" thickBot="1" x14ac:dyDescent="0.35">
      <c r="A181" s="648" t="s">
        <v>461</v>
      </c>
      <c r="B181" s="632">
        <v>65.082376034798003</v>
      </c>
      <c r="C181" s="632">
        <v>59.03</v>
      </c>
      <c r="D181" s="633">
        <v>-6.0523760347979998</v>
      </c>
      <c r="E181" s="639">
        <v>0.90700437808900003</v>
      </c>
      <c r="F181" s="632">
        <v>63.766530743296002</v>
      </c>
      <c r="G181" s="633">
        <v>21.255510247764999</v>
      </c>
      <c r="H181" s="635">
        <v>4.9050000000000002</v>
      </c>
      <c r="I181" s="632">
        <v>19.62</v>
      </c>
      <c r="J181" s="633">
        <v>-1.6355102477650001</v>
      </c>
      <c r="K181" s="640">
        <v>0.307684921404</v>
      </c>
    </row>
    <row r="182" spans="1:11" ht="14.4" customHeight="1" thickBot="1" x14ac:dyDescent="0.35">
      <c r="A182" s="649" t="s">
        <v>462</v>
      </c>
      <c r="B182" s="627">
        <v>65.082376034798003</v>
      </c>
      <c r="C182" s="627">
        <v>59.03</v>
      </c>
      <c r="D182" s="628">
        <v>-6.0523760347979998</v>
      </c>
      <c r="E182" s="629">
        <v>0.90700437808900003</v>
      </c>
      <c r="F182" s="627">
        <v>63.766530743296002</v>
      </c>
      <c r="G182" s="628">
        <v>21.255510247764999</v>
      </c>
      <c r="H182" s="630">
        <v>4.9050000000000002</v>
      </c>
      <c r="I182" s="627">
        <v>19.62</v>
      </c>
      <c r="J182" s="628">
        <v>-1.6355102477650001</v>
      </c>
      <c r="K182" s="631">
        <v>0.307684921404</v>
      </c>
    </row>
    <row r="183" spans="1:11" ht="14.4" customHeight="1" thickBot="1" x14ac:dyDescent="0.35">
      <c r="A183" s="648" t="s">
        <v>463</v>
      </c>
      <c r="B183" s="632">
        <v>165.015191100767</v>
      </c>
      <c r="C183" s="632">
        <v>129.59556000000001</v>
      </c>
      <c r="D183" s="633">
        <v>-35.419631100765997</v>
      </c>
      <c r="E183" s="639">
        <v>0.78535533083599995</v>
      </c>
      <c r="F183" s="632">
        <v>152.450004518464</v>
      </c>
      <c r="G183" s="633">
        <v>50.816668172820997</v>
      </c>
      <c r="H183" s="635">
        <v>12.114739999999999</v>
      </c>
      <c r="I183" s="632">
        <v>41.484079999999999</v>
      </c>
      <c r="J183" s="633">
        <v>-9.3325881728209996</v>
      </c>
      <c r="K183" s="640">
        <v>0.27211596438399999</v>
      </c>
    </row>
    <row r="184" spans="1:11" ht="14.4" customHeight="1" thickBot="1" x14ac:dyDescent="0.35">
      <c r="A184" s="649" t="s">
        <v>464</v>
      </c>
      <c r="B184" s="627">
        <v>124.677433413537</v>
      </c>
      <c r="C184" s="627">
        <v>105.08</v>
      </c>
      <c r="D184" s="628">
        <v>-19.597433413535999</v>
      </c>
      <c r="E184" s="629">
        <v>0.84281491143200005</v>
      </c>
      <c r="F184" s="627">
        <v>122.72696649975001</v>
      </c>
      <c r="G184" s="628">
        <v>40.908988833248998</v>
      </c>
      <c r="H184" s="630">
        <v>10.73</v>
      </c>
      <c r="I184" s="627">
        <v>34.04</v>
      </c>
      <c r="J184" s="628">
        <v>-6.8689888332490003</v>
      </c>
      <c r="K184" s="631">
        <v>0.277363655037</v>
      </c>
    </row>
    <row r="185" spans="1:11" ht="14.4" customHeight="1" thickBot="1" x14ac:dyDescent="0.35">
      <c r="A185" s="649" t="s">
        <v>465</v>
      </c>
      <c r="B185" s="627">
        <v>19.560651888146001</v>
      </c>
      <c r="C185" s="627">
        <v>4.4824000000000002</v>
      </c>
      <c r="D185" s="628">
        <v>-15.078251888145999</v>
      </c>
      <c r="E185" s="629">
        <v>0.229153917038</v>
      </c>
      <c r="F185" s="627">
        <v>8.2749822244410005</v>
      </c>
      <c r="G185" s="628">
        <v>2.7583274081470002</v>
      </c>
      <c r="H185" s="630">
        <v>0</v>
      </c>
      <c r="I185" s="627">
        <v>0</v>
      </c>
      <c r="J185" s="628">
        <v>-2.7583274081470002</v>
      </c>
      <c r="K185" s="631">
        <v>0</v>
      </c>
    </row>
    <row r="186" spans="1:11" ht="14.4" customHeight="1" thickBot="1" x14ac:dyDescent="0.35">
      <c r="A186" s="649" t="s">
        <v>466</v>
      </c>
      <c r="B186" s="627">
        <v>20.777105799084001</v>
      </c>
      <c r="C186" s="627">
        <v>20.033159999999999</v>
      </c>
      <c r="D186" s="628">
        <v>-0.74394579908400005</v>
      </c>
      <c r="E186" s="629">
        <v>0.96419396395800006</v>
      </c>
      <c r="F186" s="627">
        <v>21.448055794272999</v>
      </c>
      <c r="G186" s="628">
        <v>7.1493519314240004</v>
      </c>
      <c r="H186" s="630">
        <v>1.3847400000000001</v>
      </c>
      <c r="I186" s="627">
        <v>7.4440799999999996</v>
      </c>
      <c r="J186" s="628">
        <v>0.294728068575</v>
      </c>
      <c r="K186" s="631">
        <v>0.34707481514400002</v>
      </c>
    </row>
    <row r="187" spans="1:11" ht="14.4" customHeight="1" thickBot="1" x14ac:dyDescent="0.35">
      <c r="A187" s="648" t="s">
        <v>467</v>
      </c>
      <c r="B187" s="632">
        <v>745.22421780198897</v>
      </c>
      <c r="C187" s="632">
        <v>770.65670999999998</v>
      </c>
      <c r="D187" s="633">
        <v>25.432492198009999</v>
      </c>
      <c r="E187" s="639">
        <v>1.034127302348</v>
      </c>
      <c r="F187" s="632">
        <v>754.10544010359001</v>
      </c>
      <c r="G187" s="633">
        <v>251.36848003452999</v>
      </c>
      <c r="H187" s="635">
        <v>66.801879999999997</v>
      </c>
      <c r="I187" s="632">
        <v>290.12157000000002</v>
      </c>
      <c r="J187" s="633">
        <v>38.753089965469997</v>
      </c>
      <c r="K187" s="640">
        <v>0.38472281801800001</v>
      </c>
    </row>
    <row r="188" spans="1:11" ht="14.4" customHeight="1" thickBot="1" x14ac:dyDescent="0.35">
      <c r="A188" s="649" t="s">
        <v>468</v>
      </c>
      <c r="B188" s="627">
        <v>745.22421780198897</v>
      </c>
      <c r="C188" s="627">
        <v>770.65670999999998</v>
      </c>
      <c r="D188" s="628">
        <v>25.432492198009999</v>
      </c>
      <c r="E188" s="629">
        <v>1.034127302348</v>
      </c>
      <c r="F188" s="627">
        <v>754.10544010359001</v>
      </c>
      <c r="G188" s="628">
        <v>251.36848003452999</v>
      </c>
      <c r="H188" s="630">
        <v>66.801879999999997</v>
      </c>
      <c r="I188" s="627">
        <v>290.12157000000002</v>
      </c>
      <c r="J188" s="628">
        <v>38.753089965469997</v>
      </c>
      <c r="K188" s="631">
        <v>0.38472281801800001</v>
      </c>
    </row>
    <row r="189" spans="1:11" ht="14.4" customHeight="1" thickBot="1" x14ac:dyDescent="0.35">
      <c r="A189" s="648" t="s">
        <v>469</v>
      </c>
      <c r="B189" s="632">
        <v>0</v>
      </c>
      <c r="C189" s="632">
        <v>1.0069999999999999</v>
      </c>
      <c r="D189" s="633">
        <v>1.0069999999999999</v>
      </c>
      <c r="E189" s="634" t="s">
        <v>301</v>
      </c>
      <c r="F189" s="632">
        <v>0</v>
      </c>
      <c r="G189" s="633">
        <v>0</v>
      </c>
      <c r="H189" s="635">
        <v>0.112</v>
      </c>
      <c r="I189" s="632">
        <v>0.94599999999999995</v>
      </c>
      <c r="J189" s="633">
        <v>0.94599999999999995</v>
      </c>
      <c r="K189" s="636" t="s">
        <v>301</v>
      </c>
    </row>
    <row r="190" spans="1:11" ht="14.4" customHeight="1" thickBot="1" x14ac:dyDescent="0.35">
      <c r="A190" s="649" t="s">
        <v>470</v>
      </c>
      <c r="B190" s="627">
        <v>0</v>
      </c>
      <c r="C190" s="627">
        <v>1.0069999999999999</v>
      </c>
      <c r="D190" s="628">
        <v>1.0069999999999999</v>
      </c>
      <c r="E190" s="637" t="s">
        <v>301</v>
      </c>
      <c r="F190" s="627">
        <v>0</v>
      </c>
      <c r="G190" s="628">
        <v>0</v>
      </c>
      <c r="H190" s="630">
        <v>0.112</v>
      </c>
      <c r="I190" s="627">
        <v>0.94599999999999995</v>
      </c>
      <c r="J190" s="628">
        <v>0.94599999999999995</v>
      </c>
      <c r="K190" s="638" t="s">
        <v>301</v>
      </c>
    </row>
    <row r="191" spans="1:11" ht="14.4" customHeight="1" thickBot="1" x14ac:dyDescent="0.35">
      <c r="A191" s="648" t="s">
        <v>471</v>
      </c>
      <c r="B191" s="632">
        <v>318.44877067894498</v>
      </c>
      <c r="C191" s="632">
        <v>304.68792999999999</v>
      </c>
      <c r="D191" s="633">
        <v>-13.760840678944</v>
      </c>
      <c r="E191" s="639">
        <v>0.95678789825499999</v>
      </c>
      <c r="F191" s="632">
        <v>365.37283679751999</v>
      </c>
      <c r="G191" s="633">
        <v>121.790945599173</v>
      </c>
      <c r="H191" s="635">
        <v>26.26885</v>
      </c>
      <c r="I191" s="632">
        <v>94.865629999999996</v>
      </c>
      <c r="J191" s="633">
        <v>-26.925315599173</v>
      </c>
      <c r="K191" s="640">
        <v>0.25964062033500002</v>
      </c>
    </row>
    <row r="192" spans="1:11" ht="14.4" customHeight="1" thickBot="1" x14ac:dyDescent="0.35">
      <c r="A192" s="649" t="s">
        <v>472</v>
      </c>
      <c r="B192" s="627">
        <v>318.44877067894498</v>
      </c>
      <c r="C192" s="627">
        <v>304.68792999999999</v>
      </c>
      <c r="D192" s="628">
        <v>-13.760840678944</v>
      </c>
      <c r="E192" s="629">
        <v>0.95678789825499999</v>
      </c>
      <c r="F192" s="627">
        <v>365.37283679751999</v>
      </c>
      <c r="G192" s="628">
        <v>121.790945599173</v>
      </c>
      <c r="H192" s="630">
        <v>26.26885</v>
      </c>
      <c r="I192" s="627">
        <v>94.865629999999996</v>
      </c>
      <c r="J192" s="628">
        <v>-26.925315599173</v>
      </c>
      <c r="K192" s="631">
        <v>0.25964062033500002</v>
      </c>
    </row>
    <row r="193" spans="1:11" ht="14.4" customHeight="1" thickBot="1" x14ac:dyDescent="0.35">
      <c r="A193" s="648" t="s">
        <v>473</v>
      </c>
      <c r="B193" s="632">
        <v>0</v>
      </c>
      <c r="C193" s="632">
        <v>1662.9827</v>
      </c>
      <c r="D193" s="633">
        <v>1662.9827</v>
      </c>
      <c r="E193" s="634" t="s">
        <v>301</v>
      </c>
      <c r="F193" s="632">
        <v>0</v>
      </c>
      <c r="G193" s="633">
        <v>0</v>
      </c>
      <c r="H193" s="635">
        <v>142.37996000000001</v>
      </c>
      <c r="I193" s="632">
        <v>741.63345000000004</v>
      </c>
      <c r="J193" s="633">
        <v>741.63345000000004</v>
      </c>
      <c r="K193" s="636" t="s">
        <v>301</v>
      </c>
    </row>
    <row r="194" spans="1:11" ht="14.4" customHeight="1" thickBot="1" x14ac:dyDescent="0.35">
      <c r="A194" s="649" t="s">
        <v>474</v>
      </c>
      <c r="B194" s="627">
        <v>0</v>
      </c>
      <c r="C194" s="627">
        <v>1662.9827</v>
      </c>
      <c r="D194" s="628">
        <v>1662.9827</v>
      </c>
      <c r="E194" s="637" t="s">
        <v>301</v>
      </c>
      <c r="F194" s="627">
        <v>0</v>
      </c>
      <c r="G194" s="628">
        <v>0</v>
      </c>
      <c r="H194" s="630">
        <v>142.37996000000001</v>
      </c>
      <c r="I194" s="627">
        <v>741.63345000000004</v>
      </c>
      <c r="J194" s="628">
        <v>741.63345000000004</v>
      </c>
      <c r="K194" s="638" t="s">
        <v>301</v>
      </c>
    </row>
    <row r="195" spans="1:11" ht="14.4" customHeight="1" thickBot="1" x14ac:dyDescent="0.35">
      <c r="A195" s="648" t="s">
        <v>475</v>
      </c>
      <c r="B195" s="632">
        <v>4416.4686277469</v>
      </c>
      <c r="C195" s="632">
        <v>4325.7224100000003</v>
      </c>
      <c r="D195" s="633">
        <v>-90.746217746894999</v>
      </c>
      <c r="E195" s="639">
        <v>0.97945276523000002</v>
      </c>
      <c r="F195" s="632">
        <v>4058.4809594988601</v>
      </c>
      <c r="G195" s="633">
        <v>1352.82698649962</v>
      </c>
      <c r="H195" s="635">
        <v>401.17318999999998</v>
      </c>
      <c r="I195" s="632">
        <v>1398.9564</v>
      </c>
      <c r="J195" s="633">
        <v>46.129413500379997</v>
      </c>
      <c r="K195" s="640">
        <v>0.34469951047199998</v>
      </c>
    </row>
    <row r="196" spans="1:11" ht="14.4" customHeight="1" thickBot="1" x14ac:dyDescent="0.35">
      <c r="A196" s="649" t="s">
        <v>476</v>
      </c>
      <c r="B196" s="627">
        <v>4416.4686277469</v>
      </c>
      <c r="C196" s="627">
        <v>4325.7224100000003</v>
      </c>
      <c r="D196" s="628">
        <v>-90.746217746894999</v>
      </c>
      <c r="E196" s="629">
        <v>0.97945276523000002</v>
      </c>
      <c r="F196" s="627">
        <v>4058.4809594988601</v>
      </c>
      <c r="G196" s="628">
        <v>1352.82698649962</v>
      </c>
      <c r="H196" s="630">
        <v>401.17318999999998</v>
      </c>
      <c r="I196" s="627">
        <v>1398.9564</v>
      </c>
      <c r="J196" s="628">
        <v>46.129413500379997</v>
      </c>
      <c r="K196" s="631">
        <v>0.34469951047199998</v>
      </c>
    </row>
    <row r="197" spans="1:11" ht="14.4" customHeight="1" thickBot="1" x14ac:dyDescent="0.35">
      <c r="A197" s="653" t="s">
        <v>477</v>
      </c>
      <c r="B197" s="632">
        <v>0</v>
      </c>
      <c r="C197" s="632">
        <v>3.3210000000000003E-2</v>
      </c>
      <c r="D197" s="633">
        <v>3.3210000000000003E-2</v>
      </c>
      <c r="E197" s="634" t="s">
        <v>301</v>
      </c>
      <c r="F197" s="632">
        <v>0</v>
      </c>
      <c r="G197" s="633">
        <v>0</v>
      </c>
      <c r="H197" s="635">
        <v>0</v>
      </c>
      <c r="I197" s="632">
        <v>0</v>
      </c>
      <c r="J197" s="633">
        <v>0</v>
      </c>
      <c r="K197" s="640">
        <v>0</v>
      </c>
    </row>
    <row r="198" spans="1:11" ht="14.4" customHeight="1" thickBot="1" x14ac:dyDescent="0.35">
      <c r="A198" s="650" t="s">
        <v>478</v>
      </c>
      <c r="B198" s="632">
        <v>0</v>
      </c>
      <c r="C198" s="632">
        <v>3.3210000000000003E-2</v>
      </c>
      <c r="D198" s="633">
        <v>3.3210000000000003E-2</v>
      </c>
      <c r="E198" s="634" t="s">
        <v>301</v>
      </c>
      <c r="F198" s="632">
        <v>0</v>
      </c>
      <c r="G198" s="633">
        <v>0</v>
      </c>
      <c r="H198" s="635">
        <v>0</v>
      </c>
      <c r="I198" s="632">
        <v>0</v>
      </c>
      <c r="J198" s="633">
        <v>0</v>
      </c>
      <c r="K198" s="640">
        <v>0</v>
      </c>
    </row>
    <row r="199" spans="1:11" ht="14.4" customHeight="1" thickBot="1" x14ac:dyDescent="0.35">
      <c r="A199" s="652" t="s">
        <v>479</v>
      </c>
      <c r="B199" s="632">
        <v>0</v>
      </c>
      <c r="C199" s="632">
        <v>3.3210000000000003E-2</v>
      </c>
      <c r="D199" s="633">
        <v>3.3210000000000003E-2</v>
      </c>
      <c r="E199" s="634" t="s">
        <v>301</v>
      </c>
      <c r="F199" s="632">
        <v>0</v>
      </c>
      <c r="G199" s="633">
        <v>0</v>
      </c>
      <c r="H199" s="635">
        <v>0</v>
      </c>
      <c r="I199" s="632">
        <v>0</v>
      </c>
      <c r="J199" s="633">
        <v>0</v>
      </c>
      <c r="K199" s="640">
        <v>0</v>
      </c>
    </row>
    <row r="200" spans="1:11" ht="14.4" customHeight="1" thickBot="1" x14ac:dyDescent="0.35">
      <c r="A200" s="648" t="s">
        <v>480</v>
      </c>
      <c r="B200" s="632">
        <v>0</v>
      </c>
      <c r="C200" s="632">
        <v>3.3210000000000003E-2</v>
      </c>
      <c r="D200" s="633">
        <v>3.3210000000000003E-2</v>
      </c>
      <c r="E200" s="634" t="s">
        <v>301</v>
      </c>
      <c r="F200" s="632">
        <v>0</v>
      </c>
      <c r="G200" s="633">
        <v>0</v>
      </c>
      <c r="H200" s="635">
        <v>0</v>
      </c>
      <c r="I200" s="632">
        <v>0</v>
      </c>
      <c r="J200" s="633">
        <v>0</v>
      </c>
      <c r="K200" s="640">
        <v>0</v>
      </c>
    </row>
    <row r="201" spans="1:11" ht="14.4" customHeight="1" thickBot="1" x14ac:dyDescent="0.35">
      <c r="A201" s="649" t="s">
        <v>481</v>
      </c>
      <c r="B201" s="627">
        <v>0</v>
      </c>
      <c r="C201" s="627">
        <v>3.3210000000000003E-2</v>
      </c>
      <c r="D201" s="628">
        <v>3.3210000000000003E-2</v>
      </c>
      <c r="E201" s="637" t="s">
        <v>301</v>
      </c>
      <c r="F201" s="627">
        <v>0</v>
      </c>
      <c r="G201" s="628">
        <v>0</v>
      </c>
      <c r="H201" s="630">
        <v>0</v>
      </c>
      <c r="I201" s="627">
        <v>0</v>
      </c>
      <c r="J201" s="628">
        <v>0</v>
      </c>
      <c r="K201" s="631">
        <v>0</v>
      </c>
    </row>
    <row r="202" spans="1:11" ht="14.4" customHeight="1" thickBot="1" x14ac:dyDescent="0.35">
      <c r="A202" s="654"/>
      <c r="B202" s="627">
        <v>-11035.9556798782</v>
      </c>
      <c r="C202" s="627">
        <v>-16354.16488</v>
      </c>
      <c r="D202" s="628">
        <v>-5318.2092001218298</v>
      </c>
      <c r="E202" s="629">
        <v>1.4818983832829999</v>
      </c>
      <c r="F202" s="627">
        <v>-17426.768997850999</v>
      </c>
      <c r="G202" s="628">
        <v>-5808.9229992836599</v>
      </c>
      <c r="H202" s="630">
        <v>-2915.4322499999998</v>
      </c>
      <c r="I202" s="627">
        <v>-5802.8617600000098</v>
      </c>
      <c r="J202" s="628">
        <v>6.0612392836459996</v>
      </c>
      <c r="K202" s="631">
        <v>0.33298552133800002</v>
      </c>
    </row>
    <row r="203" spans="1:11" ht="14.4" customHeight="1" thickBot="1" x14ac:dyDescent="0.35">
      <c r="A203" s="655" t="s">
        <v>53</v>
      </c>
      <c r="B203" s="641">
        <v>-11035.9556798782</v>
      </c>
      <c r="C203" s="641">
        <v>-16354.16488</v>
      </c>
      <c r="D203" s="642">
        <v>-5318.2092001218198</v>
      </c>
      <c r="E203" s="643" t="s">
        <v>301</v>
      </c>
      <c r="F203" s="641">
        <v>-17426.768997850999</v>
      </c>
      <c r="G203" s="642">
        <v>-5808.9229992836599</v>
      </c>
      <c r="H203" s="641">
        <v>-2915.4322499999998</v>
      </c>
      <c r="I203" s="641">
        <v>-5802.8617600000098</v>
      </c>
      <c r="J203" s="642">
        <v>6.0612392836489999</v>
      </c>
      <c r="K203" s="644">
        <v>0.33298552133800002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158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451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6" t="s">
        <v>482</v>
      </c>
      <c r="B5" s="657" t="s">
        <v>483</v>
      </c>
      <c r="C5" s="658" t="s">
        <v>484</v>
      </c>
      <c r="D5" s="658" t="s">
        <v>484</v>
      </c>
      <c r="E5" s="658"/>
      <c r="F5" s="658" t="s">
        <v>484</v>
      </c>
      <c r="G5" s="658" t="s">
        <v>484</v>
      </c>
      <c r="H5" s="658" t="s">
        <v>484</v>
      </c>
      <c r="I5" s="659" t="s">
        <v>484</v>
      </c>
      <c r="J5" s="660" t="s">
        <v>61</v>
      </c>
    </row>
    <row r="6" spans="1:10" ht="14.4" customHeight="1" x14ac:dyDescent="0.3">
      <c r="A6" s="656" t="s">
        <v>482</v>
      </c>
      <c r="B6" s="657" t="s">
        <v>485</v>
      </c>
      <c r="C6" s="658">
        <v>1029.6561400000001</v>
      </c>
      <c r="D6" s="658">
        <v>1178.64939</v>
      </c>
      <c r="E6" s="658"/>
      <c r="F6" s="658">
        <v>1659.0549500000002</v>
      </c>
      <c r="G6" s="658">
        <v>1577.3298749999999</v>
      </c>
      <c r="H6" s="658">
        <v>81.725075000000288</v>
      </c>
      <c r="I6" s="659">
        <v>1.0518122913255543</v>
      </c>
      <c r="J6" s="660" t="s">
        <v>1</v>
      </c>
    </row>
    <row r="7" spans="1:10" ht="14.4" customHeight="1" x14ac:dyDescent="0.3">
      <c r="A7" s="656" t="s">
        <v>482</v>
      </c>
      <c r="B7" s="657" t="s">
        <v>486</v>
      </c>
      <c r="C7" s="658">
        <v>0</v>
      </c>
      <c r="D7" s="658">
        <v>457.54935</v>
      </c>
      <c r="E7" s="658"/>
      <c r="F7" s="658">
        <v>652.75008000000003</v>
      </c>
      <c r="G7" s="658">
        <v>583.23175000000003</v>
      </c>
      <c r="H7" s="658">
        <v>69.518329999999992</v>
      </c>
      <c r="I7" s="659">
        <v>1.1191950369642942</v>
      </c>
      <c r="J7" s="660" t="s">
        <v>1</v>
      </c>
    </row>
    <row r="8" spans="1:10" ht="14.4" customHeight="1" x14ac:dyDescent="0.3">
      <c r="A8" s="656" t="s">
        <v>482</v>
      </c>
      <c r="B8" s="657" t="s">
        <v>487</v>
      </c>
      <c r="C8" s="658">
        <v>587.5568300000001</v>
      </c>
      <c r="D8" s="658">
        <v>65.022909999999996</v>
      </c>
      <c r="E8" s="658"/>
      <c r="F8" s="658">
        <v>98.143229999999988</v>
      </c>
      <c r="G8" s="658">
        <v>86.674023437499997</v>
      </c>
      <c r="H8" s="658">
        <v>11.469206562499991</v>
      </c>
      <c r="I8" s="659">
        <v>1.1323257662172606</v>
      </c>
      <c r="J8" s="660" t="s">
        <v>1</v>
      </c>
    </row>
    <row r="9" spans="1:10" ht="14.4" customHeight="1" x14ac:dyDescent="0.3">
      <c r="A9" s="656" t="s">
        <v>482</v>
      </c>
      <c r="B9" s="657" t="s">
        <v>488</v>
      </c>
      <c r="C9" s="658">
        <v>281.77110000000005</v>
      </c>
      <c r="D9" s="658">
        <v>285.45204999999999</v>
      </c>
      <c r="E9" s="658"/>
      <c r="F9" s="658">
        <v>536.66695000000027</v>
      </c>
      <c r="G9" s="658">
        <v>666.66668749999997</v>
      </c>
      <c r="H9" s="658">
        <v>-129.9997374999997</v>
      </c>
      <c r="I9" s="659">
        <v>0.80500039984373795</v>
      </c>
      <c r="J9" s="660" t="s">
        <v>1</v>
      </c>
    </row>
    <row r="10" spans="1:10" ht="14.4" customHeight="1" x14ac:dyDescent="0.3">
      <c r="A10" s="656" t="s">
        <v>482</v>
      </c>
      <c r="B10" s="657" t="s">
        <v>489</v>
      </c>
      <c r="C10" s="658">
        <v>26.221800000000002</v>
      </c>
      <c r="D10" s="658">
        <v>21.263469999999998</v>
      </c>
      <c r="E10" s="658"/>
      <c r="F10" s="658">
        <v>0</v>
      </c>
      <c r="G10" s="658">
        <v>16.666666015625001</v>
      </c>
      <c r="H10" s="658">
        <v>-16.666666015625001</v>
      </c>
      <c r="I10" s="659">
        <v>0</v>
      </c>
      <c r="J10" s="660" t="s">
        <v>1</v>
      </c>
    </row>
    <row r="11" spans="1:10" ht="14.4" customHeight="1" x14ac:dyDescent="0.3">
      <c r="A11" s="656" t="s">
        <v>482</v>
      </c>
      <c r="B11" s="657" t="s">
        <v>490</v>
      </c>
      <c r="C11" s="658">
        <v>342.85584999999986</v>
      </c>
      <c r="D11" s="658">
        <v>348.0013100000001</v>
      </c>
      <c r="E11" s="658"/>
      <c r="F11" s="658">
        <v>855.77543000000014</v>
      </c>
      <c r="G11" s="658">
        <v>486.93853124999998</v>
      </c>
      <c r="H11" s="658">
        <v>368.83689875000016</v>
      </c>
      <c r="I11" s="659">
        <v>1.7574609012829074</v>
      </c>
      <c r="J11" s="660" t="s">
        <v>1</v>
      </c>
    </row>
    <row r="12" spans="1:10" ht="14.4" customHeight="1" x14ac:dyDescent="0.3">
      <c r="A12" s="656" t="s">
        <v>482</v>
      </c>
      <c r="B12" s="657" t="s">
        <v>491</v>
      </c>
      <c r="C12" s="658">
        <v>346.40034000000009</v>
      </c>
      <c r="D12" s="658">
        <v>215.58804000000001</v>
      </c>
      <c r="E12" s="658"/>
      <c r="F12" s="658">
        <v>188.34557000000001</v>
      </c>
      <c r="G12" s="658">
        <v>356.51662499999998</v>
      </c>
      <c r="H12" s="658">
        <v>-168.17105499999997</v>
      </c>
      <c r="I12" s="659">
        <v>0.52829393299681338</v>
      </c>
      <c r="J12" s="660" t="s">
        <v>1</v>
      </c>
    </row>
    <row r="13" spans="1:10" ht="14.4" customHeight="1" x14ac:dyDescent="0.3">
      <c r="A13" s="656" t="s">
        <v>482</v>
      </c>
      <c r="B13" s="657" t="s">
        <v>492</v>
      </c>
      <c r="C13" s="658">
        <v>55.136739999999996</v>
      </c>
      <c r="D13" s="658">
        <v>48.030839999999998</v>
      </c>
      <c r="E13" s="658"/>
      <c r="F13" s="658">
        <v>50.329240000000006</v>
      </c>
      <c r="G13" s="658">
        <v>43.333332031250002</v>
      </c>
      <c r="H13" s="658">
        <v>6.9959079687500036</v>
      </c>
      <c r="I13" s="659">
        <v>1.1614440348991597</v>
      </c>
      <c r="J13" s="660" t="s">
        <v>1</v>
      </c>
    </row>
    <row r="14" spans="1:10" ht="14.4" customHeight="1" x14ac:dyDescent="0.3">
      <c r="A14" s="656" t="s">
        <v>482</v>
      </c>
      <c r="B14" s="657" t="s">
        <v>493</v>
      </c>
      <c r="C14" s="658">
        <v>2669.5987999999998</v>
      </c>
      <c r="D14" s="658">
        <v>2619.5573599999998</v>
      </c>
      <c r="E14" s="658"/>
      <c r="F14" s="658">
        <v>4041.065450000001</v>
      </c>
      <c r="G14" s="658">
        <v>3817.3574902343748</v>
      </c>
      <c r="H14" s="658">
        <v>223.70795976562613</v>
      </c>
      <c r="I14" s="659">
        <v>1.0586028320213445</v>
      </c>
      <c r="J14" s="660" t="s">
        <v>494</v>
      </c>
    </row>
    <row r="16" spans="1:10" ht="14.4" customHeight="1" x14ac:dyDescent="0.3">
      <c r="A16" s="656" t="s">
        <v>482</v>
      </c>
      <c r="B16" s="657" t="s">
        <v>483</v>
      </c>
      <c r="C16" s="658" t="s">
        <v>484</v>
      </c>
      <c r="D16" s="658" t="s">
        <v>484</v>
      </c>
      <c r="E16" s="658"/>
      <c r="F16" s="658" t="s">
        <v>484</v>
      </c>
      <c r="G16" s="658" t="s">
        <v>484</v>
      </c>
      <c r="H16" s="658" t="s">
        <v>484</v>
      </c>
      <c r="I16" s="659" t="s">
        <v>484</v>
      </c>
      <c r="J16" s="660" t="s">
        <v>61</v>
      </c>
    </row>
    <row r="17" spans="1:10" ht="14.4" customHeight="1" x14ac:dyDescent="0.3">
      <c r="A17" s="656" t="s">
        <v>495</v>
      </c>
      <c r="B17" s="657" t="s">
        <v>496</v>
      </c>
      <c r="C17" s="658" t="s">
        <v>484</v>
      </c>
      <c r="D17" s="658" t="s">
        <v>484</v>
      </c>
      <c r="E17" s="658"/>
      <c r="F17" s="658" t="s">
        <v>484</v>
      </c>
      <c r="G17" s="658" t="s">
        <v>484</v>
      </c>
      <c r="H17" s="658" t="s">
        <v>484</v>
      </c>
      <c r="I17" s="659" t="s">
        <v>484</v>
      </c>
      <c r="J17" s="660" t="s">
        <v>0</v>
      </c>
    </row>
    <row r="18" spans="1:10" ht="14.4" customHeight="1" x14ac:dyDescent="0.3">
      <c r="A18" s="656" t="s">
        <v>495</v>
      </c>
      <c r="B18" s="657" t="s">
        <v>485</v>
      </c>
      <c r="C18" s="658">
        <v>1029.6561400000001</v>
      </c>
      <c r="D18" s="658">
        <v>1178.64939</v>
      </c>
      <c r="E18" s="658"/>
      <c r="F18" s="658">
        <v>1659.0549500000002</v>
      </c>
      <c r="G18" s="658">
        <v>1577</v>
      </c>
      <c r="H18" s="658">
        <v>82.05495000000019</v>
      </c>
      <c r="I18" s="659">
        <v>1.0520323081800889</v>
      </c>
      <c r="J18" s="660" t="s">
        <v>1</v>
      </c>
    </row>
    <row r="19" spans="1:10" ht="14.4" customHeight="1" x14ac:dyDescent="0.3">
      <c r="A19" s="656" t="s">
        <v>495</v>
      </c>
      <c r="B19" s="657" t="s">
        <v>486</v>
      </c>
      <c r="C19" s="658">
        <v>0</v>
      </c>
      <c r="D19" s="658">
        <v>457.54935</v>
      </c>
      <c r="E19" s="658"/>
      <c r="F19" s="658">
        <v>652.75008000000003</v>
      </c>
      <c r="G19" s="658">
        <v>583</v>
      </c>
      <c r="H19" s="658">
        <v>69.750080000000025</v>
      </c>
      <c r="I19" s="659">
        <v>1.1196399313893655</v>
      </c>
      <c r="J19" s="660" t="s">
        <v>1</v>
      </c>
    </row>
    <row r="20" spans="1:10" ht="14.4" customHeight="1" x14ac:dyDescent="0.3">
      <c r="A20" s="656" t="s">
        <v>495</v>
      </c>
      <c r="B20" s="657" t="s">
        <v>487</v>
      </c>
      <c r="C20" s="658">
        <v>587.5568300000001</v>
      </c>
      <c r="D20" s="658">
        <v>65.022909999999996</v>
      </c>
      <c r="E20" s="658"/>
      <c r="F20" s="658">
        <v>98.143229999999988</v>
      </c>
      <c r="G20" s="658">
        <v>87</v>
      </c>
      <c r="H20" s="658">
        <v>11.143229999999988</v>
      </c>
      <c r="I20" s="659">
        <v>1.1280831034482757</v>
      </c>
      <c r="J20" s="660" t="s">
        <v>1</v>
      </c>
    </row>
    <row r="21" spans="1:10" ht="14.4" customHeight="1" x14ac:dyDescent="0.3">
      <c r="A21" s="656" t="s">
        <v>495</v>
      </c>
      <c r="B21" s="657" t="s">
        <v>488</v>
      </c>
      <c r="C21" s="658">
        <v>281.77110000000005</v>
      </c>
      <c r="D21" s="658">
        <v>285.45204999999999</v>
      </c>
      <c r="E21" s="658"/>
      <c r="F21" s="658">
        <v>536.66695000000027</v>
      </c>
      <c r="G21" s="658">
        <v>667</v>
      </c>
      <c r="H21" s="658">
        <v>-130.33304999999973</v>
      </c>
      <c r="I21" s="659">
        <v>0.80459812593703184</v>
      </c>
      <c r="J21" s="660" t="s">
        <v>1</v>
      </c>
    </row>
    <row r="22" spans="1:10" ht="14.4" customHeight="1" x14ac:dyDescent="0.3">
      <c r="A22" s="656" t="s">
        <v>495</v>
      </c>
      <c r="B22" s="657" t="s">
        <v>489</v>
      </c>
      <c r="C22" s="658">
        <v>26.221800000000002</v>
      </c>
      <c r="D22" s="658">
        <v>21.263469999999998</v>
      </c>
      <c r="E22" s="658"/>
      <c r="F22" s="658">
        <v>0</v>
      </c>
      <c r="G22" s="658">
        <v>17</v>
      </c>
      <c r="H22" s="658">
        <v>-17</v>
      </c>
      <c r="I22" s="659">
        <v>0</v>
      </c>
      <c r="J22" s="660" t="s">
        <v>1</v>
      </c>
    </row>
    <row r="23" spans="1:10" ht="14.4" customHeight="1" x14ac:dyDescent="0.3">
      <c r="A23" s="656" t="s">
        <v>495</v>
      </c>
      <c r="B23" s="657" t="s">
        <v>490</v>
      </c>
      <c r="C23" s="658">
        <v>342.85584999999986</v>
      </c>
      <c r="D23" s="658">
        <v>348.0013100000001</v>
      </c>
      <c r="E23" s="658"/>
      <c r="F23" s="658">
        <v>855.77543000000014</v>
      </c>
      <c r="G23" s="658">
        <v>487</v>
      </c>
      <c r="H23" s="658">
        <v>368.77543000000014</v>
      </c>
      <c r="I23" s="659">
        <v>1.7572390759753596</v>
      </c>
      <c r="J23" s="660" t="s">
        <v>1</v>
      </c>
    </row>
    <row r="24" spans="1:10" ht="14.4" customHeight="1" x14ac:dyDescent="0.3">
      <c r="A24" s="656" t="s">
        <v>495</v>
      </c>
      <c r="B24" s="657" t="s">
        <v>491</v>
      </c>
      <c r="C24" s="658">
        <v>346.40034000000009</v>
      </c>
      <c r="D24" s="658">
        <v>215.58804000000001</v>
      </c>
      <c r="E24" s="658"/>
      <c r="F24" s="658">
        <v>188.34557000000001</v>
      </c>
      <c r="G24" s="658">
        <v>357</v>
      </c>
      <c r="H24" s="658">
        <v>-168.65442999999999</v>
      </c>
      <c r="I24" s="659">
        <v>0.52757862745098039</v>
      </c>
      <c r="J24" s="660" t="s">
        <v>1</v>
      </c>
    </row>
    <row r="25" spans="1:10" ht="14.4" customHeight="1" x14ac:dyDescent="0.3">
      <c r="A25" s="656" t="s">
        <v>495</v>
      </c>
      <c r="B25" s="657" t="s">
        <v>492</v>
      </c>
      <c r="C25" s="658">
        <v>55.136739999999996</v>
      </c>
      <c r="D25" s="658">
        <v>48.030839999999998</v>
      </c>
      <c r="E25" s="658"/>
      <c r="F25" s="658">
        <v>50.329240000000006</v>
      </c>
      <c r="G25" s="658">
        <v>43</v>
      </c>
      <c r="H25" s="658">
        <v>7.3292400000000058</v>
      </c>
      <c r="I25" s="659">
        <v>1.1704474418604653</v>
      </c>
      <c r="J25" s="660" t="s">
        <v>1</v>
      </c>
    </row>
    <row r="26" spans="1:10" ht="14.4" customHeight="1" x14ac:dyDescent="0.3">
      <c r="A26" s="656" t="s">
        <v>495</v>
      </c>
      <c r="B26" s="657" t="s">
        <v>497</v>
      </c>
      <c r="C26" s="658">
        <v>2669.5987999999998</v>
      </c>
      <c r="D26" s="658">
        <v>2619.5573599999998</v>
      </c>
      <c r="E26" s="658"/>
      <c r="F26" s="658">
        <v>4041.065450000001</v>
      </c>
      <c r="G26" s="658">
        <v>3817</v>
      </c>
      <c r="H26" s="658">
        <v>224.06545000000096</v>
      </c>
      <c r="I26" s="659">
        <v>1.0587019779931885</v>
      </c>
      <c r="J26" s="660" t="s">
        <v>498</v>
      </c>
    </row>
    <row r="27" spans="1:10" ht="14.4" customHeight="1" x14ac:dyDescent="0.3">
      <c r="A27" s="656" t="s">
        <v>484</v>
      </c>
      <c r="B27" s="657" t="s">
        <v>484</v>
      </c>
      <c r="C27" s="658" t="s">
        <v>484</v>
      </c>
      <c r="D27" s="658" t="s">
        <v>484</v>
      </c>
      <c r="E27" s="658"/>
      <c r="F27" s="658" t="s">
        <v>484</v>
      </c>
      <c r="G27" s="658" t="s">
        <v>484</v>
      </c>
      <c r="H27" s="658" t="s">
        <v>484</v>
      </c>
      <c r="I27" s="659" t="s">
        <v>484</v>
      </c>
      <c r="J27" s="660" t="s">
        <v>499</v>
      </c>
    </row>
    <row r="28" spans="1:10" ht="14.4" customHeight="1" x14ac:dyDescent="0.3">
      <c r="A28" s="656" t="s">
        <v>482</v>
      </c>
      <c r="B28" s="657" t="s">
        <v>493</v>
      </c>
      <c r="C28" s="658">
        <v>2669.5987999999998</v>
      </c>
      <c r="D28" s="658">
        <v>2619.5573599999998</v>
      </c>
      <c r="E28" s="658"/>
      <c r="F28" s="658">
        <v>4041.065450000001</v>
      </c>
      <c r="G28" s="658">
        <v>3817</v>
      </c>
      <c r="H28" s="658">
        <v>224.06545000000096</v>
      </c>
      <c r="I28" s="659">
        <v>1.0587019779931885</v>
      </c>
      <c r="J28" s="660" t="s">
        <v>494</v>
      </c>
    </row>
  </sheetData>
  <mergeCells count="3">
    <mergeCell ref="F3:I3"/>
    <mergeCell ref="C4:D4"/>
    <mergeCell ref="A1:I1"/>
  </mergeCells>
  <conditionalFormatting sqref="F15 F29:F65537">
    <cfRule type="cellIs" dxfId="64" priority="18" stopIfTrue="1" operator="greaterThan">
      <formula>1</formula>
    </cfRule>
  </conditionalFormatting>
  <conditionalFormatting sqref="H5:H14">
    <cfRule type="expression" dxfId="63" priority="14">
      <formula>$H5&gt;0</formula>
    </cfRule>
  </conditionalFormatting>
  <conditionalFormatting sqref="I5:I14">
    <cfRule type="expression" dxfId="62" priority="15">
      <formula>$I5&gt;1</formula>
    </cfRule>
  </conditionalFormatting>
  <conditionalFormatting sqref="B5:B14">
    <cfRule type="expression" dxfId="61" priority="11">
      <formula>OR($J5="NS",$J5="SumaNS",$J5="Účet")</formula>
    </cfRule>
  </conditionalFormatting>
  <conditionalFormatting sqref="B5:D14 F5:I14">
    <cfRule type="expression" dxfId="60" priority="17">
      <formula>AND($J5&lt;&gt;"",$J5&lt;&gt;"mezeraKL")</formula>
    </cfRule>
  </conditionalFormatting>
  <conditionalFormatting sqref="B5:D14 F5:I14">
    <cfRule type="expression" dxfId="5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8" priority="13">
      <formula>OR($J5="SumaNS",$J5="NS")</formula>
    </cfRule>
  </conditionalFormatting>
  <conditionalFormatting sqref="A5:A14">
    <cfRule type="expression" dxfId="57" priority="9">
      <formula>AND($J5&lt;&gt;"mezeraKL",$J5&lt;&gt;"")</formula>
    </cfRule>
  </conditionalFormatting>
  <conditionalFormatting sqref="A5:A14">
    <cfRule type="expression" dxfId="56" priority="10">
      <formula>AND($J5&lt;&gt;"",$J5&lt;&gt;"mezeraKL")</formula>
    </cfRule>
  </conditionalFormatting>
  <conditionalFormatting sqref="H16:H28">
    <cfRule type="expression" dxfId="55" priority="5">
      <formula>$H16&gt;0</formula>
    </cfRule>
  </conditionalFormatting>
  <conditionalFormatting sqref="A16:A28">
    <cfRule type="expression" dxfId="54" priority="2">
      <formula>AND($J16&lt;&gt;"mezeraKL",$J16&lt;&gt;"")</formula>
    </cfRule>
  </conditionalFormatting>
  <conditionalFormatting sqref="I16:I28">
    <cfRule type="expression" dxfId="53" priority="6">
      <formula>$I16&gt;1</formula>
    </cfRule>
  </conditionalFormatting>
  <conditionalFormatting sqref="B16:B28">
    <cfRule type="expression" dxfId="52" priority="1">
      <formula>OR($J16="NS",$J16="SumaNS",$J16="Účet")</formula>
    </cfRule>
  </conditionalFormatting>
  <conditionalFormatting sqref="A16:D28 F16:I28">
    <cfRule type="expression" dxfId="51" priority="8">
      <formula>AND($J16&lt;&gt;"",$J16&lt;&gt;"mezeraKL")</formula>
    </cfRule>
  </conditionalFormatting>
  <conditionalFormatting sqref="B16:D28 F16:I28">
    <cfRule type="expression" dxfId="5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89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33" t="s">
        <v>180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" customHeight="1" thickBot="1" x14ac:dyDescent="0.35">
      <c r="A2" s="351" t="s">
        <v>288</v>
      </c>
      <c r="B2" s="66"/>
      <c r="C2" s="314"/>
      <c r="D2" s="314"/>
      <c r="E2" s="488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142</v>
      </c>
      <c r="K3" s="532"/>
      <c r="L3" s="188">
        <f>IF(M3&lt;&gt;0,N3/M3,0)</f>
        <v>421.55237330255858</v>
      </c>
      <c r="M3" s="188">
        <f>SUBTOTAL(9,M5:M1048576)</f>
        <v>9466.7000000000007</v>
      </c>
      <c r="N3" s="189">
        <f>SUBTOTAL(9,N5:N1048576)</f>
        <v>3990709.8523433316</v>
      </c>
    </row>
    <row r="4" spans="1:14" s="311" customFormat="1" ht="14.4" customHeight="1" thickBot="1" x14ac:dyDescent="0.35">
      <c r="A4" s="661" t="s">
        <v>4</v>
      </c>
      <c r="B4" s="662" t="s">
        <v>5</v>
      </c>
      <c r="C4" s="662" t="s">
        <v>0</v>
      </c>
      <c r="D4" s="662" t="s">
        <v>6</v>
      </c>
      <c r="E4" s="663" t="s">
        <v>7</v>
      </c>
      <c r="F4" s="662" t="s">
        <v>1</v>
      </c>
      <c r="G4" s="662" t="s">
        <v>8</v>
      </c>
      <c r="H4" s="662" t="s">
        <v>9</v>
      </c>
      <c r="I4" s="662" t="s">
        <v>10</v>
      </c>
      <c r="J4" s="664" t="s">
        <v>11</v>
      </c>
      <c r="K4" s="664" t="s">
        <v>12</v>
      </c>
      <c r="L4" s="665" t="s">
        <v>165</v>
      </c>
      <c r="M4" s="665" t="s">
        <v>13</v>
      </c>
      <c r="N4" s="666" t="s">
        <v>176</v>
      </c>
    </row>
    <row r="5" spans="1:14" ht="14.4" customHeight="1" x14ac:dyDescent="0.3">
      <c r="A5" s="669" t="s">
        <v>482</v>
      </c>
      <c r="B5" s="670" t="s">
        <v>483</v>
      </c>
      <c r="C5" s="671" t="s">
        <v>495</v>
      </c>
      <c r="D5" s="672" t="s">
        <v>496</v>
      </c>
      <c r="E5" s="673">
        <v>50113001</v>
      </c>
      <c r="F5" s="672" t="s">
        <v>500</v>
      </c>
      <c r="G5" s="671" t="s">
        <v>501</v>
      </c>
      <c r="H5" s="671">
        <v>147251</v>
      </c>
      <c r="I5" s="671">
        <v>147251</v>
      </c>
      <c r="J5" s="671" t="s">
        <v>502</v>
      </c>
      <c r="K5" s="671" t="s">
        <v>503</v>
      </c>
      <c r="L5" s="674">
        <v>19.25</v>
      </c>
      <c r="M5" s="674">
        <v>30</v>
      </c>
      <c r="N5" s="675">
        <v>577.5</v>
      </c>
    </row>
    <row r="6" spans="1:14" ht="14.4" customHeight="1" x14ac:dyDescent="0.3">
      <c r="A6" s="676" t="s">
        <v>482</v>
      </c>
      <c r="B6" s="677" t="s">
        <v>483</v>
      </c>
      <c r="C6" s="678" t="s">
        <v>495</v>
      </c>
      <c r="D6" s="679" t="s">
        <v>496</v>
      </c>
      <c r="E6" s="680">
        <v>50113001</v>
      </c>
      <c r="F6" s="679" t="s">
        <v>500</v>
      </c>
      <c r="G6" s="678" t="s">
        <v>501</v>
      </c>
      <c r="H6" s="678">
        <v>846758</v>
      </c>
      <c r="I6" s="678">
        <v>103387</v>
      </c>
      <c r="J6" s="678" t="s">
        <v>504</v>
      </c>
      <c r="K6" s="678" t="s">
        <v>505</v>
      </c>
      <c r="L6" s="681">
        <v>73.469859625731289</v>
      </c>
      <c r="M6" s="681">
        <v>236</v>
      </c>
      <c r="N6" s="682">
        <v>17338.886871672585</v>
      </c>
    </row>
    <row r="7" spans="1:14" ht="14.4" customHeight="1" x14ac:dyDescent="0.3">
      <c r="A7" s="676" t="s">
        <v>482</v>
      </c>
      <c r="B7" s="677" t="s">
        <v>483</v>
      </c>
      <c r="C7" s="678" t="s">
        <v>495</v>
      </c>
      <c r="D7" s="679" t="s">
        <v>496</v>
      </c>
      <c r="E7" s="680">
        <v>50113001</v>
      </c>
      <c r="F7" s="679" t="s">
        <v>500</v>
      </c>
      <c r="G7" s="678" t="s">
        <v>501</v>
      </c>
      <c r="H7" s="678">
        <v>192729</v>
      </c>
      <c r="I7" s="678">
        <v>92729</v>
      </c>
      <c r="J7" s="678" t="s">
        <v>506</v>
      </c>
      <c r="K7" s="678" t="s">
        <v>507</v>
      </c>
      <c r="L7" s="681">
        <v>48.680000000000021</v>
      </c>
      <c r="M7" s="681">
        <v>26</v>
      </c>
      <c r="N7" s="682">
        <v>1265.6800000000005</v>
      </c>
    </row>
    <row r="8" spans="1:14" ht="14.4" customHeight="1" x14ac:dyDescent="0.3">
      <c r="A8" s="676" t="s">
        <v>482</v>
      </c>
      <c r="B8" s="677" t="s">
        <v>483</v>
      </c>
      <c r="C8" s="678" t="s">
        <v>495</v>
      </c>
      <c r="D8" s="679" t="s">
        <v>496</v>
      </c>
      <c r="E8" s="680">
        <v>50113001</v>
      </c>
      <c r="F8" s="679" t="s">
        <v>500</v>
      </c>
      <c r="G8" s="678" t="s">
        <v>501</v>
      </c>
      <c r="H8" s="678">
        <v>197323</v>
      </c>
      <c r="I8" s="678">
        <v>197323</v>
      </c>
      <c r="J8" s="678" t="s">
        <v>508</v>
      </c>
      <c r="K8" s="678" t="s">
        <v>509</v>
      </c>
      <c r="L8" s="681">
        <v>1360.4900000000002</v>
      </c>
      <c r="M8" s="681">
        <v>23</v>
      </c>
      <c r="N8" s="682">
        <v>31291.270000000008</v>
      </c>
    </row>
    <row r="9" spans="1:14" ht="14.4" customHeight="1" x14ac:dyDescent="0.3">
      <c r="A9" s="676" t="s">
        <v>482</v>
      </c>
      <c r="B9" s="677" t="s">
        <v>483</v>
      </c>
      <c r="C9" s="678" t="s">
        <v>495</v>
      </c>
      <c r="D9" s="679" t="s">
        <v>496</v>
      </c>
      <c r="E9" s="680">
        <v>50113001</v>
      </c>
      <c r="F9" s="679" t="s">
        <v>500</v>
      </c>
      <c r="G9" s="678" t="s">
        <v>501</v>
      </c>
      <c r="H9" s="678">
        <v>100362</v>
      </c>
      <c r="I9" s="678">
        <v>362</v>
      </c>
      <c r="J9" s="678" t="s">
        <v>510</v>
      </c>
      <c r="K9" s="678" t="s">
        <v>511</v>
      </c>
      <c r="L9" s="681">
        <v>87.029959229989188</v>
      </c>
      <c r="M9" s="681">
        <v>14</v>
      </c>
      <c r="N9" s="682">
        <v>1218.4194292198486</v>
      </c>
    </row>
    <row r="10" spans="1:14" ht="14.4" customHeight="1" x14ac:dyDescent="0.3">
      <c r="A10" s="676" t="s">
        <v>482</v>
      </c>
      <c r="B10" s="677" t="s">
        <v>483</v>
      </c>
      <c r="C10" s="678" t="s">
        <v>495</v>
      </c>
      <c r="D10" s="679" t="s">
        <v>496</v>
      </c>
      <c r="E10" s="680">
        <v>50113001</v>
      </c>
      <c r="F10" s="679" t="s">
        <v>500</v>
      </c>
      <c r="G10" s="678" t="s">
        <v>501</v>
      </c>
      <c r="H10" s="678">
        <v>847962</v>
      </c>
      <c r="I10" s="678">
        <v>0</v>
      </c>
      <c r="J10" s="678" t="s">
        <v>512</v>
      </c>
      <c r="K10" s="678" t="s">
        <v>484</v>
      </c>
      <c r="L10" s="681">
        <v>128</v>
      </c>
      <c r="M10" s="681">
        <v>1</v>
      </c>
      <c r="N10" s="682">
        <v>128</v>
      </c>
    </row>
    <row r="11" spans="1:14" ht="14.4" customHeight="1" x14ac:dyDescent="0.3">
      <c r="A11" s="676" t="s">
        <v>482</v>
      </c>
      <c r="B11" s="677" t="s">
        <v>483</v>
      </c>
      <c r="C11" s="678" t="s">
        <v>495</v>
      </c>
      <c r="D11" s="679" t="s">
        <v>496</v>
      </c>
      <c r="E11" s="680">
        <v>50113001</v>
      </c>
      <c r="F11" s="679" t="s">
        <v>500</v>
      </c>
      <c r="G11" s="678" t="s">
        <v>501</v>
      </c>
      <c r="H11" s="678">
        <v>845008</v>
      </c>
      <c r="I11" s="678">
        <v>107806</v>
      </c>
      <c r="J11" s="678" t="s">
        <v>513</v>
      </c>
      <c r="K11" s="678" t="s">
        <v>514</v>
      </c>
      <c r="L11" s="681">
        <v>67.390000000000015</v>
      </c>
      <c r="M11" s="681">
        <v>4</v>
      </c>
      <c r="N11" s="682">
        <v>269.56000000000006</v>
      </c>
    </row>
    <row r="12" spans="1:14" ht="14.4" customHeight="1" x14ac:dyDescent="0.3">
      <c r="A12" s="676" t="s">
        <v>482</v>
      </c>
      <c r="B12" s="677" t="s">
        <v>483</v>
      </c>
      <c r="C12" s="678" t="s">
        <v>495</v>
      </c>
      <c r="D12" s="679" t="s">
        <v>496</v>
      </c>
      <c r="E12" s="680">
        <v>50113001</v>
      </c>
      <c r="F12" s="679" t="s">
        <v>500</v>
      </c>
      <c r="G12" s="678" t="s">
        <v>501</v>
      </c>
      <c r="H12" s="678">
        <v>176954</v>
      </c>
      <c r="I12" s="678">
        <v>176954</v>
      </c>
      <c r="J12" s="678" t="s">
        <v>515</v>
      </c>
      <c r="K12" s="678" t="s">
        <v>516</v>
      </c>
      <c r="L12" s="681">
        <v>95.572599999999994</v>
      </c>
      <c r="M12" s="681">
        <v>5</v>
      </c>
      <c r="N12" s="682">
        <v>477.86299999999994</v>
      </c>
    </row>
    <row r="13" spans="1:14" ht="14.4" customHeight="1" x14ac:dyDescent="0.3">
      <c r="A13" s="676" t="s">
        <v>482</v>
      </c>
      <c r="B13" s="677" t="s">
        <v>483</v>
      </c>
      <c r="C13" s="678" t="s">
        <v>495</v>
      </c>
      <c r="D13" s="679" t="s">
        <v>496</v>
      </c>
      <c r="E13" s="680">
        <v>50113001</v>
      </c>
      <c r="F13" s="679" t="s">
        <v>500</v>
      </c>
      <c r="G13" s="678" t="s">
        <v>501</v>
      </c>
      <c r="H13" s="678">
        <v>167547</v>
      </c>
      <c r="I13" s="678">
        <v>67547</v>
      </c>
      <c r="J13" s="678" t="s">
        <v>517</v>
      </c>
      <c r="K13" s="678" t="s">
        <v>518</v>
      </c>
      <c r="L13" s="681">
        <v>46.613333333333337</v>
      </c>
      <c r="M13" s="681">
        <v>9</v>
      </c>
      <c r="N13" s="682">
        <v>419.52000000000004</v>
      </c>
    </row>
    <row r="14" spans="1:14" ht="14.4" customHeight="1" x14ac:dyDescent="0.3">
      <c r="A14" s="676" t="s">
        <v>482</v>
      </c>
      <c r="B14" s="677" t="s">
        <v>483</v>
      </c>
      <c r="C14" s="678" t="s">
        <v>495</v>
      </c>
      <c r="D14" s="679" t="s">
        <v>496</v>
      </c>
      <c r="E14" s="680">
        <v>50113001</v>
      </c>
      <c r="F14" s="679" t="s">
        <v>500</v>
      </c>
      <c r="G14" s="678" t="s">
        <v>501</v>
      </c>
      <c r="H14" s="678">
        <v>145310</v>
      </c>
      <c r="I14" s="678">
        <v>45310</v>
      </c>
      <c r="J14" s="678" t="s">
        <v>519</v>
      </c>
      <c r="K14" s="678" t="s">
        <v>520</v>
      </c>
      <c r="L14" s="681">
        <v>44.899999999999991</v>
      </c>
      <c r="M14" s="681">
        <v>1</v>
      </c>
      <c r="N14" s="682">
        <v>44.899999999999991</v>
      </c>
    </row>
    <row r="15" spans="1:14" ht="14.4" customHeight="1" x14ac:dyDescent="0.3">
      <c r="A15" s="676" t="s">
        <v>482</v>
      </c>
      <c r="B15" s="677" t="s">
        <v>483</v>
      </c>
      <c r="C15" s="678" t="s">
        <v>495</v>
      </c>
      <c r="D15" s="679" t="s">
        <v>496</v>
      </c>
      <c r="E15" s="680">
        <v>50113001</v>
      </c>
      <c r="F15" s="679" t="s">
        <v>500</v>
      </c>
      <c r="G15" s="678" t="s">
        <v>501</v>
      </c>
      <c r="H15" s="678">
        <v>845369</v>
      </c>
      <c r="I15" s="678">
        <v>107987</v>
      </c>
      <c r="J15" s="678" t="s">
        <v>521</v>
      </c>
      <c r="K15" s="678" t="s">
        <v>522</v>
      </c>
      <c r="L15" s="681">
        <v>112.95999999999997</v>
      </c>
      <c r="M15" s="681">
        <v>2</v>
      </c>
      <c r="N15" s="682">
        <v>225.91999999999993</v>
      </c>
    </row>
    <row r="16" spans="1:14" ht="14.4" customHeight="1" x14ac:dyDescent="0.3">
      <c r="A16" s="676" t="s">
        <v>482</v>
      </c>
      <c r="B16" s="677" t="s">
        <v>483</v>
      </c>
      <c r="C16" s="678" t="s">
        <v>495</v>
      </c>
      <c r="D16" s="679" t="s">
        <v>496</v>
      </c>
      <c r="E16" s="680">
        <v>50113001</v>
      </c>
      <c r="F16" s="679" t="s">
        <v>500</v>
      </c>
      <c r="G16" s="678" t="s">
        <v>523</v>
      </c>
      <c r="H16" s="678">
        <v>187158</v>
      </c>
      <c r="I16" s="678">
        <v>187158</v>
      </c>
      <c r="J16" s="678" t="s">
        <v>524</v>
      </c>
      <c r="K16" s="678" t="s">
        <v>525</v>
      </c>
      <c r="L16" s="681">
        <v>110</v>
      </c>
      <c r="M16" s="681">
        <v>3</v>
      </c>
      <c r="N16" s="682">
        <v>330</v>
      </c>
    </row>
    <row r="17" spans="1:14" ht="14.4" customHeight="1" x14ac:dyDescent="0.3">
      <c r="A17" s="676" t="s">
        <v>482</v>
      </c>
      <c r="B17" s="677" t="s">
        <v>483</v>
      </c>
      <c r="C17" s="678" t="s">
        <v>495</v>
      </c>
      <c r="D17" s="679" t="s">
        <v>496</v>
      </c>
      <c r="E17" s="680">
        <v>50113001</v>
      </c>
      <c r="F17" s="679" t="s">
        <v>500</v>
      </c>
      <c r="G17" s="678" t="s">
        <v>523</v>
      </c>
      <c r="H17" s="678">
        <v>187156</v>
      </c>
      <c r="I17" s="678">
        <v>187156</v>
      </c>
      <c r="J17" s="678" t="s">
        <v>526</v>
      </c>
      <c r="K17" s="678" t="s">
        <v>527</v>
      </c>
      <c r="L17" s="681">
        <v>560.99976764852363</v>
      </c>
      <c r="M17" s="681">
        <v>25.2</v>
      </c>
      <c r="N17" s="682">
        <v>14137.194144742794</v>
      </c>
    </row>
    <row r="18" spans="1:14" ht="14.4" customHeight="1" x14ac:dyDescent="0.3">
      <c r="A18" s="676" t="s">
        <v>482</v>
      </c>
      <c r="B18" s="677" t="s">
        <v>483</v>
      </c>
      <c r="C18" s="678" t="s">
        <v>495</v>
      </c>
      <c r="D18" s="679" t="s">
        <v>496</v>
      </c>
      <c r="E18" s="680">
        <v>50113001</v>
      </c>
      <c r="F18" s="679" t="s">
        <v>500</v>
      </c>
      <c r="G18" s="678" t="s">
        <v>523</v>
      </c>
      <c r="H18" s="678">
        <v>187159</v>
      </c>
      <c r="I18" s="678">
        <v>187159</v>
      </c>
      <c r="J18" s="678" t="s">
        <v>528</v>
      </c>
      <c r="K18" s="678" t="s">
        <v>529</v>
      </c>
      <c r="L18" s="681">
        <v>785.40000000000009</v>
      </c>
      <c r="M18" s="681">
        <v>36</v>
      </c>
      <c r="N18" s="682">
        <v>28274.400000000001</v>
      </c>
    </row>
    <row r="19" spans="1:14" ht="14.4" customHeight="1" x14ac:dyDescent="0.3">
      <c r="A19" s="676" t="s">
        <v>482</v>
      </c>
      <c r="B19" s="677" t="s">
        <v>483</v>
      </c>
      <c r="C19" s="678" t="s">
        <v>495</v>
      </c>
      <c r="D19" s="679" t="s">
        <v>496</v>
      </c>
      <c r="E19" s="680">
        <v>50113001</v>
      </c>
      <c r="F19" s="679" t="s">
        <v>500</v>
      </c>
      <c r="G19" s="678" t="s">
        <v>501</v>
      </c>
      <c r="H19" s="678">
        <v>199295</v>
      </c>
      <c r="I19" s="678">
        <v>99295</v>
      </c>
      <c r="J19" s="678" t="s">
        <v>530</v>
      </c>
      <c r="K19" s="678" t="s">
        <v>531</v>
      </c>
      <c r="L19" s="681">
        <v>26.28</v>
      </c>
      <c r="M19" s="681">
        <v>1</v>
      </c>
      <c r="N19" s="682">
        <v>26.28</v>
      </c>
    </row>
    <row r="20" spans="1:14" ht="14.4" customHeight="1" x14ac:dyDescent="0.3">
      <c r="A20" s="676" t="s">
        <v>482</v>
      </c>
      <c r="B20" s="677" t="s">
        <v>483</v>
      </c>
      <c r="C20" s="678" t="s">
        <v>495</v>
      </c>
      <c r="D20" s="679" t="s">
        <v>496</v>
      </c>
      <c r="E20" s="680">
        <v>50113001</v>
      </c>
      <c r="F20" s="679" t="s">
        <v>500</v>
      </c>
      <c r="G20" s="678" t="s">
        <v>501</v>
      </c>
      <c r="H20" s="678">
        <v>196610</v>
      </c>
      <c r="I20" s="678">
        <v>96610</v>
      </c>
      <c r="J20" s="678" t="s">
        <v>532</v>
      </c>
      <c r="K20" s="678" t="s">
        <v>533</v>
      </c>
      <c r="L20" s="681">
        <v>46.710000000000008</v>
      </c>
      <c r="M20" s="681">
        <v>26</v>
      </c>
      <c r="N20" s="682">
        <v>1214.4600000000003</v>
      </c>
    </row>
    <row r="21" spans="1:14" ht="14.4" customHeight="1" x14ac:dyDescent="0.3">
      <c r="A21" s="676" t="s">
        <v>482</v>
      </c>
      <c r="B21" s="677" t="s">
        <v>483</v>
      </c>
      <c r="C21" s="678" t="s">
        <v>495</v>
      </c>
      <c r="D21" s="679" t="s">
        <v>496</v>
      </c>
      <c r="E21" s="680">
        <v>50113001</v>
      </c>
      <c r="F21" s="679" t="s">
        <v>500</v>
      </c>
      <c r="G21" s="678" t="s">
        <v>501</v>
      </c>
      <c r="H21" s="678">
        <v>849713</v>
      </c>
      <c r="I21" s="678">
        <v>125046</v>
      </c>
      <c r="J21" s="678" t="s">
        <v>534</v>
      </c>
      <c r="K21" s="678" t="s">
        <v>535</v>
      </c>
      <c r="L21" s="681">
        <v>61.72989878703104</v>
      </c>
      <c r="M21" s="681">
        <v>1</v>
      </c>
      <c r="N21" s="682">
        <v>61.72989878703104</v>
      </c>
    </row>
    <row r="22" spans="1:14" ht="14.4" customHeight="1" x14ac:dyDescent="0.3">
      <c r="A22" s="676" t="s">
        <v>482</v>
      </c>
      <c r="B22" s="677" t="s">
        <v>483</v>
      </c>
      <c r="C22" s="678" t="s">
        <v>495</v>
      </c>
      <c r="D22" s="679" t="s">
        <v>496</v>
      </c>
      <c r="E22" s="680">
        <v>50113001</v>
      </c>
      <c r="F22" s="679" t="s">
        <v>500</v>
      </c>
      <c r="G22" s="678" t="s">
        <v>501</v>
      </c>
      <c r="H22" s="678">
        <v>849561</v>
      </c>
      <c r="I22" s="678">
        <v>125060</v>
      </c>
      <c r="J22" s="678" t="s">
        <v>536</v>
      </c>
      <c r="K22" s="678" t="s">
        <v>537</v>
      </c>
      <c r="L22" s="681">
        <v>34.670000000000009</v>
      </c>
      <c r="M22" s="681">
        <v>3</v>
      </c>
      <c r="N22" s="682">
        <v>104.01000000000002</v>
      </c>
    </row>
    <row r="23" spans="1:14" ht="14.4" customHeight="1" x14ac:dyDescent="0.3">
      <c r="A23" s="676" t="s">
        <v>482</v>
      </c>
      <c r="B23" s="677" t="s">
        <v>483</v>
      </c>
      <c r="C23" s="678" t="s">
        <v>495</v>
      </c>
      <c r="D23" s="679" t="s">
        <v>496</v>
      </c>
      <c r="E23" s="680">
        <v>50113001</v>
      </c>
      <c r="F23" s="679" t="s">
        <v>500</v>
      </c>
      <c r="G23" s="678" t="s">
        <v>501</v>
      </c>
      <c r="H23" s="678">
        <v>847713</v>
      </c>
      <c r="I23" s="678">
        <v>125526</v>
      </c>
      <c r="J23" s="678" t="s">
        <v>538</v>
      </c>
      <c r="K23" s="678" t="s">
        <v>539</v>
      </c>
      <c r="L23" s="681">
        <v>87.570000000000007</v>
      </c>
      <c r="M23" s="681">
        <v>1</v>
      </c>
      <c r="N23" s="682">
        <v>87.570000000000007</v>
      </c>
    </row>
    <row r="24" spans="1:14" ht="14.4" customHeight="1" x14ac:dyDescent="0.3">
      <c r="A24" s="676" t="s">
        <v>482</v>
      </c>
      <c r="B24" s="677" t="s">
        <v>483</v>
      </c>
      <c r="C24" s="678" t="s">
        <v>495</v>
      </c>
      <c r="D24" s="679" t="s">
        <v>496</v>
      </c>
      <c r="E24" s="680">
        <v>50113001</v>
      </c>
      <c r="F24" s="679" t="s">
        <v>500</v>
      </c>
      <c r="G24" s="678" t="s">
        <v>501</v>
      </c>
      <c r="H24" s="678">
        <v>189244</v>
      </c>
      <c r="I24" s="678">
        <v>89244</v>
      </c>
      <c r="J24" s="678" t="s">
        <v>540</v>
      </c>
      <c r="K24" s="678" t="s">
        <v>541</v>
      </c>
      <c r="L24" s="681">
        <v>20.759000000000004</v>
      </c>
      <c r="M24" s="681">
        <v>120</v>
      </c>
      <c r="N24" s="682">
        <v>2491.0800000000004</v>
      </c>
    </row>
    <row r="25" spans="1:14" ht="14.4" customHeight="1" x14ac:dyDescent="0.3">
      <c r="A25" s="676" t="s">
        <v>482</v>
      </c>
      <c r="B25" s="677" t="s">
        <v>483</v>
      </c>
      <c r="C25" s="678" t="s">
        <v>495</v>
      </c>
      <c r="D25" s="679" t="s">
        <v>496</v>
      </c>
      <c r="E25" s="680">
        <v>50113001</v>
      </c>
      <c r="F25" s="679" t="s">
        <v>500</v>
      </c>
      <c r="G25" s="678" t="s">
        <v>501</v>
      </c>
      <c r="H25" s="678">
        <v>187764</v>
      </c>
      <c r="I25" s="678">
        <v>87764</v>
      </c>
      <c r="J25" s="678" t="s">
        <v>542</v>
      </c>
      <c r="K25" s="678" t="s">
        <v>543</v>
      </c>
      <c r="L25" s="681">
        <v>52.46</v>
      </c>
      <c r="M25" s="681">
        <v>25</v>
      </c>
      <c r="N25" s="682">
        <v>1311.5</v>
      </c>
    </row>
    <row r="26" spans="1:14" ht="14.4" customHeight="1" x14ac:dyDescent="0.3">
      <c r="A26" s="676" t="s">
        <v>482</v>
      </c>
      <c r="B26" s="677" t="s">
        <v>483</v>
      </c>
      <c r="C26" s="678" t="s">
        <v>495</v>
      </c>
      <c r="D26" s="679" t="s">
        <v>496</v>
      </c>
      <c r="E26" s="680">
        <v>50113001</v>
      </c>
      <c r="F26" s="679" t="s">
        <v>500</v>
      </c>
      <c r="G26" s="678" t="s">
        <v>501</v>
      </c>
      <c r="H26" s="678">
        <v>187825</v>
      </c>
      <c r="I26" s="678">
        <v>87825</v>
      </c>
      <c r="J26" s="678" t="s">
        <v>544</v>
      </c>
      <c r="K26" s="678" t="s">
        <v>543</v>
      </c>
      <c r="L26" s="681">
        <v>80.36999999999999</v>
      </c>
      <c r="M26" s="681">
        <v>54</v>
      </c>
      <c r="N26" s="682">
        <v>4339.9799999999996</v>
      </c>
    </row>
    <row r="27" spans="1:14" ht="14.4" customHeight="1" x14ac:dyDescent="0.3">
      <c r="A27" s="676" t="s">
        <v>482</v>
      </c>
      <c r="B27" s="677" t="s">
        <v>483</v>
      </c>
      <c r="C27" s="678" t="s">
        <v>495</v>
      </c>
      <c r="D27" s="679" t="s">
        <v>496</v>
      </c>
      <c r="E27" s="680">
        <v>50113001</v>
      </c>
      <c r="F27" s="679" t="s">
        <v>500</v>
      </c>
      <c r="G27" s="678" t="s">
        <v>501</v>
      </c>
      <c r="H27" s="678">
        <v>169667</v>
      </c>
      <c r="I27" s="678">
        <v>69667</v>
      </c>
      <c r="J27" s="678" t="s">
        <v>545</v>
      </c>
      <c r="K27" s="678" t="s">
        <v>543</v>
      </c>
      <c r="L27" s="681">
        <v>103.56999999999998</v>
      </c>
      <c r="M27" s="681">
        <v>160</v>
      </c>
      <c r="N27" s="682">
        <v>16571.199999999997</v>
      </c>
    </row>
    <row r="28" spans="1:14" ht="14.4" customHeight="1" x14ac:dyDescent="0.3">
      <c r="A28" s="676" t="s">
        <v>482</v>
      </c>
      <c r="B28" s="677" t="s">
        <v>483</v>
      </c>
      <c r="C28" s="678" t="s">
        <v>495</v>
      </c>
      <c r="D28" s="679" t="s">
        <v>496</v>
      </c>
      <c r="E28" s="680">
        <v>50113001</v>
      </c>
      <c r="F28" s="679" t="s">
        <v>500</v>
      </c>
      <c r="G28" s="678" t="s">
        <v>501</v>
      </c>
      <c r="H28" s="678">
        <v>187822</v>
      </c>
      <c r="I28" s="678">
        <v>87822</v>
      </c>
      <c r="J28" s="678" t="s">
        <v>546</v>
      </c>
      <c r="K28" s="678" t="s">
        <v>547</v>
      </c>
      <c r="L28" s="681">
        <v>1333.0900000000001</v>
      </c>
      <c r="M28" s="681">
        <v>1</v>
      </c>
      <c r="N28" s="682">
        <v>1333.0900000000001</v>
      </c>
    </row>
    <row r="29" spans="1:14" ht="14.4" customHeight="1" x14ac:dyDescent="0.3">
      <c r="A29" s="676" t="s">
        <v>482</v>
      </c>
      <c r="B29" s="677" t="s">
        <v>483</v>
      </c>
      <c r="C29" s="678" t="s">
        <v>495</v>
      </c>
      <c r="D29" s="679" t="s">
        <v>496</v>
      </c>
      <c r="E29" s="680">
        <v>50113001</v>
      </c>
      <c r="F29" s="679" t="s">
        <v>500</v>
      </c>
      <c r="G29" s="678" t="s">
        <v>501</v>
      </c>
      <c r="H29" s="678">
        <v>843072</v>
      </c>
      <c r="I29" s="678">
        <v>0</v>
      </c>
      <c r="J29" s="678" t="s">
        <v>548</v>
      </c>
      <c r="K29" s="678" t="s">
        <v>484</v>
      </c>
      <c r="L29" s="681">
        <v>56.91</v>
      </c>
      <c r="M29" s="681">
        <v>6</v>
      </c>
      <c r="N29" s="682">
        <v>341.46</v>
      </c>
    </row>
    <row r="30" spans="1:14" ht="14.4" customHeight="1" x14ac:dyDescent="0.3">
      <c r="A30" s="676" t="s">
        <v>482</v>
      </c>
      <c r="B30" s="677" t="s">
        <v>483</v>
      </c>
      <c r="C30" s="678" t="s">
        <v>495</v>
      </c>
      <c r="D30" s="679" t="s">
        <v>496</v>
      </c>
      <c r="E30" s="680">
        <v>50113001</v>
      </c>
      <c r="F30" s="679" t="s">
        <v>500</v>
      </c>
      <c r="G30" s="678" t="s">
        <v>501</v>
      </c>
      <c r="H30" s="678">
        <v>850608</v>
      </c>
      <c r="I30" s="678">
        <v>169303</v>
      </c>
      <c r="J30" s="678" t="s">
        <v>549</v>
      </c>
      <c r="K30" s="678" t="s">
        <v>550</v>
      </c>
      <c r="L30" s="681">
        <v>224.81000000000023</v>
      </c>
      <c r="M30" s="681">
        <v>1</v>
      </c>
      <c r="N30" s="682">
        <v>224.81000000000023</v>
      </c>
    </row>
    <row r="31" spans="1:14" ht="14.4" customHeight="1" x14ac:dyDescent="0.3">
      <c r="A31" s="676" t="s">
        <v>482</v>
      </c>
      <c r="B31" s="677" t="s">
        <v>483</v>
      </c>
      <c r="C31" s="678" t="s">
        <v>495</v>
      </c>
      <c r="D31" s="679" t="s">
        <v>496</v>
      </c>
      <c r="E31" s="680">
        <v>50113001</v>
      </c>
      <c r="F31" s="679" t="s">
        <v>500</v>
      </c>
      <c r="G31" s="678" t="s">
        <v>501</v>
      </c>
      <c r="H31" s="678">
        <v>100392</v>
      </c>
      <c r="I31" s="678">
        <v>392</v>
      </c>
      <c r="J31" s="678" t="s">
        <v>551</v>
      </c>
      <c r="K31" s="678" t="s">
        <v>552</v>
      </c>
      <c r="L31" s="681">
        <v>57.93832161913663</v>
      </c>
      <c r="M31" s="681">
        <v>4</v>
      </c>
      <c r="N31" s="682">
        <v>231.75328647654652</v>
      </c>
    </row>
    <row r="32" spans="1:14" ht="14.4" customHeight="1" x14ac:dyDescent="0.3">
      <c r="A32" s="676" t="s">
        <v>482</v>
      </c>
      <c r="B32" s="677" t="s">
        <v>483</v>
      </c>
      <c r="C32" s="678" t="s">
        <v>495</v>
      </c>
      <c r="D32" s="679" t="s">
        <v>496</v>
      </c>
      <c r="E32" s="680">
        <v>50113001</v>
      </c>
      <c r="F32" s="679" t="s">
        <v>500</v>
      </c>
      <c r="G32" s="678" t="s">
        <v>501</v>
      </c>
      <c r="H32" s="678">
        <v>192351</v>
      </c>
      <c r="I32" s="678">
        <v>92351</v>
      </c>
      <c r="J32" s="678" t="s">
        <v>553</v>
      </c>
      <c r="K32" s="678" t="s">
        <v>554</v>
      </c>
      <c r="L32" s="681">
        <v>86.219836734693871</v>
      </c>
      <c r="M32" s="681">
        <v>49</v>
      </c>
      <c r="N32" s="682">
        <v>4224.7719999999999</v>
      </c>
    </row>
    <row r="33" spans="1:14" ht="14.4" customHeight="1" x14ac:dyDescent="0.3">
      <c r="A33" s="676" t="s">
        <v>482</v>
      </c>
      <c r="B33" s="677" t="s">
        <v>483</v>
      </c>
      <c r="C33" s="678" t="s">
        <v>495</v>
      </c>
      <c r="D33" s="679" t="s">
        <v>496</v>
      </c>
      <c r="E33" s="680">
        <v>50113001</v>
      </c>
      <c r="F33" s="679" t="s">
        <v>500</v>
      </c>
      <c r="G33" s="678" t="s">
        <v>484</v>
      </c>
      <c r="H33" s="678">
        <v>132853</v>
      </c>
      <c r="I33" s="678">
        <v>132853</v>
      </c>
      <c r="J33" s="678" t="s">
        <v>555</v>
      </c>
      <c r="K33" s="678" t="s">
        <v>556</v>
      </c>
      <c r="L33" s="681">
        <v>103.31999999999998</v>
      </c>
      <c r="M33" s="681">
        <v>1</v>
      </c>
      <c r="N33" s="682">
        <v>103.31999999999998</v>
      </c>
    </row>
    <row r="34" spans="1:14" ht="14.4" customHeight="1" x14ac:dyDescent="0.3">
      <c r="A34" s="676" t="s">
        <v>482</v>
      </c>
      <c r="B34" s="677" t="s">
        <v>483</v>
      </c>
      <c r="C34" s="678" t="s">
        <v>495</v>
      </c>
      <c r="D34" s="679" t="s">
        <v>496</v>
      </c>
      <c r="E34" s="680">
        <v>50113001</v>
      </c>
      <c r="F34" s="679" t="s">
        <v>500</v>
      </c>
      <c r="G34" s="678" t="s">
        <v>501</v>
      </c>
      <c r="H34" s="678">
        <v>176496</v>
      </c>
      <c r="I34" s="678">
        <v>76496</v>
      </c>
      <c r="J34" s="678" t="s">
        <v>557</v>
      </c>
      <c r="K34" s="678" t="s">
        <v>558</v>
      </c>
      <c r="L34" s="681">
        <v>125.43000000000002</v>
      </c>
      <c r="M34" s="681">
        <v>10</v>
      </c>
      <c r="N34" s="682">
        <v>1254.3000000000002</v>
      </c>
    </row>
    <row r="35" spans="1:14" ht="14.4" customHeight="1" x14ac:dyDescent="0.3">
      <c r="A35" s="676" t="s">
        <v>482</v>
      </c>
      <c r="B35" s="677" t="s">
        <v>483</v>
      </c>
      <c r="C35" s="678" t="s">
        <v>495</v>
      </c>
      <c r="D35" s="679" t="s">
        <v>496</v>
      </c>
      <c r="E35" s="680">
        <v>50113001</v>
      </c>
      <c r="F35" s="679" t="s">
        <v>500</v>
      </c>
      <c r="G35" s="678" t="s">
        <v>501</v>
      </c>
      <c r="H35" s="678">
        <v>162317</v>
      </c>
      <c r="I35" s="678">
        <v>62317</v>
      </c>
      <c r="J35" s="678" t="s">
        <v>559</v>
      </c>
      <c r="K35" s="678" t="s">
        <v>560</v>
      </c>
      <c r="L35" s="681">
        <v>286</v>
      </c>
      <c r="M35" s="681">
        <v>4</v>
      </c>
      <c r="N35" s="682">
        <v>1144</v>
      </c>
    </row>
    <row r="36" spans="1:14" ht="14.4" customHeight="1" x14ac:dyDescent="0.3">
      <c r="A36" s="676" t="s">
        <v>482</v>
      </c>
      <c r="B36" s="677" t="s">
        <v>483</v>
      </c>
      <c r="C36" s="678" t="s">
        <v>495</v>
      </c>
      <c r="D36" s="679" t="s">
        <v>496</v>
      </c>
      <c r="E36" s="680">
        <v>50113001</v>
      </c>
      <c r="F36" s="679" t="s">
        <v>500</v>
      </c>
      <c r="G36" s="678" t="s">
        <v>501</v>
      </c>
      <c r="H36" s="678">
        <v>183974</v>
      </c>
      <c r="I36" s="678">
        <v>83974</v>
      </c>
      <c r="J36" s="678" t="s">
        <v>561</v>
      </c>
      <c r="K36" s="678" t="s">
        <v>562</v>
      </c>
      <c r="L36" s="681">
        <v>94.739999999999981</v>
      </c>
      <c r="M36" s="681">
        <v>18</v>
      </c>
      <c r="N36" s="682">
        <v>1705.3199999999997</v>
      </c>
    </row>
    <row r="37" spans="1:14" ht="14.4" customHeight="1" x14ac:dyDescent="0.3">
      <c r="A37" s="676" t="s">
        <v>482</v>
      </c>
      <c r="B37" s="677" t="s">
        <v>483</v>
      </c>
      <c r="C37" s="678" t="s">
        <v>495</v>
      </c>
      <c r="D37" s="679" t="s">
        <v>496</v>
      </c>
      <c r="E37" s="680">
        <v>50113001</v>
      </c>
      <c r="F37" s="679" t="s">
        <v>500</v>
      </c>
      <c r="G37" s="678" t="s">
        <v>501</v>
      </c>
      <c r="H37" s="678">
        <v>49941</v>
      </c>
      <c r="I37" s="678">
        <v>49941</v>
      </c>
      <c r="J37" s="678" t="s">
        <v>563</v>
      </c>
      <c r="K37" s="678" t="s">
        <v>564</v>
      </c>
      <c r="L37" s="681">
        <v>296.54000000000008</v>
      </c>
      <c r="M37" s="681">
        <v>2</v>
      </c>
      <c r="N37" s="682">
        <v>593.08000000000015</v>
      </c>
    </row>
    <row r="38" spans="1:14" ht="14.4" customHeight="1" x14ac:dyDescent="0.3">
      <c r="A38" s="676" t="s">
        <v>482</v>
      </c>
      <c r="B38" s="677" t="s">
        <v>483</v>
      </c>
      <c r="C38" s="678" t="s">
        <v>495</v>
      </c>
      <c r="D38" s="679" t="s">
        <v>496</v>
      </c>
      <c r="E38" s="680">
        <v>50113001</v>
      </c>
      <c r="F38" s="679" t="s">
        <v>500</v>
      </c>
      <c r="G38" s="678" t="s">
        <v>501</v>
      </c>
      <c r="H38" s="678">
        <v>132225</v>
      </c>
      <c r="I38" s="678">
        <v>32225</v>
      </c>
      <c r="J38" s="678" t="s">
        <v>565</v>
      </c>
      <c r="K38" s="678" t="s">
        <v>566</v>
      </c>
      <c r="L38" s="681">
        <v>73.930000000000007</v>
      </c>
      <c r="M38" s="681">
        <v>1</v>
      </c>
      <c r="N38" s="682">
        <v>73.930000000000007</v>
      </c>
    </row>
    <row r="39" spans="1:14" ht="14.4" customHeight="1" x14ac:dyDescent="0.3">
      <c r="A39" s="676" t="s">
        <v>482</v>
      </c>
      <c r="B39" s="677" t="s">
        <v>483</v>
      </c>
      <c r="C39" s="678" t="s">
        <v>495</v>
      </c>
      <c r="D39" s="679" t="s">
        <v>496</v>
      </c>
      <c r="E39" s="680">
        <v>50113001</v>
      </c>
      <c r="F39" s="679" t="s">
        <v>500</v>
      </c>
      <c r="G39" s="678" t="s">
        <v>501</v>
      </c>
      <c r="H39" s="678">
        <v>850305</v>
      </c>
      <c r="I39" s="678">
        <v>0</v>
      </c>
      <c r="J39" s="678" t="s">
        <v>567</v>
      </c>
      <c r="K39" s="678" t="s">
        <v>484</v>
      </c>
      <c r="L39" s="681">
        <v>339.84000000000003</v>
      </c>
      <c r="M39" s="681">
        <v>1</v>
      </c>
      <c r="N39" s="682">
        <v>339.84000000000003</v>
      </c>
    </row>
    <row r="40" spans="1:14" ht="14.4" customHeight="1" x14ac:dyDescent="0.3">
      <c r="A40" s="676" t="s">
        <v>482</v>
      </c>
      <c r="B40" s="677" t="s">
        <v>483</v>
      </c>
      <c r="C40" s="678" t="s">
        <v>495</v>
      </c>
      <c r="D40" s="679" t="s">
        <v>496</v>
      </c>
      <c r="E40" s="680">
        <v>50113001</v>
      </c>
      <c r="F40" s="679" t="s">
        <v>500</v>
      </c>
      <c r="G40" s="678" t="s">
        <v>501</v>
      </c>
      <c r="H40" s="678">
        <v>845329</v>
      </c>
      <c r="I40" s="678">
        <v>0</v>
      </c>
      <c r="J40" s="678" t="s">
        <v>568</v>
      </c>
      <c r="K40" s="678" t="s">
        <v>484</v>
      </c>
      <c r="L40" s="681">
        <v>169.92</v>
      </c>
      <c r="M40" s="681">
        <v>1</v>
      </c>
      <c r="N40" s="682">
        <v>169.92</v>
      </c>
    </row>
    <row r="41" spans="1:14" ht="14.4" customHeight="1" x14ac:dyDescent="0.3">
      <c r="A41" s="676" t="s">
        <v>482</v>
      </c>
      <c r="B41" s="677" t="s">
        <v>483</v>
      </c>
      <c r="C41" s="678" t="s">
        <v>495</v>
      </c>
      <c r="D41" s="679" t="s">
        <v>496</v>
      </c>
      <c r="E41" s="680">
        <v>50113001</v>
      </c>
      <c r="F41" s="679" t="s">
        <v>500</v>
      </c>
      <c r="G41" s="678" t="s">
        <v>501</v>
      </c>
      <c r="H41" s="678">
        <v>203954</v>
      </c>
      <c r="I41" s="678">
        <v>203954</v>
      </c>
      <c r="J41" s="678" t="s">
        <v>569</v>
      </c>
      <c r="K41" s="678" t="s">
        <v>570</v>
      </c>
      <c r="L41" s="681">
        <v>93.039999999999978</v>
      </c>
      <c r="M41" s="681">
        <v>1</v>
      </c>
      <c r="N41" s="682">
        <v>93.039999999999978</v>
      </c>
    </row>
    <row r="42" spans="1:14" ht="14.4" customHeight="1" x14ac:dyDescent="0.3">
      <c r="A42" s="676" t="s">
        <v>482</v>
      </c>
      <c r="B42" s="677" t="s">
        <v>483</v>
      </c>
      <c r="C42" s="678" t="s">
        <v>495</v>
      </c>
      <c r="D42" s="679" t="s">
        <v>496</v>
      </c>
      <c r="E42" s="680">
        <v>50113001</v>
      </c>
      <c r="F42" s="679" t="s">
        <v>500</v>
      </c>
      <c r="G42" s="678" t="s">
        <v>501</v>
      </c>
      <c r="H42" s="678">
        <v>185625</v>
      </c>
      <c r="I42" s="678">
        <v>185625</v>
      </c>
      <c r="J42" s="678" t="s">
        <v>571</v>
      </c>
      <c r="K42" s="678" t="s">
        <v>572</v>
      </c>
      <c r="L42" s="681">
        <v>50.22999999999999</v>
      </c>
      <c r="M42" s="681">
        <v>3</v>
      </c>
      <c r="N42" s="682">
        <v>150.68999999999997</v>
      </c>
    </row>
    <row r="43" spans="1:14" ht="14.4" customHeight="1" x14ac:dyDescent="0.3">
      <c r="A43" s="676" t="s">
        <v>482</v>
      </c>
      <c r="B43" s="677" t="s">
        <v>483</v>
      </c>
      <c r="C43" s="678" t="s">
        <v>495</v>
      </c>
      <c r="D43" s="679" t="s">
        <v>496</v>
      </c>
      <c r="E43" s="680">
        <v>50113001</v>
      </c>
      <c r="F43" s="679" t="s">
        <v>500</v>
      </c>
      <c r="G43" s="678" t="s">
        <v>501</v>
      </c>
      <c r="H43" s="678">
        <v>199466</v>
      </c>
      <c r="I43" s="678">
        <v>199466</v>
      </c>
      <c r="J43" s="678" t="s">
        <v>573</v>
      </c>
      <c r="K43" s="678" t="s">
        <v>574</v>
      </c>
      <c r="L43" s="681">
        <v>92</v>
      </c>
      <c r="M43" s="681">
        <v>2</v>
      </c>
      <c r="N43" s="682">
        <v>184</v>
      </c>
    </row>
    <row r="44" spans="1:14" ht="14.4" customHeight="1" x14ac:dyDescent="0.3">
      <c r="A44" s="676" t="s">
        <v>482</v>
      </c>
      <c r="B44" s="677" t="s">
        <v>483</v>
      </c>
      <c r="C44" s="678" t="s">
        <v>495</v>
      </c>
      <c r="D44" s="679" t="s">
        <v>496</v>
      </c>
      <c r="E44" s="680">
        <v>50113001</v>
      </c>
      <c r="F44" s="679" t="s">
        <v>500</v>
      </c>
      <c r="G44" s="678" t="s">
        <v>501</v>
      </c>
      <c r="H44" s="678">
        <v>100407</v>
      </c>
      <c r="I44" s="678">
        <v>407</v>
      </c>
      <c r="J44" s="678" t="s">
        <v>575</v>
      </c>
      <c r="K44" s="678" t="s">
        <v>576</v>
      </c>
      <c r="L44" s="681">
        <v>186.35000000000008</v>
      </c>
      <c r="M44" s="681">
        <v>50</v>
      </c>
      <c r="N44" s="682">
        <v>9317.5000000000036</v>
      </c>
    </row>
    <row r="45" spans="1:14" ht="14.4" customHeight="1" x14ac:dyDescent="0.3">
      <c r="A45" s="676" t="s">
        <v>482</v>
      </c>
      <c r="B45" s="677" t="s">
        <v>483</v>
      </c>
      <c r="C45" s="678" t="s">
        <v>495</v>
      </c>
      <c r="D45" s="679" t="s">
        <v>496</v>
      </c>
      <c r="E45" s="680">
        <v>50113001</v>
      </c>
      <c r="F45" s="679" t="s">
        <v>500</v>
      </c>
      <c r="G45" s="678" t="s">
        <v>501</v>
      </c>
      <c r="H45" s="678">
        <v>149317</v>
      </c>
      <c r="I45" s="678">
        <v>49317</v>
      </c>
      <c r="J45" s="678" t="s">
        <v>577</v>
      </c>
      <c r="K45" s="678" t="s">
        <v>578</v>
      </c>
      <c r="L45" s="681">
        <v>299</v>
      </c>
      <c r="M45" s="681">
        <v>3</v>
      </c>
      <c r="N45" s="682">
        <v>897</v>
      </c>
    </row>
    <row r="46" spans="1:14" ht="14.4" customHeight="1" x14ac:dyDescent="0.3">
      <c r="A46" s="676" t="s">
        <v>482</v>
      </c>
      <c r="B46" s="677" t="s">
        <v>483</v>
      </c>
      <c r="C46" s="678" t="s">
        <v>495</v>
      </c>
      <c r="D46" s="679" t="s">
        <v>496</v>
      </c>
      <c r="E46" s="680">
        <v>50113001</v>
      </c>
      <c r="F46" s="679" t="s">
        <v>500</v>
      </c>
      <c r="G46" s="678" t="s">
        <v>501</v>
      </c>
      <c r="H46" s="678">
        <v>137275</v>
      </c>
      <c r="I46" s="678">
        <v>137275</v>
      </c>
      <c r="J46" s="678" t="s">
        <v>579</v>
      </c>
      <c r="K46" s="678" t="s">
        <v>580</v>
      </c>
      <c r="L46" s="681">
        <v>1063.2400000000002</v>
      </c>
      <c r="M46" s="681">
        <v>3</v>
      </c>
      <c r="N46" s="682">
        <v>3189.7200000000007</v>
      </c>
    </row>
    <row r="47" spans="1:14" ht="14.4" customHeight="1" x14ac:dyDescent="0.3">
      <c r="A47" s="676" t="s">
        <v>482</v>
      </c>
      <c r="B47" s="677" t="s">
        <v>483</v>
      </c>
      <c r="C47" s="678" t="s">
        <v>495</v>
      </c>
      <c r="D47" s="679" t="s">
        <v>496</v>
      </c>
      <c r="E47" s="680">
        <v>50113001</v>
      </c>
      <c r="F47" s="679" t="s">
        <v>500</v>
      </c>
      <c r="G47" s="678" t="s">
        <v>501</v>
      </c>
      <c r="H47" s="678">
        <v>102132</v>
      </c>
      <c r="I47" s="678">
        <v>2132</v>
      </c>
      <c r="J47" s="678" t="s">
        <v>581</v>
      </c>
      <c r="K47" s="678" t="s">
        <v>582</v>
      </c>
      <c r="L47" s="681">
        <v>136.62000000000009</v>
      </c>
      <c r="M47" s="681">
        <v>1</v>
      </c>
      <c r="N47" s="682">
        <v>136.62000000000009</v>
      </c>
    </row>
    <row r="48" spans="1:14" ht="14.4" customHeight="1" x14ac:dyDescent="0.3">
      <c r="A48" s="676" t="s">
        <v>482</v>
      </c>
      <c r="B48" s="677" t="s">
        <v>483</v>
      </c>
      <c r="C48" s="678" t="s">
        <v>495</v>
      </c>
      <c r="D48" s="679" t="s">
        <v>496</v>
      </c>
      <c r="E48" s="680">
        <v>50113001</v>
      </c>
      <c r="F48" s="679" t="s">
        <v>500</v>
      </c>
      <c r="G48" s="678" t="s">
        <v>523</v>
      </c>
      <c r="H48" s="678">
        <v>849990</v>
      </c>
      <c r="I48" s="678">
        <v>102596</v>
      </c>
      <c r="J48" s="678" t="s">
        <v>583</v>
      </c>
      <c r="K48" s="678" t="s">
        <v>584</v>
      </c>
      <c r="L48" s="681">
        <v>24.93000000000001</v>
      </c>
      <c r="M48" s="681">
        <v>1</v>
      </c>
      <c r="N48" s="682">
        <v>24.93000000000001</v>
      </c>
    </row>
    <row r="49" spans="1:14" ht="14.4" customHeight="1" x14ac:dyDescent="0.3">
      <c r="A49" s="676" t="s">
        <v>482</v>
      </c>
      <c r="B49" s="677" t="s">
        <v>483</v>
      </c>
      <c r="C49" s="678" t="s">
        <v>495</v>
      </c>
      <c r="D49" s="679" t="s">
        <v>496</v>
      </c>
      <c r="E49" s="680">
        <v>50113001</v>
      </c>
      <c r="F49" s="679" t="s">
        <v>500</v>
      </c>
      <c r="G49" s="678" t="s">
        <v>501</v>
      </c>
      <c r="H49" s="678">
        <v>990413</v>
      </c>
      <c r="I49" s="678">
        <v>0</v>
      </c>
      <c r="J49" s="678" t="s">
        <v>585</v>
      </c>
      <c r="K49" s="678" t="s">
        <v>484</v>
      </c>
      <c r="L49" s="681">
        <v>349.20799999999997</v>
      </c>
      <c r="M49" s="681">
        <v>5</v>
      </c>
      <c r="N49" s="682">
        <v>1746.04</v>
      </c>
    </row>
    <row r="50" spans="1:14" ht="14.4" customHeight="1" x14ac:dyDescent="0.3">
      <c r="A50" s="676" t="s">
        <v>482</v>
      </c>
      <c r="B50" s="677" t="s">
        <v>483</v>
      </c>
      <c r="C50" s="678" t="s">
        <v>495</v>
      </c>
      <c r="D50" s="679" t="s">
        <v>496</v>
      </c>
      <c r="E50" s="680">
        <v>50113001</v>
      </c>
      <c r="F50" s="679" t="s">
        <v>500</v>
      </c>
      <c r="G50" s="678" t="s">
        <v>501</v>
      </c>
      <c r="H50" s="678">
        <v>182977</v>
      </c>
      <c r="I50" s="678">
        <v>182977</v>
      </c>
      <c r="J50" s="678" t="s">
        <v>586</v>
      </c>
      <c r="K50" s="678" t="s">
        <v>587</v>
      </c>
      <c r="L50" s="681">
        <v>145.86000000000001</v>
      </c>
      <c r="M50" s="681">
        <v>1</v>
      </c>
      <c r="N50" s="682">
        <v>145.86000000000001</v>
      </c>
    </row>
    <row r="51" spans="1:14" ht="14.4" customHeight="1" x14ac:dyDescent="0.3">
      <c r="A51" s="676" t="s">
        <v>482</v>
      </c>
      <c r="B51" s="677" t="s">
        <v>483</v>
      </c>
      <c r="C51" s="678" t="s">
        <v>495</v>
      </c>
      <c r="D51" s="679" t="s">
        <v>496</v>
      </c>
      <c r="E51" s="680">
        <v>50113001</v>
      </c>
      <c r="F51" s="679" t="s">
        <v>500</v>
      </c>
      <c r="G51" s="678" t="s">
        <v>501</v>
      </c>
      <c r="H51" s="678">
        <v>117293</v>
      </c>
      <c r="I51" s="678">
        <v>17293</v>
      </c>
      <c r="J51" s="678" t="s">
        <v>588</v>
      </c>
      <c r="K51" s="678" t="s">
        <v>589</v>
      </c>
      <c r="L51" s="681">
        <v>86.140000000000015</v>
      </c>
      <c r="M51" s="681">
        <v>2</v>
      </c>
      <c r="N51" s="682">
        <v>172.28000000000003</v>
      </c>
    </row>
    <row r="52" spans="1:14" ht="14.4" customHeight="1" x14ac:dyDescent="0.3">
      <c r="A52" s="676" t="s">
        <v>482</v>
      </c>
      <c r="B52" s="677" t="s">
        <v>483</v>
      </c>
      <c r="C52" s="678" t="s">
        <v>495</v>
      </c>
      <c r="D52" s="679" t="s">
        <v>496</v>
      </c>
      <c r="E52" s="680">
        <v>50113001</v>
      </c>
      <c r="F52" s="679" t="s">
        <v>500</v>
      </c>
      <c r="G52" s="678" t="s">
        <v>501</v>
      </c>
      <c r="H52" s="678">
        <v>117294</v>
      </c>
      <c r="I52" s="678">
        <v>17294</v>
      </c>
      <c r="J52" s="678" t="s">
        <v>588</v>
      </c>
      <c r="K52" s="678" t="s">
        <v>590</v>
      </c>
      <c r="L52" s="681">
        <v>125.41</v>
      </c>
      <c r="M52" s="681">
        <v>2</v>
      </c>
      <c r="N52" s="682">
        <v>250.82</v>
      </c>
    </row>
    <row r="53" spans="1:14" ht="14.4" customHeight="1" x14ac:dyDescent="0.3">
      <c r="A53" s="676" t="s">
        <v>482</v>
      </c>
      <c r="B53" s="677" t="s">
        <v>483</v>
      </c>
      <c r="C53" s="678" t="s">
        <v>495</v>
      </c>
      <c r="D53" s="679" t="s">
        <v>496</v>
      </c>
      <c r="E53" s="680">
        <v>50113001</v>
      </c>
      <c r="F53" s="679" t="s">
        <v>500</v>
      </c>
      <c r="G53" s="678" t="s">
        <v>501</v>
      </c>
      <c r="H53" s="678">
        <v>150660</v>
      </c>
      <c r="I53" s="678">
        <v>150660</v>
      </c>
      <c r="J53" s="678" t="s">
        <v>591</v>
      </c>
      <c r="K53" s="678" t="s">
        <v>592</v>
      </c>
      <c r="L53" s="681">
        <v>793.32000000000028</v>
      </c>
      <c r="M53" s="681">
        <v>12</v>
      </c>
      <c r="N53" s="682">
        <v>9519.8400000000038</v>
      </c>
    </row>
    <row r="54" spans="1:14" ht="14.4" customHeight="1" x14ac:dyDescent="0.3">
      <c r="A54" s="676" t="s">
        <v>482</v>
      </c>
      <c r="B54" s="677" t="s">
        <v>483</v>
      </c>
      <c r="C54" s="678" t="s">
        <v>495</v>
      </c>
      <c r="D54" s="679" t="s">
        <v>496</v>
      </c>
      <c r="E54" s="680">
        <v>50113001</v>
      </c>
      <c r="F54" s="679" t="s">
        <v>500</v>
      </c>
      <c r="G54" s="678" t="s">
        <v>501</v>
      </c>
      <c r="H54" s="678">
        <v>145981</v>
      </c>
      <c r="I54" s="678">
        <v>45981</v>
      </c>
      <c r="J54" s="678" t="s">
        <v>593</v>
      </c>
      <c r="K54" s="678" t="s">
        <v>594</v>
      </c>
      <c r="L54" s="681">
        <v>1704.5600000000006</v>
      </c>
      <c r="M54" s="681">
        <v>6</v>
      </c>
      <c r="N54" s="682">
        <v>10227.360000000004</v>
      </c>
    </row>
    <row r="55" spans="1:14" ht="14.4" customHeight="1" x14ac:dyDescent="0.3">
      <c r="A55" s="676" t="s">
        <v>482</v>
      </c>
      <c r="B55" s="677" t="s">
        <v>483</v>
      </c>
      <c r="C55" s="678" t="s">
        <v>495</v>
      </c>
      <c r="D55" s="679" t="s">
        <v>496</v>
      </c>
      <c r="E55" s="680">
        <v>50113001</v>
      </c>
      <c r="F55" s="679" t="s">
        <v>500</v>
      </c>
      <c r="G55" s="678" t="s">
        <v>523</v>
      </c>
      <c r="H55" s="678">
        <v>117431</v>
      </c>
      <c r="I55" s="678">
        <v>17431</v>
      </c>
      <c r="J55" s="678" t="s">
        <v>595</v>
      </c>
      <c r="K55" s="678" t="s">
        <v>596</v>
      </c>
      <c r="L55" s="681">
        <v>27.25</v>
      </c>
      <c r="M55" s="681">
        <v>1</v>
      </c>
      <c r="N55" s="682">
        <v>27.25</v>
      </c>
    </row>
    <row r="56" spans="1:14" ht="14.4" customHeight="1" x14ac:dyDescent="0.3">
      <c r="A56" s="676" t="s">
        <v>482</v>
      </c>
      <c r="B56" s="677" t="s">
        <v>483</v>
      </c>
      <c r="C56" s="678" t="s">
        <v>495</v>
      </c>
      <c r="D56" s="679" t="s">
        <v>496</v>
      </c>
      <c r="E56" s="680">
        <v>50113001</v>
      </c>
      <c r="F56" s="679" t="s">
        <v>500</v>
      </c>
      <c r="G56" s="678" t="s">
        <v>501</v>
      </c>
      <c r="H56" s="678">
        <v>848783</v>
      </c>
      <c r="I56" s="678">
        <v>115400</v>
      </c>
      <c r="J56" s="678" t="s">
        <v>597</v>
      </c>
      <c r="K56" s="678" t="s">
        <v>598</v>
      </c>
      <c r="L56" s="681">
        <v>309.44026006964924</v>
      </c>
      <c r="M56" s="681">
        <v>1</v>
      </c>
      <c r="N56" s="682">
        <v>309.44026006964924</v>
      </c>
    </row>
    <row r="57" spans="1:14" ht="14.4" customHeight="1" x14ac:dyDescent="0.3">
      <c r="A57" s="676" t="s">
        <v>482</v>
      </c>
      <c r="B57" s="677" t="s">
        <v>483</v>
      </c>
      <c r="C57" s="678" t="s">
        <v>495</v>
      </c>
      <c r="D57" s="679" t="s">
        <v>496</v>
      </c>
      <c r="E57" s="680">
        <v>50113001</v>
      </c>
      <c r="F57" s="679" t="s">
        <v>500</v>
      </c>
      <c r="G57" s="678" t="s">
        <v>501</v>
      </c>
      <c r="H57" s="678">
        <v>850147</v>
      </c>
      <c r="I57" s="678">
        <v>107950</v>
      </c>
      <c r="J57" s="678" t="s">
        <v>599</v>
      </c>
      <c r="K57" s="678" t="s">
        <v>600</v>
      </c>
      <c r="L57" s="681">
        <v>1543.76</v>
      </c>
      <c r="M57" s="681">
        <v>5</v>
      </c>
      <c r="N57" s="682">
        <v>7718.8</v>
      </c>
    </row>
    <row r="58" spans="1:14" ht="14.4" customHeight="1" x14ac:dyDescent="0.3">
      <c r="A58" s="676" t="s">
        <v>482</v>
      </c>
      <c r="B58" s="677" t="s">
        <v>483</v>
      </c>
      <c r="C58" s="678" t="s">
        <v>495</v>
      </c>
      <c r="D58" s="679" t="s">
        <v>496</v>
      </c>
      <c r="E58" s="680">
        <v>50113001</v>
      </c>
      <c r="F58" s="679" t="s">
        <v>500</v>
      </c>
      <c r="G58" s="678" t="s">
        <v>501</v>
      </c>
      <c r="H58" s="678">
        <v>156993</v>
      </c>
      <c r="I58" s="678">
        <v>56993</v>
      </c>
      <c r="J58" s="678" t="s">
        <v>601</v>
      </c>
      <c r="K58" s="678" t="s">
        <v>602</v>
      </c>
      <c r="L58" s="681">
        <v>73.660000000000011</v>
      </c>
      <c r="M58" s="681">
        <v>4</v>
      </c>
      <c r="N58" s="682">
        <v>294.64000000000004</v>
      </c>
    </row>
    <row r="59" spans="1:14" ht="14.4" customHeight="1" x14ac:dyDescent="0.3">
      <c r="A59" s="676" t="s">
        <v>482</v>
      </c>
      <c r="B59" s="677" t="s">
        <v>483</v>
      </c>
      <c r="C59" s="678" t="s">
        <v>495</v>
      </c>
      <c r="D59" s="679" t="s">
        <v>496</v>
      </c>
      <c r="E59" s="680">
        <v>50113001</v>
      </c>
      <c r="F59" s="679" t="s">
        <v>500</v>
      </c>
      <c r="G59" s="678" t="s">
        <v>501</v>
      </c>
      <c r="H59" s="678">
        <v>144980</v>
      </c>
      <c r="I59" s="678">
        <v>44980</v>
      </c>
      <c r="J59" s="678" t="s">
        <v>603</v>
      </c>
      <c r="K59" s="678" t="s">
        <v>604</v>
      </c>
      <c r="L59" s="681">
        <v>259.82571210053277</v>
      </c>
      <c r="M59" s="681">
        <v>3</v>
      </c>
      <c r="N59" s="682">
        <v>779.47713630159831</v>
      </c>
    </row>
    <row r="60" spans="1:14" ht="14.4" customHeight="1" x14ac:dyDescent="0.3">
      <c r="A60" s="676" t="s">
        <v>482</v>
      </c>
      <c r="B60" s="677" t="s">
        <v>483</v>
      </c>
      <c r="C60" s="678" t="s">
        <v>495</v>
      </c>
      <c r="D60" s="679" t="s">
        <v>496</v>
      </c>
      <c r="E60" s="680">
        <v>50113001</v>
      </c>
      <c r="F60" s="679" t="s">
        <v>500</v>
      </c>
      <c r="G60" s="678" t="s">
        <v>523</v>
      </c>
      <c r="H60" s="678">
        <v>214435</v>
      </c>
      <c r="I60" s="678">
        <v>214435</v>
      </c>
      <c r="J60" s="678" t="s">
        <v>605</v>
      </c>
      <c r="K60" s="678" t="s">
        <v>606</v>
      </c>
      <c r="L60" s="681">
        <v>77.15000000000002</v>
      </c>
      <c r="M60" s="681">
        <v>1</v>
      </c>
      <c r="N60" s="682">
        <v>77.15000000000002</v>
      </c>
    </row>
    <row r="61" spans="1:14" ht="14.4" customHeight="1" x14ac:dyDescent="0.3">
      <c r="A61" s="676" t="s">
        <v>482</v>
      </c>
      <c r="B61" s="677" t="s">
        <v>483</v>
      </c>
      <c r="C61" s="678" t="s">
        <v>495</v>
      </c>
      <c r="D61" s="679" t="s">
        <v>496</v>
      </c>
      <c r="E61" s="680">
        <v>50113001</v>
      </c>
      <c r="F61" s="679" t="s">
        <v>500</v>
      </c>
      <c r="G61" s="678" t="s">
        <v>523</v>
      </c>
      <c r="H61" s="678">
        <v>214427</v>
      </c>
      <c r="I61" s="678">
        <v>214427</v>
      </c>
      <c r="J61" s="678" t="s">
        <v>607</v>
      </c>
      <c r="K61" s="678" t="s">
        <v>608</v>
      </c>
      <c r="L61" s="681">
        <v>67.774214407764376</v>
      </c>
      <c r="M61" s="681">
        <v>940</v>
      </c>
      <c r="N61" s="682">
        <v>63707.761543298511</v>
      </c>
    </row>
    <row r="62" spans="1:14" ht="14.4" customHeight="1" x14ac:dyDescent="0.3">
      <c r="A62" s="676" t="s">
        <v>482</v>
      </c>
      <c r="B62" s="677" t="s">
        <v>483</v>
      </c>
      <c r="C62" s="678" t="s">
        <v>495</v>
      </c>
      <c r="D62" s="679" t="s">
        <v>496</v>
      </c>
      <c r="E62" s="680">
        <v>50113001</v>
      </c>
      <c r="F62" s="679" t="s">
        <v>500</v>
      </c>
      <c r="G62" s="678" t="s">
        <v>523</v>
      </c>
      <c r="H62" s="678">
        <v>113767</v>
      </c>
      <c r="I62" s="678">
        <v>13767</v>
      </c>
      <c r="J62" s="678" t="s">
        <v>609</v>
      </c>
      <c r="K62" s="678" t="s">
        <v>610</v>
      </c>
      <c r="L62" s="681">
        <v>45.189999999999991</v>
      </c>
      <c r="M62" s="681">
        <v>1</v>
      </c>
      <c r="N62" s="682">
        <v>45.189999999999991</v>
      </c>
    </row>
    <row r="63" spans="1:14" ht="14.4" customHeight="1" x14ac:dyDescent="0.3">
      <c r="A63" s="676" t="s">
        <v>482</v>
      </c>
      <c r="B63" s="677" t="s">
        <v>483</v>
      </c>
      <c r="C63" s="678" t="s">
        <v>495</v>
      </c>
      <c r="D63" s="679" t="s">
        <v>496</v>
      </c>
      <c r="E63" s="680">
        <v>50113001</v>
      </c>
      <c r="F63" s="679" t="s">
        <v>500</v>
      </c>
      <c r="G63" s="678" t="s">
        <v>523</v>
      </c>
      <c r="H63" s="678">
        <v>848765</v>
      </c>
      <c r="I63" s="678">
        <v>107938</v>
      </c>
      <c r="J63" s="678" t="s">
        <v>609</v>
      </c>
      <c r="K63" s="678" t="s">
        <v>611</v>
      </c>
      <c r="L63" s="681">
        <v>129.33000000000001</v>
      </c>
      <c r="M63" s="681">
        <v>75</v>
      </c>
      <c r="N63" s="682">
        <v>9699.7500000000018</v>
      </c>
    </row>
    <row r="64" spans="1:14" ht="14.4" customHeight="1" x14ac:dyDescent="0.3">
      <c r="A64" s="676" t="s">
        <v>482</v>
      </c>
      <c r="B64" s="677" t="s">
        <v>483</v>
      </c>
      <c r="C64" s="678" t="s">
        <v>495</v>
      </c>
      <c r="D64" s="679" t="s">
        <v>496</v>
      </c>
      <c r="E64" s="680">
        <v>50113001</v>
      </c>
      <c r="F64" s="679" t="s">
        <v>500</v>
      </c>
      <c r="G64" s="678" t="s">
        <v>501</v>
      </c>
      <c r="H64" s="678">
        <v>845813</v>
      </c>
      <c r="I64" s="678">
        <v>0</v>
      </c>
      <c r="J64" s="678" t="s">
        <v>612</v>
      </c>
      <c r="K64" s="678" t="s">
        <v>484</v>
      </c>
      <c r="L64" s="681">
        <v>538.48</v>
      </c>
      <c r="M64" s="681">
        <v>2</v>
      </c>
      <c r="N64" s="682">
        <v>1076.96</v>
      </c>
    </row>
    <row r="65" spans="1:14" ht="14.4" customHeight="1" x14ac:dyDescent="0.3">
      <c r="A65" s="676" t="s">
        <v>482</v>
      </c>
      <c r="B65" s="677" t="s">
        <v>483</v>
      </c>
      <c r="C65" s="678" t="s">
        <v>495</v>
      </c>
      <c r="D65" s="679" t="s">
        <v>496</v>
      </c>
      <c r="E65" s="680">
        <v>50113001</v>
      </c>
      <c r="F65" s="679" t="s">
        <v>500</v>
      </c>
      <c r="G65" s="678" t="s">
        <v>501</v>
      </c>
      <c r="H65" s="678">
        <v>193105</v>
      </c>
      <c r="I65" s="678">
        <v>93105</v>
      </c>
      <c r="J65" s="678" t="s">
        <v>613</v>
      </c>
      <c r="K65" s="678" t="s">
        <v>614</v>
      </c>
      <c r="L65" s="681">
        <v>210.01949855609931</v>
      </c>
      <c r="M65" s="681">
        <v>64</v>
      </c>
      <c r="N65" s="682">
        <v>13441.247907590356</v>
      </c>
    </row>
    <row r="66" spans="1:14" ht="14.4" customHeight="1" x14ac:dyDescent="0.3">
      <c r="A66" s="676" t="s">
        <v>482</v>
      </c>
      <c r="B66" s="677" t="s">
        <v>483</v>
      </c>
      <c r="C66" s="678" t="s">
        <v>495</v>
      </c>
      <c r="D66" s="679" t="s">
        <v>496</v>
      </c>
      <c r="E66" s="680">
        <v>50113001</v>
      </c>
      <c r="F66" s="679" t="s">
        <v>500</v>
      </c>
      <c r="G66" s="678" t="s">
        <v>523</v>
      </c>
      <c r="H66" s="678">
        <v>847134</v>
      </c>
      <c r="I66" s="678">
        <v>151050</v>
      </c>
      <c r="J66" s="678" t="s">
        <v>615</v>
      </c>
      <c r="K66" s="678" t="s">
        <v>616</v>
      </c>
      <c r="L66" s="681">
        <v>960.25000000000011</v>
      </c>
      <c r="M66" s="681">
        <v>6</v>
      </c>
      <c r="N66" s="682">
        <v>5761.5000000000009</v>
      </c>
    </row>
    <row r="67" spans="1:14" ht="14.4" customHeight="1" x14ac:dyDescent="0.3">
      <c r="A67" s="676" t="s">
        <v>482</v>
      </c>
      <c r="B67" s="677" t="s">
        <v>483</v>
      </c>
      <c r="C67" s="678" t="s">
        <v>495</v>
      </c>
      <c r="D67" s="679" t="s">
        <v>496</v>
      </c>
      <c r="E67" s="680">
        <v>50113001</v>
      </c>
      <c r="F67" s="679" t="s">
        <v>500</v>
      </c>
      <c r="G67" s="678" t="s">
        <v>501</v>
      </c>
      <c r="H67" s="678">
        <v>100843</v>
      </c>
      <c r="I67" s="678">
        <v>843</v>
      </c>
      <c r="J67" s="678" t="s">
        <v>617</v>
      </c>
      <c r="K67" s="678" t="s">
        <v>618</v>
      </c>
      <c r="L67" s="681">
        <v>86.139970971209337</v>
      </c>
      <c r="M67" s="681">
        <v>5</v>
      </c>
      <c r="N67" s="682">
        <v>430.69985485604667</v>
      </c>
    </row>
    <row r="68" spans="1:14" ht="14.4" customHeight="1" x14ac:dyDescent="0.3">
      <c r="A68" s="676" t="s">
        <v>482</v>
      </c>
      <c r="B68" s="677" t="s">
        <v>483</v>
      </c>
      <c r="C68" s="678" t="s">
        <v>495</v>
      </c>
      <c r="D68" s="679" t="s">
        <v>496</v>
      </c>
      <c r="E68" s="680">
        <v>50113001</v>
      </c>
      <c r="F68" s="679" t="s">
        <v>500</v>
      </c>
      <c r="G68" s="678" t="s">
        <v>501</v>
      </c>
      <c r="H68" s="678">
        <v>149950</v>
      </c>
      <c r="I68" s="678">
        <v>49950</v>
      </c>
      <c r="J68" s="678" t="s">
        <v>619</v>
      </c>
      <c r="K68" s="678" t="s">
        <v>620</v>
      </c>
      <c r="L68" s="681">
        <v>59.25</v>
      </c>
      <c r="M68" s="681">
        <v>5</v>
      </c>
      <c r="N68" s="682">
        <v>296.25</v>
      </c>
    </row>
    <row r="69" spans="1:14" ht="14.4" customHeight="1" x14ac:dyDescent="0.3">
      <c r="A69" s="676" t="s">
        <v>482</v>
      </c>
      <c r="B69" s="677" t="s">
        <v>483</v>
      </c>
      <c r="C69" s="678" t="s">
        <v>495</v>
      </c>
      <c r="D69" s="679" t="s">
        <v>496</v>
      </c>
      <c r="E69" s="680">
        <v>50113001</v>
      </c>
      <c r="F69" s="679" t="s">
        <v>500</v>
      </c>
      <c r="G69" s="678" t="s">
        <v>501</v>
      </c>
      <c r="H69" s="678">
        <v>184090</v>
      </c>
      <c r="I69" s="678">
        <v>84090</v>
      </c>
      <c r="J69" s="678" t="s">
        <v>621</v>
      </c>
      <c r="K69" s="678" t="s">
        <v>622</v>
      </c>
      <c r="L69" s="681">
        <v>60.14</v>
      </c>
      <c r="M69" s="681">
        <v>32</v>
      </c>
      <c r="N69" s="682">
        <v>1924.48</v>
      </c>
    </row>
    <row r="70" spans="1:14" ht="14.4" customHeight="1" x14ac:dyDescent="0.3">
      <c r="A70" s="676" t="s">
        <v>482</v>
      </c>
      <c r="B70" s="677" t="s">
        <v>483</v>
      </c>
      <c r="C70" s="678" t="s">
        <v>495</v>
      </c>
      <c r="D70" s="679" t="s">
        <v>496</v>
      </c>
      <c r="E70" s="680">
        <v>50113001</v>
      </c>
      <c r="F70" s="679" t="s">
        <v>500</v>
      </c>
      <c r="G70" s="678" t="s">
        <v>501</v>
      </c>
      <c r="H70" s="678">
        <v>168650</v>
      </c>
      <c r="I70" s="678">
        <v>168650</v>
      </c>
      <c r="J70" s="678" t="s">
        <v>623</v>
      </c>
      <c r="K70" s="678" t="s">
        <v>624</v>
      </c>
      <c r="L70" s="681">
        <v>2687.2599999999998</v>
      </c>
      <c r="M70" s="681">
        <v>4</v>
      </c>
      <c r="N70" s="682">
        <v>10749.039999999999</v>
      </c>
    </row>
    <row r="71" spans="1:14" ht="14.4" customHeight="1" x14ac:dyDescent="0.3">
      <c r="A71" s="676" t="s">
        <v>482</v>
      </c>
      <c r="B71" s="677" t="s">
        <v>483</v>
      </c>
      <c r="C71" s="678" t="s">
        <v>495</v>
      </c>
      <c r="D71" s="679" t="s">
        <v>496</v>
      </c>
      <c r="E71" s="680">
        <v>50113001</v>
      </c>
      <c r="F71" s="679" t="s">
        <v>500</v>
      </c>
      <c r="G71" s="678" t="s">
        <v>501</v>
      </c>
      <c r="H71" s="678">
        <v>102478</v>
      </c>
      <c r="I71" s="678">
        <v>2478</v>
      </c>
      <c r="J71" s="678" t="s">
        <v>625</v>
      </c>
      <c r="K71" s="678" t="s">
        <v>626</v>
      </c>
      <c r="L71" s="681">
        <v>77.610000000000014</v>
      </c>
      <c r="M71" s="681">
        <v>1</v>
      </c>
      <c r="N71" s="682">
        <v>77.610000000000014</v>
      </c>
    </row>
    <row r="72" spans="1:14" ht="14.4" customHeight="1" x14ac:dyDescent="0.3">
      <c r="A72" s="676" t="s">
        <v>482</v>
      </c>
      <c r="B72" s="677" t="s">
        <v>483</v>
      </c>
      <c r="C72" s="678" t="s">
        <v>495</v>
      </c>
      <c r="D72" s="679" t="s">
        <v>496</v>
      </c>
      <c r="E72" s="680">
        <v>50113001</v>
      </c>
      <c r="F72" s="679" t="s">
        <v>500</v>
      </c>
      <c r="G72" s="678" t="s">
        <v>501</v>
      </c>
      <c r="H72" s="678">
        <v>117011</v>
      </c>
      <c r="I72" s="678">
        <v>17011</v>
      </c>
      <c r="J72" s="678" t="s">
        <v>627</v>
      </c>
      <c r="K72" s="678" t="s">
        <v>628</v>
      </c>
      <c r="L72" s="681">
        <v>149.56868028962509</v>
      </c>
      <c r="M72" s="681">
        <v>185</v>
      </c>
      <c r="N72" s="682">
        <v>27670.205853580643</v>
      </c>
    </row>
    <row r="73" spans="1:14" ht="14.4" customHeight="1" x14ac:dyDescent="0.3">
      <c r="A73" s="676" t="s">
        <v>482</v>
      </c>
      <c r="B73" s="677" t="s">
        <v>483</v>
      </c>
      <c r="C73" s="678" t="s">
        <v>495</v>
      </c>
      <c r="D73" s="679" t="s">
        <v>496</v>
      </c>
      <c r="E73" s="680">
        <v>50113001</v>
      </c>
      <c r="F73" s="679" t="s">
        <v>500</v>
      </c>
      <c r="G73" s="678" t="s">
        <v>501</v>
      </c>
      <c r="H73" s="678">
        <v>103542</v>
      </c>
      <c r="I73" s="678">
        <v>3542</v>
      </c>
      <c r="J73" s="678" t="s">
        <v>629</v>
      </c>
      <c r="K73" s="678" t="s">
        <v>630</v>
      </c>
      <c r="L73" s="681">
        <v>35.57</v>
      </c>
      <c r="M73" s="681">
        <v>14</v>
      </c>
      <c r="N73" s="682">
        <v>497.97999999999996</v>
      </c>
    </row>
    <row r="74" spans="1:14" ht="14.4" customHeight="1" x14ac:dyDescent="0.3">
      <c r="A74" s="676" t="s">
        <v>482</v>
      </c>
      <c r="B74" s="677" t="s">
        <v>483</v>
      </c>
      <c r="C74" s="678" t="s">
        <v>495</v>
      </c>
      <c r="D74" s="679" t="s">
        <v>496</v>
      </c>
      <c r="E74" s="680">
        <v>50113001</v>
      </c>
      <c r="F74" s="679" t="s">
        <v>500</v>
      </c>
      <c r="G74" s="678" t="s">
        <v>501</v>
      </c>
      <c r="H74" s="678">
        <v>844831</v>
      </c>
      <c r="I74" s="678">
        <v>0</v>
      </c>
      <c r="J74" s="678" t="s">
        <v>631</v>
      </c>
      <c r="K74" s="678" t="s">
        <v>632</v>
      </c>
      <c r="L74" s="681">
        <v>1377.51</v>
      </c>
      <c r="M74" s="681">
        <v>3</v>
      </c>
      <c r="N74" s="682">
        <v>4132.53</v>
      </c>
    </row>
    <row r="75" spans="1:14" ht="14.4" customHeight="1" x14ac:dyDescent="0.3">
      <c r="A75" s="676" t="s">
        <v>482</v>
      </c>
      <c r="B75" s="677" t="s">
        <v>483</v>
      </c>
      <c r="C75" s="678" t="s">
        <v>495</v>
      </c>
      <c r="D75" s="679" t="s">
        <v>496</v>
      </c>
      <c r="E75" s="680">
        <v>50113001</v>
      </c>
      <c r="F75" s="679" t="s">
        <v>500</v>
      </c>
      <c r="G75" s="678" t="s">
        <v>501</v>
      </c>
      <c r="H75" s="678">
        <v>100113</v>
      </c>
      <c r="I75" s="678">
        <v>113</v>
      </c>
      <c r="J75" s="678" t="s">
        <v>633</v>
      </c>
      <c r="K75" s="678" t="s">
        <v>634</v>
      </c>
      <c r="L75" s="681">
        <v>46.370000000000012</v>
      </c>
      <c r="M75" s="681">
        <v>3</v>
      </c>
      <c r="N75" s="682">
        <v>139.11000000000004</v>
      </c>
    </row>
    <row r="76" spans="1:14" ht="14.4" customHeight="1" x14ac:dyDescent="0.3">
      <c r="A76" s="676" t="s">
        <v>482</v>
      </c>
      <c r="B76" s="677" t="s">
        <v>483</v>
      </c>
      <c r="C76" s="678" t="s">
        <v>495</v>
      </c>
      <c r="D76" s="679" t="s">
        <v>496</v>
      </c>
      <c r="E76" s="680">
        <v>50113001</v>
      </c>
      <c r="F76" s="679" t="s">
        <v>500</v>
      </c>
      <c r="G76" s="678" t="s">
        <v>501</v>
      </c>
      <c r="H76" s="678">
        <v>108499</v>
      </c>
      <c r="I76" s="678">
        <v>8499</v>
      </c>
      <c r="J76" s="678" t="s">
        <v>635</v>
      </c>
      <c r="K76" s="678" t="s">
        <v>636</v>
      </c>
      <c r="L76" s="681">
        <v>111.51973347788561</v>
      </c>
      <c r="M76" s="681">
        <v>240</v>
      </c>
      <c r="N76" s="682">
        <v>26764.736034692545</v>
      </c>
    </row>
    <row r="77" spans="1:14" ht="14.4" customHeight="1" x14ac:dyDescent="0.3">
      <c r="A77" s="676" t="s">
        <v>482</v>
      </c>
      <c r="B77" s="677" t="s">
        <v>483</v>
      </c>
      <c r="C77" s="678" t="s">
        <v>495</v>
      </c>
      <c r="D77" s="679" t="s">
        <v>496</v>
      </c>
      <c r="E77" s="680">
        <v>50113001</v>
      </c>
      <c r="F77" s="679" t="s">
        <v>500</v>
      </c>
      <c r="G77" s="678" t="s">
        <v>501</v>
      </c>
      <c r="H77" s="678">
        <v>104071</v>
      </c>
      <c r="I77" s="678">
        <v>4071</v>
      </c>
      <c r="J77" s="678" t="s">
        <v>637</v>
      </c>
      <c r="K77" s="678" t="s">
        <v>638</v>
      </c>
      <c r="L77" s="681">
        <v>154.02999999999997</v>
      </c>
      <c r="M77" s="681">
        <v>7</v>
      </c>
      <c r="N77" s="682">
        <v>1078.2099999999998</v>
      </c>
    </row>
    <row r="78" spans="1:14" ht="14.4" customHeight="1" x14ac:dyDescent="0.3">
      <c r="A78" s="676" t="s">
        <v>482</v>
      </c>
      <c r="B78" s="677" t="s">
        <v>483</v>
      </c>
      <c r="C78" s="678" t="s">
        <v>495</v>
      </c>
      <c r="D78" s="679" t="s">
        <v>496</v>
      </c>
      <c r="E78" s="680">
        <v>50113001</v>
      </c>
      <c r="F78" s="679" t="s">
        <v>500</v>
      </c>
      <c r="G78" s="678" t="s">
        <v>501</v>
      </c>
      <c r="H78" s="678">
        <v>846599</v>
      </c>
      <c r="I78" s="678">
        <v>107754</v>
      </c>
      <c r="J78" s="678" t="s">
        <v>639</v>
      </c>
      <c r="K78" s="678" t="s">
        <v>484</v>
      </c>
      <c r="L78" s="681">
        <v>132.18</v>
      </c>
      <c r="M78" s="681">
        <v>5</v>
      </c>
      <c r="N78" s="682">
        <v>660.90000000000009</v>
      </c>
    </row>
    <row r="79" spans="1:14" ht="14.4" customHeight="1" x14ac:dyDescent="0.3">
      <c r="A79" s="676" t="s">
        <v>482</v>
      </c>
      <c r="B79" s="677" t="s">
        <v>483</v>
      </c>
      <c r="C79" s="678" t="s">
        <v>495</v>
      </c>
      <c r="D79" s="679" t="s">
        <v>496</v>
      </c>
      <c r="E79" s="680">
        <v>50113001</v>
      </c>
      <c r="F79" s="679" t="s">
        <v>500</v>
      </c>
      <c r="G79" s="678" t="s">
        <v>501</v>
      </c>
      <c r="H79" s="678">
        <v>158425</v>
      </c>
      <c r="I79" s="678">
        <v>58425</v>
      </c>
      <c r="J79" s="678" t="s">
        <v>640</v>
      </c>
      <c r="K79" s="678" t="s">
        <v>641</v>
      </c>
      <c r="L79" s="681">
        <v>82.570000000000022</v>
      </c>
      <c r="M79" s="681">
        <v>3</v>
      </c>
      <c r="N79" s="682">
        <v>247.71000000000006</v>
      </c>
    </row>
    <row r="80" spans="1:14" ht="14.4" customHeight="1" x14ac:dyDescent="0.3">
      <c r="A80" s="676" t="s">
        <v>482</v>
      </c>
      <c r="B80" s="677" t="s">
        <v>483</v>
      </c>
      <c r="C80" s="678" t="s">
        <v>495</v>
      </c>
      <c r="D80" s="679" t="s">
        <v>496</v>
      </c>
      <c r="E80" s="680">
        <v>50113001</v>
      </c>
      <c r="F80" s="679" t="s">
        <v>500</v>
      </c>
      <c r="G80" s="678" t="s">
        <v>523</v>
      </c>
      <c r="H80" s="678">
        <v>215715</v>
      </c>
      <c r="I80" s="678">
        <v>215715</v>
      </c>
      <c r="J80" s="678" t="s">
        <v>642</v>
      </c>
      <c r="K80" s="678" t="s">
        <v>643</v>
      </c>
      <c r="L80" s="681">
        <v>66.730000000000018</v>
      </c>
      <c r="M80" s="681">
        <v>3</v>
      </c>
      <c r="N80" s="682">
        <v>200.19000000000005</v>
      </c>
    </row>
    <row r="81" spans="1:14" ht="14.4" customHeight="1" x14ac:dyDescent="0.3">
      <c r="A81" s="676" t="s">
        <v>482</v>
      </c>
      <c r="B81" s="677" t="s">
        <v>483</v>
      </c>
      <c r="C81" s="678" t="s">
        <v>495</v>
      </c>
      <c r="D81" s="679" t="s">
        <v>496</v>
      </c>
      <c r="E81" s="680">
        <v>50113001</v>
      </c>
      <c r="F81" s="679" t="s">
        <v>500</v>
      </c>
      <c r="G81" s="678" t="s">
        <v>501</v>
      </c>
      <c r="H81" s="678">
        <v>920235</v>
      </c>
      <c r="I81" s="678">
        <v>15880</v>
      </c>
      <c r="J81" s="678" t="s">
        <v>644</v>
      </c>
      <c r="K81" s="678" t="s">
        <v>484</v>
      </c>
      <c r="L81" s="681">
        <v>163.56996638621888</v>
      </c>
      <c r="M81" s="681">
        <v>2</v>
      </c>
      <c r="N81" s="682">
        <v>327.13993277243776</v>
      </c>
    </row>
    <row r="82" spans="1:14" ht="14.4" customHeight="1" x14ac:dyDescent="0.3">
      <c r="A82" s="676" t="s">
        <v>482</v>
      </c>
      <c r="B82" s="677" t="s">
        <v>483</v>
      </c>
      <c r="C82" s="678" t="s">
        <v>495</v>
      </c>
      <c r="D82" s="679" t="s">
        <v>496</v>
      </c>
      <c r="E82" s="680">
        <v>50113001</v>
      </c>
      <c r="F82" s="679" t="s">
        <v>500</v>
      </c>
      <c r="G82" s="678" t="s">
        <v>501</v>
      </c>
      <c r="H82" s="678">
        <v>23987</v>
      </c>
      <c r="I82" s="678">
        <v>23987</v>
      </c>
      <c r="J82" s="678" t="s">
        <v>645</v>
      </c>
      <c r="K82" s="678" t="s">
        <v>646</v>
      </c>
      <c r="L82" s="681">
        <v>175.03011999999998</v>
      </c>
      <c r="M82" s="681">
        <v>5</v>
      </c>
      <c r="N82" s="682">
        <v>875.15059999999994</v>
      </c>
    </row>
    <row r="83" spans="1:14" ht="14.4" customHeight="1" x14ac:dyDescent="0.3">
      <c r="A83" s="676" t="s">
        <v>482</v>
      </c>
      <c r="B83" s="677" t="s">
        <v>483</v>
      </c>
      <c r="C83" s="678" t="s">
        <v>495</v>
      </c>
      <c r="D83" s="679" t="s">
        <v>496</v>
      </c>
      <c r="E83" s="680">
        <v>50113001</v>
      </c>
      <c r="F83" s="679" t="s">
        <v>500</v>
      </c>
      <c r="G83" s="678" t="s">
        <v>501</v>
      </c>
      <c r="H83" s="678">
        <v>215473</v>
      </c>
      <c r="I83" s="678">
        <v>215473</v>
      </c>
      <c r="J83" s="678" t="s">
        <v>647</v>
      </c>
      <c r="K83" s="678" t="s">
        <v>648</v>
      </c>
      <c r="L83" s="681">
        <v>229.3799606944049</v>
      </c>
      <c r="M83" s="681">
        <v>30</v>
      </c>
      <c r="N83" s="682">
        <v>6881.3988208321471</v>
      </c>
    </row>
    <row r="84" spans="1:14" ht="14.4" customHeight="1" x14ac:dyDescent="0.3">
      <c r="A84" s="676" t="s">
        <v>482</v>
      </c>
      <c r="B84" s="677" t="s">
        <v>483</v>
      </c>
      <c r="C84" s="678" t="s">
        <v>495</v>
      </c>
      <c r="D84" s="679" t="s">
        <v>496</v>
      </c>
      <c r="E84" s="680">
        <v>50113001</v>
      </c>
      <c r="F84" s="679" t="s">
        <v>500</v>
      </c>
      <c r="G84" s="678" t="s">
        <v>501</v>
      </c>
      <c r="H84" s="678">
        <v>215474</v>
      </c>
      <c r="I84" s="678">
        <v>215474</v>
      </c>
      <c r="J84" s="678" t="s">
        <v>649</v>
      </c>
      <c r="K84" s="678" t="s">
        <v>650</v>
      </c>
      <c r="L84" s="681">
        <v>372.8</v>
      </c>
      <c r="M84" s="681">
        <v>20</v>
      </c>
      <c r="N84" s="682">
        <v>7456</v>
      </c>
    </row>
    <row r="85" spans="1:14" ht="14.4" customHeight="1" x14ac:dyDescent="0.3">
      <c r="A85" s="676" t="s">
        <v>482</v>
      </c>
      <c r="B85" s="677" t="s">
        <v>483</v>
      </c>
      <c r="C85" s="678" t="s">
        <v>495</v>
      </c>
      <c r="D85" s="679" t="s">
        <v>496</v>
      </c>
      <c r="E85" s="680">
        <v>50113001</v>
      </c>
      <c r="F85" s="679" t="s">
        <v>500</v>
      </c>
      <c r="G85" s="678" t="s">
        <v>501</v>
      </c>
      <c r="H85" s="678">
        <v>162597</v>
      </c>
      <c r="I85" s="678">
        <v>62597</v>
      </c>
      <c r="J85" s="678" t="s">
        <v>651</v>
      </c>
      <c r="K85" s="678" t="s">
        <v>652</v>
      </c>
      <c r="L85" s="681">
        <v>78.53</v>
      </c>
      <c r="M85" s="681">
        <v>2</v>
      </c>
      <c r="N85" s="682">
        <v>157.06</v>
      </c>
    </row>
    <row r="86" spans="1:14" ht="14.4" customHeight="1" x14ac:dyDescent="0.3">
      <c r="A86" s="676" t="s">
        <v>482</v>
      </c>
      <c r="B86" s="677" t="s">
        <v>483</v>
      </c>
      <c r="C86" s="678" t="s">
        <v>495</v>
      </c>
      <c r="D86" s="679" t="s">
        <v>496</v>
      </c>
      <c r="E86" s="680">
        <v>50113001</v>
      </c>
      <c r="F86" s="679" t="s">
        <v>500</v>
      </c>
      <c r="G86" s="678" t="s">
        <v>501</v>
      </c>
      <c r="H86" s="678">
        <v>846113</v>
      </c>
      <c r="I86" s="678">
        <v>107712</v>
      </c>
      <c r="J86" s="678" t="s">
        <v>653</v>
      </c>
      <c r="K86" s="678" t="s">
        <v>654</v>
      </c>
      <c r="L86" s="681">
        <v>241.93999999999994</v>
      </c>
      <c r="M86" s="681">
        <v>6</v>
      </c>
      <c r="N86" s="682">
        <v>1451.6399999999996</v>
      </c>
    </row>
    <row r="87" spans="1:14" ht="14.4" customHeight="1" x14ac:dyDescent="0.3">
      <c r="A87" s="676" t="s">
        <v>482</v>
      </c>
      <c r="B87" s="677" t="s">
        <v>483</v>
      </c>
      <c r="C87" s="678" t="s">
        <v>495</v>
      </c>
      <c r="D87" s="679" t="s">
        <v>496</v>
      </c>
      <c r="E87" s="680">
        <v>50113001</v>
      </c>
      <c r="F87" s="679" t="s">
        <v>500</v>
      </c>
      <c r="G87" s="678" t="s">
        <v>501</v>
      </c>
      <c r="H87" s="678">
        <v>199680</v>
      </c>
      <c r="I87" s="678">
        <v>199680</v>
      </c>
      <c r="J87" s="678" t="s">
        <v>655</v>
      </c>
      <c r="K87" s="678" t="s">
        <v>656</v>
      </c>
      <c r="L87" s="681">
        <v>365.41000000000008</v>
      </c>
      <c r="M87" s="681">
        <v>1</v>
      </c>
      <c r="N87" s="682">
        <v>365.41000000000008</v>
      </c>
    </row>
    <row r="88" spans="1:14" ht="14.4" customHeight="1" x14ac:dyDescent="0.3">
      <c r="A88" s="676" t="s">
        <v>482</v>
      </c>
      <c r="B88" s="677" t="s">
        <v>483</v>
      </c>
      <c r="C88" s="678" t="s">
        <v>495</v>
      </c>
      <c r="D88" s="679" t="s">
        <v>496</v>
      </c>
      <c r="E88" s="680">
        <v>50113001</v>
      </c>
      <c r="F88" s="679" t="s">
        <v>500</v>
      </c>
      <c r="G88" s="678" t="s">
        <v>501</v>
      </c>
      <c r="H88" s="678">
        <v>192757</v>
      </c>
      <c r="I88" s="678">
        <v>92757</v>
      </c>
      <c r="J88" s="678" t="s">
        <v>657</v>
      </c>
      <c r="K88" s="678" t="s">
        <v>658</v>
      </c>
      <c r="L88" s="681">
        <v>74.859861306302008</v>
      </c>
      <c r="M88" s="681">
        <v>1</v>
      </c>
      <c r="N88" s="682">
        <v>74.859861306302008</v>
      </c>
    </row>
    <row r="89" spans="1:14" ht="14.4" customHeight="1" x14ac:dyDescent="0.3">
      <c r="A89" s="676" t="s">
        <v>482</v>
      </c>
      <c r="B89" s="677" t="s">
        <v>483</v>
      </c>
      <c r="C89" s="678" t="s">
        <v>495</v>
      </c>
      <c r="D89" s="679" t="s">
        <v>496</v>
      </c>
      <c r="E89" s="680">
        <v>50113001</v>
      </c>
      <c r="F89" s="679" t="s">
        <v>500</v>
      </c>
      <c r="G89" s="678" t="s">
        <v>501</v>
      </c>
      <c r="H89" s="678">
        <v>149990</v>
      </c>
      <c r="I89" s="678">
        <v>49990</v>
      </c>
      <c r="J89" s="678" t="s">
        <v>659</v>
      </c>
      <c r="K89" s="678" t="s">
        <v>660</v>
      </c>
      <c r="L89" s="681">
        <v>124.77005916635736</v>
      </c>
      <c r="M89" s="681">
        <v>20</v>
      </c>
      <c r="N89" s="682">
        <v>2495.401183327147</v>
      </c>
    </row>
    <row r="90" spans="1:14" ht="14.4" customHeight="1" x14ac:dyDescent="0.3">
      <c r="A90" s="676" t="s">
        <v>482</v>
      </c>
      <c r="B90" s="677" t="s">
        <v>483</v>
      </c>
      <c r="C90" s="678" t="s">
        <v>495</v>
      </c>
      <c r="D90" s="679" t="s">
        <v>496</v>
      </c>
      <c r="E90" s="680">
        <v>50113001</v>
      </c>
      <c r="F90" s="679" t="s">
        <v>500</v>
      </c>
      <c r="G90" s="678" t="s">
        <v>501</v>
      </c>
      <c r="H90" s="678">
        <v>116287</v>
      </c>
      <c r="I90" s="678">
        <v>16287</v>
      </c>
      <c r="J90" s="678" t="s">
        <v>661</v>
      </c>
      <c r="K90" s="678" t="s">
        <v>662</v>
      </c>
      <c r="L90" s="681">
        <v>160.68999999999997</v>
      </c>
      <c r="M90" s="681">
        <v>1</v>
      </c>
      <c r="N90" s="682">
        <v>160.68999999999997</v>
      </c>
    </row>
    <row r="91" spans="1:14" ht="14.4" customHeight="1" x14ac:dyDescent="0.3">
      <c r="A91" s="676" t="s">
        <v>482</v>
      </c>
      <c r="B91" s="677" t="s">
        <v>483</v>
      </c>
      <c r="C91" s="678" t="s">
        <v>495</v>
      </c>
      <c r="D91" s="679" t="s">
        <v>496</v>
      </c>
      <c r="E91" s="680">
        <v>50113001</v>
      </c>
      <c r="F91" s="679" t="s">
        <v>500</v>
      </c>
      <c r="G91" s="678" t="s">
        <v>501</v>
      </c>
      <c r="H91" s="678">
        <v>149503</v>
      </c>
      <c r="I91" s="678">
        <v>49503</v>
      </c>
      <c r="J91" s="678" t="s">
        <v>663</v>
      </c>
      <c r="K91" s="678" t="s">
        <v>664</v>
      </c>
      <c r="L91" s="681">
        <v>109.81999999999998</v>
      </c>
      <c r="M91" s="681">
        <v>2</v>
      </c>
      <c r="N91" s="682">
        <v>219.63999999999996</v>
      </c>
    </row>
    <row r="92" spans="1:14" ht="14.4" customHeight="1" x14ac:dyDescent="0.3">
      <c r="A92" s="676" t="s">
        <v>482</v>
      </c>
      <c r="B92" s="677" t="s">
        <v>483</v>
      </c>
      <c r="C92" s="678" t="s">
        <v>495</v>
      </c>
      <c r="D92" s="679" t="s">
        <v>496</v>
      </c>
      <c r="E92" s="680">
        <v>50113001</v>
      </c>
      <c r="F92" s="679" t="s">
        <v>500</v>
      </c>
      <c r="G92" s="678" t="s">
        <v>523</v>
      </c>
      <c r="H92" s="678">
        <v>213477</v>
      </c>
      <c r="I92" s="678">
        <v>213477</v>
      </c>
      <c r="J92" s="678" t="s">
        <v>665</v>
      </c>
      <c r="K92" s="678" t="s">
        <v>666</v>
      </c>
      <c r="L92" s="681">
        <v>3300</v>
      </c>
      <c r="M92" s="681">
        <v>13</v>
      </c>
      <c r="N92" s="682">
        <v>42900</v>
      </c>
    </row>
    <row r="93" spans="1:14" ht="14.4" customHeight="1" x14ac:dyDescent="0.3">
      <c r="A93" s="676" t="s">
        <v>482</v>
      </c>
      <c r="B93" s="677" t="s">
        <v>483</v>
      </c>
      <c r="C93" s="678" t="s">
        <v>495</v>
      </c>
      <c r="D93" s="679" t="s">
        <v>496</v>
      </c>
      <c r="E93" s="680">
        <v>50113001</v>
      </c>
      <c r="F93" s="679" t="s">
        <v>500</v>
      </c>
      <c r="G93" s="678" t="s">
        <v>501</v>
      </c>
      <c r="H93" s="678">
        <v>198219</v>
      </c>
      <c r="I93" s="678">
        <v>98219</v>
      </c>
      <c r="J93" s="678" t="s">
        <v>667</v>
      </c>
      <c r="K93" s="678" t="s">
        <v>668</v>
      </c>
      <c r="L93" s="681">
        <v>60.300000000000004</v>
      </c>
      <c r="M93" s="681">
        <v>8</v>
      </c>
      <c r="N93" s="682">
        <v>482.40000000000003</v>
      </c>
    </row>
    <row r="94" spans="1:14" ht="14.4" customHeight="1" x14ac:dyDescent="0.3">
      <c r="A94" s="676" t="s">
        <v>482</v>
      </c>
      <c r="B94" s="677" t="s">
        <v>483</v>
      </c>
      <c r="C94" s="678" t="s">
        <v>495</v>
      </c>
      <c r="D94" s="679" t="s">
        <v>496</v>
      </c>
      <c r="E94" s="680">
        <v>50113001</v>
      </c>
      <c r="F94" s="679" t="s">
        <v>500</v>
      </c>
      <c r="G94" s="678" t="s">
        <v>501</v>
      </c>
      <c r="H94" s="678">
        <v>156805</v>
      </c>
      <c r="I94" s="678">
        <v>56805</v>
      </c>
      <c r="J94" s="678" t="s">
        <v>669</v>
      </c>
      <c r="K94" s="678" t="s">
        <v>670</v>
      </c>
      <c r="L94" s="681">
        <v>59.11</v>
      </c>
      <c r="M94" s="681">
        <v>2</v>
      </c>
      <c r="N94" s="682">
        <v>118.22</v>
      </c>
    </row>
    <row r="95" spans="1:14" ht="14.4" customHeight="1" x14ac:dyDescent="0.3">
      <c r="A95" s="676" t="s">
        <v>482</v>
      </c>
      <c r="B95" s="677" t="s">
        <v>483</v>
      </c>
      <c r="C95" s="678" t="s">
        <v>495</v>
      </c>
      <c r="D95" s="679" t="s">
        <v>496</v>
      </c>
      <c r="E95" s="680">
        <v>50113001</v>
      </c>
      <c r="F95" s="679" t="s">
        <v>500</v>
      </c>
      <c r="G95" s="678" t="s">
        <v>501</v>
      </c>
      <c r="H95" s="678">
        <v>102133</v>
      </c>
      <c r="I95" s="678">
        <v>2133</v>
      </c>
      <c r="J95" s="678" t="s">
        <v>671</v>
      </c>
      <c r="K95" s="678" t="s">
        <v>672</v>
      </c>
      <c r="L95" s="681">
        <v>28.189954618675884</v>
      </c>
      <c r="M95" s="681">
        <v>440</v>
      </c>
      <c r="N95" s="682">
        <v>12403.580032217389</v>
      </c>
    </row>
    <row r="96" spans="1:14" ht="14.4" customHeight="1" x14ac:dyDescent="0.3">
      <c r="A96" s="676" t="s">
        <v>482</v>
      </c>
      <c r="B96" s="677" t="s">
        <v>483</v>
      </c>
      <c r="C96" s="678" t="s">
        <v>495</v>
      </c>
      <c r="D96" s="679" t="s">
        <v>496</v>
      </c>
      <c r="E96" s="680">
        <v>50113001</v>
      </c>
      <c r="F96" s="679" t="s">
        <v>500</v>
      </c>
      <c r="G96" s="678" t="s">
        <v>501</v>
      </c>
      <c r="H96" s="678">
        <v>199333</v>
      </c>
      <c r="I96" s="678">
        <v>99333</v>
      </c>
      <c r="J96" s="678" t="s">
        <v>673</v>
      </c>
      <c r="K96" s="678" t="s">
        <v>674</v>
      </c>
      <c r="L96" s="681">
        <v>219.93761904761911</v>
      </c>
      <c r="M96" s="681">
        <v>63</v>
      </c>
      <c r="N96" s="682">
        <v>13856.070000000003</v>
      </c>
    </row>
    <row r="97" spans="1:14" ht="14.4" customHeight="1" x14ac:dyDescent="0.3">
      <c r="A97" s="676" t="s">
        <v>482</v>
      </c>
      <c r="B97" s="677" t="s">
        <v>483</v>
      </c>
      <c r="C97" s="678" t="s">
        <v>495</v>
      </c>
      <c r="D97" s="679" t="s">
        <v>496</v>
      </c>
      <c r="E97" s="680">
        <v>50113001</v>
      </c>
      <c r="F97" s="679" t="s">
        <v>500</v>
      </c>
      <c r="G97" s="678" t="s">
        <v>501</v>
      </c>
      <c r="H97" s="678">
        <v>102785</v>
      </c>
      <c r="I97" s="678">
        <v>2785</v>
      </c>
      <c r="J97" s="678" t="s">
        <v>675</v>
      </c>
      <c r="K97" s="678" t="s">
        <v>676</v>
      </c>
      <c r="L97" s="681">
        <v>50.550000000000018</v>
      </c>
      <c r="M97" s="681">
        <v>1</v>
      </c>
      <c r="N97" s="682">
        <v>50.550000000000018</v>
      </c>
    </row>
    <row r="98" spans="1:14" ht="14.4" customHeight="1" x14ac:dyDescent="0.3">
      <c r="A98" s="676" t="s">
        <v>482</v>
      </c>
      <c r="B98" s="677" t="s">
        <v>483</v>
      </c>
      <c r="C98" s="678" t="s">
        <v>495</v>
      </c>
      <c r="D98" s="679" t="s">
        <v>496</v>
      </c>
      <c r="E98" s="680">
        <v>50113001</v>
      </c>
      <c r="F98" s="679" t="s">
        <v>500</v>
      </c>
      <c r="G98" s="678" t="s">
        <v>501</v>
      </c>
      <c r="H98" s="678">
        <v>198872</v>
      </c>
      <c r="I98" s="678">
        <v>98872</v>
      </c>
      <c r="J98" s="678" t="s">
        <v>677</v>
      </c>
      <c r="K98" s="678" t="s">
        <v>678</v>
      </c>
      <c r="L98" s="681">
        <v>312.83999999999997</v>
      </c>
      <c r="M98" s="681">
        <v>2</v>
      </c>
      <c r="N98" s="682">
        <v>625.67999999999995</v>
      </c>
    </row>
    <row r="99" spans="1:14" ht="14.4" customHeight="1" x14ac:dyDescent="0.3">
      <c r="A99" s="676" t="s">
        <v>482</v>
      </c>
      <c r="B99" s="677" t="s">
        <v>483</v>
      </c>
      <c r="C99" s="678" t="s">
        <v>495</v>
      </c>
      <c r="D99" s="679" t="s">
        <v>496</v>
      </c>
      <c r="E99" s="680">
        <v>50113001</v>
      </c>
      <c r="F99" s="679" t="s">
        <v>500</v>
      </c>
      <c r="G99" s="678" t="s">
        <v>501</v>
      </c>
      <c r="H99" s="678">
        <v>165633</v>
      </c>
      <c r="I99" s="678">
        <v>165751</v>
      </c>
      <c r="J99" s="678" t="s">
        <v>679</v>
      </c>
      <c r="K99" s="678" t="s">
        <v>680</v>
      </c>
      <c r="L99" s="681">
        <v>2866.38</v>
      </c>
      <c r="M99" s="681">
        <v>16</v>
      </c>
      <c r="N99" s="682">
        <v>45862.080000000002</v>
      </c>
    </row>
    <row r="100" spans="1:14" ht="14.4" customHeight="1" x14ac:dyDescent="0.3">
      <c r="A100" s="676" t="s">
        <v>482</v>
      </c>
      <c r="B100" s="677" t="s">
        <v>483</v>
      </c>
      <c r="C100" s="678" t="s">
        <v>495</v>
      </c>
      <c r="D100" s="679" t="s">
        <v>496</v>
      </c>
      <c r="E100" s="680">
        <v>50113001</v>
      </c>
      <c r="F100" s="679" t="s">
        <v>500</v>
      </c>
      <c r="G100" s="678" t="s">
        <v>501</v>
      </c>
      <c r="H100" s="678">
        <v>111337</v>
      </c>
      <c r="I100" s="678">
        <v>52421</v>
      </c>
      <c r="J100" s="678" t="s">
        <v>681</v>
      </c>
      <c r="K100" s="678" t="s">
        <v>682</v>
      </c>
      <c r="L100" s="681">
        <v>74.88</v>
      </c>
      <c r="M100" s="681">
        <v>61</v>
      </c>
      <c r="N100" s="682">
        <v>4567.6799999999994</v>
      </c>
    </row>
    <row r="101" spans="1:14" ht="14.4" customHeight="1" x14ac:dyDescent="0.3">
      <c r="A101" s="676" t="s">
        <v>482</v>
      </c>
      <c r="B101" s="677" t="s">
        <v>483</v>
      </c>
      <c r="C101" s="678" t="s">
        <v>495</v>
      </c>
      <c r="D101" s="679" t="s">
        <v>496</v>
      </c>
      <c r="E101" s="680">
        <v>50113001</v>
      </c>
      <c r="F101" s="679" t="s">
        <v>500</v>
      </c>
      <c r="G101" s="678" t="s">
        <v>501</v>
      </c>
      <c r="H101" s="678">
        <v>31915</v>
      </c>
      <c r="I101" s="678">
        <v>31915</v>
      </c>
      <c r="J101" s="678" t="s">
        <v>683</v>
      </c>
      <c r="K101" s="678" t="s">
        <v>684</v>
      </c>
      <c r="L101" s="681">
        <v>173.68999992938507</v>
      </c>
      <c r="M101" s="681">
        <v>78</v>
      </c>
      <c r="N101" s="682">
        <v>13547.819994492036</v>
      </c>
    </row>
    <row r="102" spans="1:14" ht="14.4" customHeight="1" x14ac:dyDescent="0.3">
      <c r="A102" s="676" t="s">
        <v>482</v>
      </c>
      <c r="B102" s="677" t="s">
        <v>483</v>
      </c>
      <c r="C102" s="678" t="s">
        <v>495</v>
      </c>
      <c r="D102" s="679" t="s">
        <v>496</v>
      </c>
      <c r="E102" s="680">
        <v>50113001</v>
      </c>
      <c r="F102" s="679" t="s">
        <v>500</v>
      </c>
      <c r="G102" s="678" t="s">
        <v>501</v>
      </c>
      <c r="H102" s="678">
        <v>47706</v>
      </c>
      <c r="I102" s="678">
        <v>47706</v>
      </c>
      <c r="J102" s="678" t="s">
        <v>685</v>
      </c>
      <c r="K102" s="678" t="s">
        <v>684</v>
      </c>
      <c r="L102" s="681">
        <v>288.52999598534302</v>
      </c>
      <c r="M102" s="681">
        <v>8</v>
      </c>
      <c r="N102" s="682">
        <v>2308.2399678827442</v>
      </c>
    </row>
    <row r="103" spans="1:14" ht="14.4" customHeight="1" x14ac:dyDescent="0.3">
      <c r="A103" s="676" t="s">
        <v>482</v>
      </c>
      <c r="B103" s="677" t="s">
        <v>483</v>
      </c>
      <c r="C103" s="678" t="s">
        <v>495</v>
      </c>
      <c r="D103" s="679" t="s">
        <v>496</v>
      </c>
      <c r="E103" s="680">
        <v>50113001</v>
      </c>
      <c r="F103" s="679" t="s">
        <v>500</v>
      </c>
      <c r="G103" s="678" t="s">
        <v>501</v>
      </c>
      <c r="H103" s="678">
        <v>2584</v>
      </c>
      <c r="I103" s="678">
        <v>2584</v>
      </c>
      <c r="J103" s="678" t="s">
        <v>686</v>
      </c>
      <c r="K103" s="678" t="s">
        <v>684</v>
      </c>
      <c r="L103" s="681">
        <v>365.96999999999997</v>
      </c>
      <c r="M103" s="681">
        <v>2</v>
      </c>
      <c r="N103" s="682">
        <v>731.93999999999994</v>
      </c>
    </row>
    <row r="104" spans="1:14" ht="14.4" customHeight="1" x14ac:dyDescent="0.3">
      <c r="A104" s="676" t="s">
        <v>482</v>
      </c>
      <c r="B104" s="677" t="s">
        <v>483</v>
      </c>
      <c r="C104" s="678" t="s">
        <v>495</v>
      </c>
      <c r="D104" s="679" t="s">
        <v>496</v>
      </c>
      <c r="E104" s="680">
        <v>50113001</v>
      </c>
      <c r="F104" s="679" t="s">
        <v>500</v>
      </c>
      <c r="G104" s="678" t="s">
        <v>501</v>
      </c>
      <c r="H104" s="678">
        <v>47244</v>
      </c>
      <c r="I104" s="678">
        <v>47244</v>
      </c>
      <c r="J104" s="678" t="s">
        <v>687</v>
      </c>
      <c r="K104" s="678" t="s">
        <v>684</v>
      </c>
      <c r="L104" s="681">
        <v>143.00000370446057</v>
      </c>
      <c r="M104" s="681">
        <v>15</v>
      </c>
      <c r="N104" s="682">
        <v>2145.0000555669085</v>
      </c>
    </row>
    <row r="105" spans="1:14" ht="14.4" customHeight="1" x14ac:dyDescent="0.3">
      <c r="A105" s="676" t="s">
        <v>482</v>
      </c>
      <c r="B105" s="677" t="s">
        <v>483</v>
      </c>
      <c r="C105" s="678" t="s">
        <v>495</v>
      </c>
      <c r="D105" s="679" t="s">
        <v>496</v>
      </c>
      <c r="E105" s="680">
        <v>50113001</v>
      </c>
      <c r="F105" s="679" t="s">
        <v>500</v>
      </c>
      <c r="G105" s="678" t="s">
        <v>501</v>
      </c>
      <c r="H105" s="678">
        <v>47249</v>
      </c>
      <c r="I105" s="678">
        <v>47249</v>
      </c>
      <c r="J105" s="678" t="s">
        <v>687</v>
      </c>
      <c r="K105" s="678" t="s">
        <v>688</v>
      </c>
      <c r="L105" s="681">
        <v>126.49999951080734</v>
      </c>
      <c r="M105" s="681">
        <v>23</v>
      </c>
      <c r="N105" s="682">
        <v>2909.4999887485687</v>
      </c>
    </row>
    <row r="106" spans="1:14" ht="14.4" customHeight="1" x14ac:dyDescent="0.3">
      <c r="A106" s="676" t="s">
        <v>482</v>
      </c>
      <c r="B106" s="677" t="s">
        <v>483</v>
      </c>
      <c r="C106" s="678" t="s">
        <v>495</v>
      </c>
      <c r="D106" s="679" t="s">
        <v>496</v>
      </c>
      <c r="E106" s="680">
        <v>50113001</v>
      </c>
      <c r="F106" s="679" t="s">
        <v>500</v>
      </c>
      <c r="G106" s="678" t="s">
        <v>501</v>
      </c>
      <c r="H106" s="678">
        <v>848335</v>
      </c>
      <c r="I106" s="678">
        <v>155782</v>
      </c>
      <c r="J106" s="678" t="s">
        <v>689</v>
      </c>
      <c r="K106" s="678" t="s">
        <v>690</v>
      </c>
      <c r="L106" s="681">
        <v>53.900000000000013</v>
      </c>
      <c r="M106" s="681">
        <v>1</v>
      </c>
      <c r="N106" s="682">
        <v>53.900000000000013</v>
      </c>
    </row>
    <row r="107" spans="1:14" ht="14.4" customHeight="1" x14ac:dyDescent="0.3">
      <c r="A107" s="676" t="s">
        <v>482</v>
      </c>
      <c r="B107" s="677" t="s">
        <v>483</v>
      </c>
      <c r="C107" s="678" t="s">
        <v>495</v>
      </c>
      <c r="D107" s="679" t="s">
        <v>496</v>
      </c>
      <c r="E107" s="680">
        <v>50113001</v>
      </c>
      <c r="F107" s="679" t="s">
        <v>500</v>
      </c>
      <c r="G107" s="678" t="s">
        <v>501</v>
      </c>
      <c r="H107" s="678">
        <v>106091</v>
      </c>
      <c r="I107" s="678">
        <v>6091</v>
      </c>
      <c r="J107" s="678" t="s">
        <v>691</v>
      </c>
      <c r="K107" s="678" t="s">
        <v>692</v>
      </c>
      <c r="L107" s="681">
        <v>90.379999999999981</v>
      </c>
      <c r="M107" s="681">
        <v>4</v>
      </c>
      <c r="N107" s="682">
        <v>361.51999999999992</v>
      </c>
    </row>
    <row r="108" spans="1:14" ht="14.4" customHeight="1" x14ac:dyDescent="0.3">
      <c r="A108" s="676" t="s">
        <v>482</v>
      </c>
      <c r="B108" s="677" t="s">
        <v>483</v>
      </c>
      <c r="C108" s="678" t="s">
        <v>495</v>
      </c>
      <c r="D108" s="679" t="s">
        <v>496</v>
      </c>
      <c r="E108" s="680">
        <v>50113001</v>
      </c>
      <c r="F108" s="679" t="s">
        <v>500</v>
      </c>
      <c r="G108" s="678" t="s">
        <v>501</v>
      </c>
      <c r="H108" s="678">
        <v>102538</v>
      </c>
      <c r="I108" s="678">
        <v>2538</v>
      </c>
      <c r="J108" s="678" t="s">
        <v>693</v>
      </c>
      <c r="K108" s="678" t="s">
        <v>694</v>
      </c>
      <c r="L108" s="681">
        <v>55.89</v>
      </c>
      <c r="M108" s="681">
        <v>9</v>
      </c>
      <c r="N108" s="682">
        <v>503.01</v>
      </c>
    </row>
    <row r="109" spans="1:14" ht="14.4" customHeight="1" x14ac:dyDescent="0.3">
      <c r="A109" s="676" t="s">
        <v>482</v>
      </c>
      <c r="B109" s="677" t="s">
        <v>483</v>
      </c>
      <c r="C109" s="678" t="s">
        <v>495</v>
      </c>
      <c r="D109" s="679" t="s">
        <v>496</v>
      </c>
      <c r="E109" s="680">
        <v>50113001</v>
      </c>
      <c r="F109" s="679" t="s">
        <v>500</v>
      </c>
      <c r="G109" s="678" t="s">
        <v>501</v>
      </c>
      <c r="H109" s="678">
        <v>215605</v>
      </c>
      <c r="I109" s="678">
        <v>215605</v>
      </c>
      <c r="J109" s="678" t="s">
        <v>695</v>
      </c>
      <c r="K109" s="678" t="s">
        <v>696</v>
      </c>
      <c r="L109" s="681">
        <v>28.599999999999994</v>
      </c>
      <c r="M109" s="681">
        <v>1</v>
      </c>
      <c r="N109" s="682">
        <v>28.599999999999994</v>
      </c>
    </row>
    <row r="110" spans="1:14" ht="14.4" customHeight="1" x14ac:dyDescent="0.3">
      <c r="A110" s="676" t="s">
        <v>482</v>
      </c>
      <c r="B110" s="677" t="s">
        <v>483</v>
      </c>
      <c r="C110" s="678" t="s">
        <v>495</v>
      </c>
      <c r="D110" s="679" t="s">
        <v>496</v>
      </c>
      <c r="E110" s="680">
        <v>50113001</v>
      </c>
      <c r="F110" s="679" t="s">
        <v>500</v>
      </c>
      <c r="G110" s="678" t="s">
        <v>501</v>
      </c>
      <c r="H110" s="678">
        <v>193746</v>
      </c>
      <c r="I110" s="678">
        <v>93746</v>
      </c>
      <c r="J110" s="678" t="s">
        <v>697</v>
      </c>
      <c r="K110" s="678" t="s">
        <v>698</v>
      </c>
      <c r="L110" s="681">
        <v>375.80000000000013</v>
      </c>
      <c r="M110" s="681">
        <v>13</v>
      </c>
      <c r="N110" s="682">
        <v>4885.4000000000015</v>
      </c>
    </row>
    <row r="111" spans="1:14" ht="14.4" customHeight="1" x14ac:dyDescent="0.3">
      <c r="A111" s="676" t="s">
        <v>482</v>
      </c>
      <c r="B111" s="677" t="s">
        <v>483</v>
      </c>
      <c r="C111" s="678" t="s">
        <v>495</v>
      </c>
      <c r="D111" s="679" t="s">
        <v>496</v>
      </c>
      <c r="E111" s="680">
        <v>50113001</v>
      </c>
      <c r="F111" s="679" t="s">
        <v>500</v>
      </c>
      <c r="G111" s="678" t="s">
        <v>501</v>
      </c>
      <c r="H111" s="678">
        <v>103575</v>
      </c>
      <c r="I111" s="678">
        <v>3575</v>
      </c>
      <c r="J111" s="678" t="s">
        <v>699</v>
      </c>
      <c r="K111" s="678" t="s">
        <v>618</v>
      </c>
      <c r="L111" s="681">
        <v>66.72</v>
      </c>
      <c r="M111" s="681">
        <v>16</v>
      </c>
      <c r="N111" s="682">
        <v>1067.52</v>
      </c>
    </row>
    <row r="112" spans="1:14" ht="14.4" customHeight="1" x14ac:dyDescent="0.3">
      <c r="A112" s="676" t="s">
        <v>482</v>
      </c>
      <c r="B112" s="677" t="s">
        <v>483</v>
      </c>
      <c r="C112" s="678" t="s">
        <v>495</v>
      </c>
      <c r="D112" s="679" t="s">
        <v>496</v>
      </c>
      <c r="E112" s="680">
        <v>50113001</v>
      </c>
      <c r="F112" s="679" t="s">
        <v>500</v>
      </c>
      <c r="G112" s="678" t="s">
        <v>501</v>
      </c>
      <c r="H112" s="678">
        <v>849045</v>
      </c>
      <c r="I112" s="678">
        <v>155938</v>
      </c>
      <c r="J112" s="678" t="s">
        <v>700</v>
      </c>
      <c r="K112" s="678" t="s">
        <v>701</v>
      </c>
      <c r="L112" s="681">
        <v>181.65000000000012</v>
      </c>
      <c r="M112" s="681">
        <v>2</v>
      </c>
      <c r="N112" s="682">
        <v>363.30000000000024</v>
      </c>
    </row>
    <row r="113" spans="1:14" ht="14.4" customHeight="1" x14ac:dyDescent="0.3">
      <c r="A113" s="676" t="s">
        <v>482</v>
      </c>
      <c r="B113" s="677" t="s">
        <v>483</v>
      </c>
      <c r="C113" s="678" t="s">
        <v>495</v>
      </c>
      <c r="D113" s="679" t="s">
        <v>496</v>
      </c>
      <c r="E113" s="680">
        <v>50113001</v>
      </c>
      <c r="F113" s="679" t="s">
        <v>500</v>
      </c>
      <c r="G113" s="678" t="s">
        <v>501</v>
      </c>
      <c r="H113" s="678">
        <v>124067</v>
      </c>
      <c r="I113" s="678">
        <v>124067</v>
      </c>
      <c r="J113" s="678" t="s">
        <v>702</v>
      </c>
      <c r="K113" s="678" t="s">
        <v>703</v>
      </c>
      <c r="L113" s="681">
        <v>36.700283479670496</v>
      </c>
      <c r="M113" s="681">
        <v>350</v>
      </c>
      <c r="N113" s="682">
        <v>12845.099217884674</v>
      </c>
    </row>
    <row r="114" spans="1:14" ht="14.4" customHeight="1" x14ac:dyDescent="0.3">
      <c r="A114" s="676" t="s">
        <v>482</v>
      </c>
      <c r="B114" s="677" t="s">
        <v>483</v>
      </c>
      <c r="C114" s="678" t="s">
        <v>495</v>
      </c>
      <c r="D114" s="679" t="s">
        <v>496</v>
      </c>
      <c r="E114" s="680">
        <v>50113001</v>
      </c>
      <c r="F114" s="679" t="s">
        <v>500</v>
      </c>
      <c r="G114" s="678" t="s">
        <v>501</v>
      </c>
      <c r="H114" s="678">
        <v>842703</v>
      </c>
      <c r="I114" s="678">
        <v>0</v>
      </c>
      <c r="J114" s="678" t="s">
        <v>704</v>
      </c>
      <c r="K114" s="678" t="s">
        <v>484</v>
      </c>
      <c r="L114" s="681">
        <v>57.162248256683014</v>
      </c>
      <c r="M114" s="681">
        <v>58</v>
      </c>
      <c r="N114" s="682">
        <v>3315.410398887615</v>
      </c>
    </row>
    <row r="115" spans="1:14" ht="14.4" customHeight="1" x14ac:dyDescent="0.3">
      <c r="A115" s="676" t="s">
        <v>482</v>
      </c>
      <c r="B115" s="677" t="s">
        <v>483</v>
      </c>
      <c r="C115" s="678" t="s">
        <v>495</v>
      </c>
      <c r="D115" s="679" t="s">
        <v>496</v>
      </c>
      <c r="E115" s="680">
        <v>50113001</v>
      </c>
      <c r="F115" s="679" t="s">
        <v>500</v>
      </c>
      <c r="G115" s="678" t="s">
        <v>484</v>
      </c>
      <c r="H115" s="678">
        <v>200358</v>
      </c>
      <c r="I115" s="678">
        <v>200358</v>
      </c>
      <c r="J115" s="678" t="s">
        <v>705</v>
      </c>
      <c r="K115" s="678" t="s">
        <v>706</v>
      </c>
      <c r="L115" s="681">
        <v>817.005</v>
      </c>
      <c r="M115" s="681">
        <v>2</v>
      </c>
      <c r="N115" s="682">
        <v>1634.01</v>
      </c>
    </row>
    <row r="116" spans="1:14" ht="14.4" customHeight="1" x14ac:dyDescent="0.3">
      <c r="A116" s="676" t="s">
        <v>482</v>
      </c>
      <c r="B116" s="677" t="s">
        <v>483</v>
      </c>
      <c r="C116" s="678" t="s">
        <v>495</v>
      </c>
      <c r="D116" s="679" t="s">
        <v>496</v>
      </c>
      <c r="E116" s="680">
        <v>50113001</v>
      </c>
      <c r="F116" s="679" t="s">
        <v>500</v>
      </c>
      <c r="G116" s="678" t="s">
        <v>501</v>
      </c>
      <c r="H116" s="678">
        <v>51366</v>
      </c>
      <c r="I116" s="678">
        <v>51366</v>
      </c>
      <c r="J116" s="678" t="s">
        <v>707</v>
      </c>
      <c r="K116" s="678" t="s">
        <v>708</v>
      </c>
      <c r="L116" s="681">
        <v>171.60000011529817</v>
      </c>
      <c r="M116" s="681">
        <v>45</v>
      </c>
      <c r="N116" s="682">
        <v>7722.0000051884181</v>
      </c>
    </row>
    <row r="117" spans="1:14" ht="14.4" customHeight="1" x14ac:dyDescent="0.3">
      <c r="A117" s="676" t="s">
        <v>482</v>
      </c>
      <c r="B117" s="677" t="s">
        <v>483</v>
      </c>
      <c r="C117" s="678" t="s">
        <v>495</v>
      </c>
      <c r="D117" s="679" t="s">
        <v>496</v>
      </c>
      <c r="E117" s="680">
        <v>50113001</v>
      </c>
      <c r="F117" s="679" t="s">
        <v>500</v>
      </c>
      <c r="G117" s="678" t="s">
        <v>501</v>
      </c>
      <c r="H117" s="678">
        <v>51367</v>
      </c>
      <c r="I117" s="678">
        <v>51367</v>
      </c>
      <c r="J117" s="678" t="s">
        <v>707</v>
      </c>
      <c r="K117" s="678" t="s">
        <v>709</v>
      </c>
      <c r="L117" s="681">
        <v>92.949999378539147</v>
      </c>
      <c r="M117" s="681">
        <v>113</v>
      </c>
      <c r="N117" s="682">
        <v>10503.349929774924</v>
      </c>
    </row>
    <row r="118" spans="1:14" ht="14.4" customHeight="1" x14ac:dyDescent="0.3">
      <c r="A118" s="676" t="s">
        <v>482</v>
      </c>
      <c r="B118" s="677" t="s">
        <v>483</v>
      </c>
      <c r="C118" s="678" t="s">
        <v>495</v>
      </c>
      <c r="D118" s="679" t="s">
        <v>496</v>
      </c>
      <c r="E118" s="680">
        <v>50113001</v>
      </c>
      <c r="F118" s="679" t="s">
        <v>500</v>
      </c>
      <c r="G118" s="678" t="s">
        <v>501</v>
      </c>
      <c r="H118" s="678">
        <v>51383</v>
      </c>
      <c r="I118" s="678">
        <v>51383</v>
      </c>
      <c r="J118" s="678" t="s">
        <v>707</v>
      </c>
      <c r="K118" s="678" t="s">
        <v>710</v>
      </c>
      <c r="L118" s="681">
        <v>93.5</v>
      </c>
      <c r="M118" s="681">
        <v>95</v>
      </c>
      <c r="N118" s="682">
        <v>8882.5</v>
      </c>
    </row>
    <row r="119" spans="1:14" ht="14.4" customHeight="1" x14ac:dyDescent="0.3">
      <c r="A119" s="676" t="s">
        <v>482</v>
      </c>
      <c r="B119" s="677" t="s">
        <v>483</v>
      </c>
      <c r="C119" s="678" t="s">
        <v>495</v>
      </c>
      <c r="D119" s="679" t="s">
        <v>496</v>
      </c>
      <c r="E119" s="680">
        <v>50113001</v>
      </c>
      <c r="F119" s="679" t="s">
        <v>500</v>
      </c>
      <c r="G119" s="678" t="s">
        <v>501</v>
      </c>
      <c r="H119" s="678">
        <v>51384</v>
      </c>
      <c r="I119" s="678">
        <v>51384</v>
      </c>
      <c r="J119" s="678" t="s">
        <v>707</v>
      </c>
      <c r="K119" s="678" t="s">
        <v>711</v>
      </c>
      <c r="L119" s="681">
        <v>192.5</v>
      </c>
      <c r="M119" s="681">
        <v>15</v>
      </c>
      <c r="N119" s="682">
        <v>2887.5</v>
      </c>
    </row>
    <row r="120" spans="1:14" ht="14.4" customHeight="1" x14ac:dyDescent="0.3">
      <c r="A120" s="676" t="s">
        <v>482</v>
      </c>
      <c r="B120" s="677" t="s">
        <v>483</v>
      </c>
      <c r="C120" s="678" t="s">
        <v>495</v>
      </c>
      <c r="D120" s="679" t="s">
        <v>496</v>
      </c>
      <c r="E120" s="680">
        <v>50113001</v>
      </c>
      <c r="F120" s="679" t="s">
        <v>500</v>
      </c>
      <c r="G120" s="678" t="s">
        <v>501</v>
      </c>
      <c r="H120" s="678">
        <v>847908</v>
      </c>
      <c r="I120" s="678">
        <v>155052</v>
      </c>
      <c r="J120" s="678" t="s">
        <v>712</v>
      </c>
      <c r="K120" s="678" t="s">
        <v>713</v>
      </c>
      <c r="L120" s="681">
        <v>112.37999999999997</v>
      </c>
      <c r="M120" s="681">
        <v>1</v>
      </c>
      <c r="N120" s="682">
        <v>112.37999999999997</v>
      </c>
    </row>
    <row r="121" spans="1:14" ht="14.4" customHeight="1" x14ac:dyDescent="0.3">
      <c r="A121" s="676" t="s">
        <v>482</v>
      </c>
      <c r="B121" s="677" t="s">
        <v>483</v>
      </c>
      <c r="C121" s="678" t="s">
        <v>495</v>
      </c>
      <c r="D121" s="679" t="s">
        <v>496</v>
      </c>
      <c r="E121" s="680">
        <v>50113001</v>
      </c>
      <c r="F121" s="679" t="s">
        <v>500</v>
      </c>
      <c r="G121" s="678" t="s">
        <v>501</v>
      </c>
      <c r="H121" s="678">
        <v>187299</v>
      </c>
      <c r="I121" s="678">
        <v>87299</v>
      </c>
      <c r="J121" s="678" t="s">
        <v>714</v>
      </c>
      <c r="K121" s="678" t="s">
        <v>715</v>
      </c>
      <c r="L121" s="681">
        <v>1020.7309680672587</v>
      </c>
      <c r="M121" s="681">
        <v>1</v>
      </c>
      <c r="N121" s="682">
        <v>1020.7309680672587</v>
      </c>
    </row>
    <row r="122" spans="1:14" ht="14.4" customHeight="1" x14ac:dyDescent="0.3">
      <c r="A122" s="676" t="s">
        <v>482</v>
      </c>
      <c r="B122" s="677" t="s">
        <v>483</v>
      </c>
      <c r="C122" s="678" t="s">
        <v>495</v>
      </c>
      <c r="D122" s="679" t="s">
        <v>496</v>
      </c>
      <c r="E122" s="680">
        <v>50113001</v>
      </c>
      <c r="F122" s="679" t="s">
        <v>500</v>
      </c>
      <c r="G122" s="678" t="s">
        <v>501</v>
      </c>
      <c r="H122" s="678">
        <v>193724</v>
      </c>
      <c r="I122" s="678">
        <v>93724</v>
      </c>
      <c r="J122" s="678" t="s">
        <v>716</v>
      </c>
      <c r="K122" s="678" t="s">
        <v>717</v>
      </c>
      <c r="L122" s="681">
        <v>68.79000000000002</v>
      </c>
      <c r="M122" s="681">
        <v>4</v>
      </c>
      <c r="N122" s="682">
        <v>275.16000000000008</v>
      </c>
    </row>
    <row r="123" spans="1:14" ht="14.4" customHeight="1" x14ac:dyDescent="0.3">
      <c r="A123" s="676" t="s">
        <v>482</v>
      </c>
      <c r="B123" s="677" t="s">
        <v>483</v>
      </c>
      <c r="C123" s="678" t="s">
        <v>495</v>
      </c>
      <c r="D123" s="679" t="s">
        <v>496</v>
      </c>
      <c r="E123" s="680">
        <v>50113001</v>
      </c>
      <c r="F123" s="679" t="s">
        <v>500</v>
      </c>
      <c r="G123" s="678" t="s">
        <v>501</v>
      </c>
      <c r="H123" s="678">
        <v>169671</v>
      </c>
      <c r="I123" s="678">
        <v>69671</v>
      </c>
      <c r="J123" s="678" t="s">
        <v>718</v>
      </c>
      <c r="K123" s="678" t="s">
        <v>719</v>
      </c>
      <c r="L123" s="681">
        <v>105.80999999999999</v>
      </c>
      <c r="M123" s="681">
        <v>5</v>
      </c>
      <c r="N123" s="682">
        <v>529.04999999999995</v>
      </c>
    </row>
    <row r="124" spans="1:14" ht="14.4" customHeight="1" x14ac:dyDescent="0.3">
      <c r="A124" s="676" t="s">
        <v>482</v>
      </c>
      <c r="B124" s="677" t="s">
        <v>483</v>
      </c>
      <c r="C124" s="678" t="s">
        <v>495</v>
      </c>
      <c r="D124" s="679" t="s">
        <v>496</v>
      </c>
      <c r="E124" s="680">
        <v>50113001</v>
      </c>
      <c r="F124" s="679" t="s">
        <v>500</v>
      </c>
      <c r="G124" s="678" t="s">
        <v>501</v>
      </c>
      <c r="H124" s="678">
        <v>100802</v>
      </c>
      <c r="I124" s="678">
        <v>1000</v>
      </c>
      <c r="J124" s="678" t="s">
        <v>720</v>
      </c>
      <c r="K124" s="678" t="s">
        <v>721</v>
      </c>
      <c r="L124" s="681">
        <v>75.140217966946835</v>
      </c>
      <c r="M124" s="681">
        <v>23</v>
      </c>
      <c r="N124" s="682">
        <v>1728.2250132397774</v>
      </c>
    </row>
    <row r="125" spans="1:14" ht="14.4" customHeight="1" x14ac:dyDescent="0.3">
      <c r="A125" s="676" t="s">
        <v>482</v>
      </c>
      <c r="B125" s="677" t="s">
        <v>483</v>
      </c>
      <c r="C125" s="678" t="s">
        <v>495</v>
      </c>
      <c r="D125" s="679" t="s">
        <v>496</v>
      </c>
      <c r="E125" s="680">
        <v>50113001</v>
      </c>
      <c r="F125" s="679" t="s">
        <v>500</v>
      </c>
      <c r="G125" s="678" t="s">
        <v>501</v>
      </c>
      <c r="H125" s="678">
        <v>185733</v>
      </c>
      <c r="I125" s="678">
        <v>85733</v>
      </c>
      <c r="J125" s="678" t="s">
        <v>722</v>
      </c>
      <c r="K125" s="678" t="s">
        <v>723</v>
      </c>
      <c r="L125" s="681">
        <v>566.8900000000001</v>
      </c>
      <c r="M125" s="681">
        <v>14</v>
      </c>
      <c r="N125" s="682">
        <v>7936.4600000000009</v>
      </c>
    </row>
    <row r="126" spans="1:14" ht="14.4" customHeight="1" x14ac:dyDescent="0.3">
      <c r="A126" s="676" t="s">
        <v>482</v>
      </c>
      <c r="B126" s="677" t="s">
        <v>483</v>
      </c>
      <c r="C126" s="678" t="s">
        <v>495</v>
      </c>
      <c r="D126" s="679" t="s">
        <v>496</v>
      </c>
      <c r="E126" s="680">
        <v>50113001</v>
      </c>
      <c r="F126" s="679" t="s">
        <v>500</v>
      </c>
      <c r="G126" s="678" t="s">
        <v>501</v>
      </c>
      <c r="H126" s="678">
        <v>134821</v>
      </c>
      <c r="I126" s="678">
        <v>134821</v>
      </c>
      <c r="J126" s="678" t="s">
        <v>724</v>
      </c>
      <c r="K126" s="678" t="s">
        <v>725</v>
      </c>
      <c r="L126" s="681">
        <v>264.99</v>
      </c>
      <c r="M126" s="681">
        <v>79</v>
      </c>
      <c r="N126" s="682">
        <v>20934.210000000003</v>
      </c>
    </row>
    <row r="127" spans="1:14" ht="14.4" customHeight="1" x14ac:dyDescent="0.3">
      <c r="A127" s="676" t="s">
        <v>482</v>
      </c>
      <c r="B127" s="677" t="s">
        <v>483</v>
      </c>
      <c r="C127" s="678" t="s">
        <v>495</v>
      </c>
      <c r="D127" s="679" t="s">
        <v>496</v>
      </c>
      <c r="E127" s="680">
        <v>50113001</v>
      </c>
      <c r="F127" s="679" t="s">
        <v>500</v>
      </c>
      <c r="G127" s="678" t="s">
        <v>501</v>
      </c>
      <c r="H127" s="678">
        <v>134824</v>
      </c>
      <c r="I127" s="678">
        <v>134824</v>
      </c>
      <c r="J127" s="678" t="s">
        <v>726</v>
      </c>
      <c r="K127" s="678" t="s">
        <v>727</v>
      </c>
      <c r="L127" s="681">
        <v>199.97999999999996</v>
      </c>
      <c r="M127" s="681">
        <v>55</v>
      </c>
      <c r="N127" s="682">
        <v>10998.899999999998</v>
      </c>
    </row>
    <row r="128" spans="1:14" ht="14.4" customHeight="1" x14ac:dyDescent="0.3">
      <c r="A128" s="676" t="s">
        <v>482</v>
      </c>
      <c r="B128" s="677" t="s">
        <v>483</v>
      </c>
      <c r="C128" s="678" t="s">
        <v>495</v>
      </c>
      <c r="D128" s="679" t="s">
        <v>496</v>
      </c>
      <c r="E128" s="680">
        <v>50113001</v>
      </c>
      <c r="F128" s="679" t="s">
        <v>500</v>
      </c>
      <c r="G128" s="678" t="s">
        <v>501</v>
      </c>
      <c r="H128" s="678">
        <v>186204</v>
      </c>
      <c r="I128" s="678">
        <v>186204</v>
      </c>
      <c r="J128" s="678" t="s">
        <v>728</v>
      </c>
      <c r="K128" s="678" t="s">
        <v>729</v>
      </c>
      <c r="L128" s="681">
        <v>151.14975217333131</v>
      </c>
      <c r="M128" s="681">
        <v>1</v>
      </c>
      <c r="N128" s="682">
        <v>151.14975217333131</v>
      </c>
    </row>
    <row r="129" spans="1:14" ht="14.4" customHeight="1" x14ac:dyDescent="0.3">
      <c r="A129" s="676" t="s">
        <v>482</v>
      </c>
      <c r="B129" s="677" t="s">
        <v>483</v>
      </c>
      <c r="C129" s="678" t="s">
        <v>495</v>
      </c>
      <c r="D129" s="679" t="s">
        <v>496</v>
      </c>
      <c r="E129" s="680">
        <v>50113001</v>
      </c>
      <c r="F129" s="679" t="s">
        <v>500</v>
      </c>
      <c r="G129" s="678" t="s">
        <v>501</v>
      </c>
      <c r="H129" s="678">
        <v>117189</v>
      </c>
      <c r="I129" s="678">
        <v>17189</v>
      </c>
      <c r="J129" s="678" t="s">
        <v>730</v>
      </c>
      <c r="K129" s="678" t="s">
        <v>731</v>
      </c>
      <c r="L129" s="681">
        <v>41.139999999999979</v>
      </c>
      <c r="M129" s="681">
        <v>1</v>
      </c>
      <c r="N129" s="682">
        <v>41.139999999999979</v>
      </c>
    </row>
    <row r="130" spans="1:14" ht="14.4" customHeight="1" x14ac:dyDescent="0.3">
      <c r="A130" s="676" t="s">
        <v>482</v>
      </c>
      <c r="B130" s="677" t="s">
        <v>483</v>
      </c>
      <c r="C130" s="678" t="s">
        <v>495</v>
      </c>
      <c r="D130" s="679" t="s">
        <v>496</v>
      </c>
      <c r="E130" s="680">
        <v>50113001</v>
      </c>
      <c r="F130" s="679" t="s">
        <v>500</v>
      </c>
      <c r="G130" s="678" t="s">
        <v>501</v>
      </c>
      <c r="H130" s="678">
        <v>848725</v>
      </c>
      <c r="I130" s="678">
        <v>107677</v>
      </c>
      <c r="J130" s="678" t="s">
        <v>732</v>
      </c>
      <c r="K130" s="678" t="s">
        <v>733</v>
      </c>
      <c r="L130" s="681">
        <v>382.10897026939426</v>
      </c>
      <c r="M130" s="681">
        <v>56</v>
      </c>
      <c r="N130" s="682">
        <v>21398.102335086078</v>
      </c>
    </row>
    <row r="131" spans="1:14" ht="14.4" customHeight="1" x14ac:dyDescent="0.3">
      <c r="A131" s="676" t="s">
        <v>482</v>
      </c>
      <c r="B131" s="677" t="s">
        <v>483</v>
      </c>
      <c r="C131" s="678" t="s">
        <v>495</v>
      </c>
      <c r="D131" s="679" t="s">
        <v>496</v>
      </c>
      <c r="E131" s="680">
        <v>50113001</v>
      </c>
      <c r="F131" s="679" t="s">
        <v>500</v>
      </c>
      <c r="G131" s="678" t="s">
        <v>501</v>
      </c>
      <c r="H131" s="678">
        <v>100720</v>
      </c>
      <c r="I131" s="678">
        <v>720</v>
      </c>
      <c r="J131" s="678" t="s">
        <v>734</v>
      </c>
      <c r="K131" s="678" t="s">
        <v>735</v>
      </c>
      <c r="L131" s="681">
        <v>79.179999999999993</v>
      </c>
      <c r="M131" s="681">
        <v>1</v>
      </c>
      <c r="N131" s="682">
        <v>79.179999999999993</v>
      </c>
    </row>
    <row r="132" spans="1:14" ht="14.4" customHeight="1" x14ac:dyDescent="0.3">
      <c r="A132" s="676" t="s">
        <v>482</v>
      </c>
      <c r="B132" s="677" t="s">
        <v>483</v>
      </c>
      <c r="C132" s="678" t="s">
        <v>495</v>
      </c>
      <c r="D132" s="679" t="s">
        <v>496</v>
      </c>
      <c r="E132" s="680">
        <v>50113001</v>
      </c>
      <c r="F132" s="679" t="s">
        <v>500</v>
      </c>
      <c r="G132" s="678" t="s">
        <v>501</v>
      </c>
      <c r="H132" s="678">
        <v>100489</v>
      </c>
      <c r="I132" s="678">
        <v>489</v>
      </c>
      <c r="J132" s="678" t="s">
        <v>734</v>
      </c>
      <c r="K132" s="678" t="s">
        <v>736</v>
      </c>
      <c r="L132" s="681">
        <v>42.170000000000009</v>
      </c>
      <c r="M132" s="681">
        <v>69</v>
      </c>
      <c r="N132" s="682">
        <v>2909.7300000000005</v>
      </c>
    </row>
    <row r="133" spans="1:14" ht="14.4" customHeight="1" x14ac:dyDescent="0.3">
      <c r="A133" s="676" t="s">
        <v>482</v>
      </c>
      <c r="B133" s="677" t="s">
        <v>483</v>
      </c>
      <c r="C133" s="678" t="s">
        <v>495</v>
      </c>
      <c r="D133" s="679" t="s">
        <v>496</v>
      </c>
      <c r="E133" s="680">
        <v>50113001</v>
      </c>
      <c r="F133" s="679" t="s">
        <v>500</v>
      </c>
      <c r="G133" s="678" t="s">
        <v>501</v>
      </c>
      <c r="H133" s="678">
        <v>158746</v>
      </c>
      <c r="I133" s="678">
        <v>58746</v>
      </c>
      <c r="J133" s="678" t="s">
        <v>737</v>
      </c>
      <c r="K133" s="678" t="s">
        <v>738</v>
      </c>
      <c r="L133" s="681">
        <v>570.33999999999992</v>
      </c>
      <c r="M133" s="681">
        <v>1</v>
      </c>
      <c r="N133" s="682">
        <v>570.33999999999992</v>
      </c>
    </row>
    <row r="134" spans="1:14" ht="14.4" customHeight="1" x14ac:dyDescent="0.3">
      <c r="A134" s="676" t="s">
        <v>482</v>
      </c>
      <c r="B134" s="677" t="s">
        <v>483</v>
      </c>
      <c r="C134" s="678" t="s">
        <v>495</v>
      </c>
      <c r="D134" s="679" t="s">
        <v>496</v>
      </c>
      <c r="E134" s="680">
        <v>50113001</v>
      </c>
      <c r="F134" s="679" t="s">
        <v>500</v>
      </c>
      <c r="G134" s="678" t="s">
        <v>501</v>
      </c>
      <c r="H134" s="678">
        <v>397238</v>
      </c>
      <c r="I134" s="678">
        <v>0</v>
      </c>
      <c r="J134" s="678" t="s">
        <v>739</v>
      </c>
      <c r="K134" s="678" t="s">
        <v>740</v>
      </c>
      <c r="L134" s="681">
        <v>93.520842191985636</v>
      </c>
      <c r="M134" s="681">
        <v>1</v>
      </c>
      <c r="N134" s="682">
        <v>93.520842191985636</v>
      </c>
    </row>
    <row r="135" spans="1:14" ht="14.4" customHeight="1" x14ac:dyDescent="0.3">
      <c r="A135" s="676" t="s">
        <v>482</v>
      </c>
      <c r="B135" s="677" t="s">
        <v>483</v>
      </c>
      <c r="C135" s="678" t="s">
        <v>495</v>
      </c>
      <c r="D135" s="679" t="s">
        <v>496</v>
      </c>
      <c r="E135" s="680">
        <v>50113001</v>
      </c>
      <c r="F135" s="679" t="s">
        <v>500</v>
      </c>
      <c r="G135" s="678" t="s">
        <v>501</v>
      </c>
      <c r="H135" s="678">
        <v>900441</v>
      </c>
      <c r="I135" s="678">
        <v>0</v>
      </c>
      <c r="J135" s="678" t="s">
        <v>741</v>
      </c>
      <c r="K135" s="678" t="s">
        <v>742</v>
      </c>
      <c r="L135" s="681">
        <v>162.14817149925446</v>
      </c>
      <c r="M135" s="681">
        <v>1</v>
      </c>
      <c r="N135" s="682">
        <v>162.14817149925446</v>
      </c>
    </row>
    <row r="136" spans="1:14" ht="14.4" customHeight="1" x14ac:dyDescent="0.3">
      <c r="A136" s="676" t="s">
        <v>482</v>
      </c>
      <c r="B136" s="677" t="s">
        <v>483</v>
      </c>
      <c r="C136" s="678" t="s">
        <v>495</v>
      </c>
      <c r="D136" s="679" t="s">
        <v>496</v>
      </c>
      <c r="E136" s="680">
        <v>50113001</v>
      </c>
      <c r="F136" s="679" t="s">
        <v>500</v>
      </c>
      <c r="G136" s="678" t="s">
        <v>501</v>
      </c>
      <c r="H136" s="678">
        <v>921458</v>
      </c>
      <c r="I136" s="678">
        <v>0</v>
      </c>
      <c r="J136" s="678" t="s">
        <v>743</v>
      </c>
      <c r="K136" s="678" t="s">
        <v>484</v>
      </c>
      <c r="L136" s="681">
        <v>124.62015137088881</v>
      </c>
      <c r="M136" s="681">
        <v>5</v>
      </c>
      <c r="N136" s="682">
        <v>623.10075685444406</v>
      </c>
    </row>
    <row r="137" spans="1:14" ht="14.4" customHeight="1" x14ac:dyDescent="0.3">
      <c r="A137" s="676" t="s">
        <v>482</v>
      </c>
      <c r="B137" s="677" t="s">
        <v>483</v>
      </c>
      <c r="C137" s="678" t="s">
        <v>495</v>
      </c>
      <c r="D137" s="679" t="s">
        <v>496</v>
      </c>
      <c r="E137" s="680">
        <v>50113001</v>
      </c>
      <c r="F137" s="679" t="s">
        <v>500</v>
      </c>
      <c r="G137" s="678" t="s">
        <v>501</v>
      </c>
      <c r="H137" s="678">
        <v>900539</v>
      </c>
      <c r="I137" s="678">
        <v>0</v>
      </c>
      <c r="J137" s="678" t="s">
        <v>744</v>
      </c>
      <c r="K137" s="678" t="s">
        <v>484</v>
      </c>
      <c r="L137" s="681">
        <v>131.09908801123709</v>
      </c>
      <c r="M137" s="681">
        <v>22</v>
      </c>
      <c r="N137" s="682">
        <v>2884.1799362472157</v>
      </c>
    </row>
    <row r="138" spans="1:14" ht="14.4" customHeight="1" x14ac:dyDescent="0.3">
      <c r="A138" s="676" t="s">
        <v>482</v>
      </c>
      <c r="B138" s="677" t="s">
        <v>483</v>
      </c>
      <c r="C138" s="678" t="s">
        <v>495</v>
      </c>
      <c r="D138" s="679" t="s">
        <v>496</v>
      </c>
      <c r="E138" s="680">
        <v>50113001</v>
      </c>
      <c r="F138" s="679" t="s">
        <v>500</v>
      </c>
      <c r="G138" s="678" t="s">
        <v>501</v>
      </c>
      <c r="H138" s="678">
        <v>501736</v>
      </c>
      <c r="I138" s="678">
        <v>0</v>
      </c>
      <c r="J138" s="678" t="s">
        <v>745</v>
      </c>
      <c r="K138" s="678" t="s">
        <v>484</v>
      </c>
      <c r="L138" s="681">
        <v>191.87652600933498</v>
      </c>
      <c r="M138" s="681">
        <v>11</v>
      </c>
      <c r="N138" s="682">
        <v>2110.6417861026848</v>
      </c>
    </row>
    <row r="139" spans="1:14" ht="14.4" customHeight="1" x14ac:dyDescent="0.3">
      <c r="A139" s="676" t="s">
        <v>482</v>
      </c>
      <c r="B139" s="677" t="s">
        <v>483</v>
      </c>
      <c r="C139" s="678" t="s">
        <v>495</v>
      </c>
      <c r="D139" s="679" t="s">
        <v>496</v>
      </c>
      <c r="E139" s="680">
        <v>50113001</v>
      </c>
      <c r="F139" s="679" t="s">
        <v>500</v>
      </c>
      <c r="G139" s="678" t="s">
        <v>501</v>
      </c>
      <c r="H139" s="678">
        <v>500092</v>
      </c>
      <c r="I139" s="678">
        <v>0</v>
      </c>
      <c r="J139" s="678" t="s">
        <v>746</v>
      </c>
      <c r="K139" s="678" t="s">
        <v>484</v>
      </c>
      <c r="L139" s="681">
        <v>555.49991240889472</v>
      </c>
      <c r="M139" s="681">
        <v>2</v>
      </c>
      <c r="N139" s="682">
        <v>1110.9998248177894</v>
      </c>
    </row>
    <row r="140" spans="1:14" ht="14.4" customHeight="1" x14ac:dyDescent="0.3">
      <c r="A140" s="676" t="s">
        <v>482</v>
      </c>
      <c r="B140" s="677" t="s">
        <v>483</v>
      </c>
      <c r="C140" s="678" t="s">
        <v>495</v>
      </c>
      <c r="D140" s="679" t="s">
        <v>496</v>
      </c>
      <c r="E140" s="680">
        <v>50113001</v>
      </c>
      <c r="F140" s="679" t="s">
        <v>500</v>
      </c>
      <c r="G140" s="678" t="s">
        <v>501</v>
      </c>
      <c r="H140" s="678">
        <v>900321</v>
      </c>
      <c r="I140" s="678">
        <v>0</v>
      </c>
      <c r="J140" s="678" t="s">
        <v>747</v>
      </c>
      <c r="K140" s="678" t="s">
        <v>484</v>
      </c>
      <c r="L140" s="681">
        <v>373.64221932130761</v>
      </c>
      <c r="M140" s="681">
        <v>4</v>
      </c>
      <c r="N140" s="682">
        <v>1494.5688772852304</v>
      </c>
    </row>
    <row r="141" spans="1:14" ht="14.4" customHeight="1" x14ac:dyDescent="0.3">
      <c r="A141" s="676" t="s">
        <v>482</v>
      </c>
      <c r="B141" s="677" t="s">
        <v>483</v>
      </c>
      <c r="C141" s="678" t="s">
        <v>495</v>
      </c>
      <c r="D141" s="679" t="s">
        <v>496</v>
      </c>
      <c r="E141" s="680">
        <v>50113001</v>
      </c>
      <c r="F141" s="679" t="s">
        <v>500</v>
      </c>
      <c r="G141" s="678" t="s">
        <v>501</v>
      </c>
      <c r="H141" s="678">
        <v>501065</v>
      </c>
      <c r="I141" s="678">
        <v>0</v>
      </c>
      <c r="J141" s="678" t="s">
        <v>748</v>
      </c>
      <c r="K141" s="678" t="s">
        <v>484</v>
      </c>
      <c r="L141" s="681">
        <v>204.33216990045253</v>
      </c>
      <c r="M141" s="681">
        <v>7</v>
      </c>
      <c r="N141" s="682">
        <v>1430.3251893031677</v>
      </c>
    </row>
    <row r="142" spans="1:14" ht="14.4" customHeight="1" x14ac:dyDescent="0.3">
      <c r="A142" s="676" t="s">
        <v>482</v>
      </c>
      <c r="B142" s="677" t="s">
        <v>483</v>
      </c>
      <c r="C142" s="678" t="s">
        <v>495</v>
      </c>
      <c r="D142" s="679" t="s">
        <v>496</v>
      </c>
      <c r="E142" s="680">
        <v>50113001</v>
      </c>
      <c r="F142" s="679" t="s">
        <v>500</v>
      </c>
      <c r="G142" s="678" t="s">
        <v>501</v>
      </c>
      <c r="H142" s="678">
        <v>920356</v>
      </c>
      <c r="I142" s="678">
        <v>0</v>
      </c>
      <c r="J142" s="678" t="s">
        <v>749</v>
      </c>
      <c r="K142" s="678" t="s">
        <v>484</v>
      </c>
      <c r="L142" s="681">
        <v>96.767671841833589</v>
      </c>
      <c r="M142" s="681">
        <v>9</v>
      </c>
      <c r="N142" s="682">
        <v>870.90904657650231</v>
      </c>
    </row>
    <row r="143" spans="1:14" ht="14.4" customHeight="1" x14ac:dyDescent="0.3">
      <c r="A143" s="676" t="s">
        <v>482</v>
      </c>
      <c r="B143" s="677" t="s">
        <v>483</v>
      </c>
      <c r="C143" s="678" t="s">
        <v>495</v>
      </c>
      <c r="D143" s="679" t="s">
        <v>496</v>
      </c>
      <c r="E143" s="680">
        <v>50113001</v>
      </c>
      <c r="F143" s="679" t="s">
        <v>500</v>
      </c>
      <c r="G143" s="678" t="s">
        <v>501</v>
      </c>
      <c r="H143" s="678">
        <v>920358</v>
      </c>
      <c r="I143" s="678">
        <v>0</v>
      </c>
      <c r="J143" s="678" t="s">
        <v>750</v>
      </c>
      <c r="K143" s="678" t="s">
        <v>484</v>
      </c>
      <c r="L143" s="681">
        <v>150.34685158841543</v>
      </c>
      <c r="M143" s="681">
        <v>3</v>
      </c>
      <c r="N143" s="682">
        <v>451.04055476524627</v>
      </c>
    </row>
    <row r="144" spans="1:14" ht="14.4" customHeight="1" x14ac:dyDescent="0.3">
      <c r="A144" s="676" t="s">
        <v>482</v>
      </c>
      <c r="B144" s="677" t="s">
        <v>483</v>
      </c>
      <c r="C144" s="678" t="s">
        <v>495</v>
      </c>
      <c r="D144" s="679" t="s">
        <v>496</v>
      </c>
      <c r="E144" s="680">
        <v>50113001</v>
      </c>
      <c r="F144" s="679" t="s">
        <v>500</v>
      </c>
      <c r="G144" s="678" t="s">
        <v>501</v>
      </c>
      <c r="H144" s="678">
        <v>921135</v>
      </c>
      <c r="I144" s="678">
        <v>0</v>
      </c>
      <c r="J144" s="678" t="s">
        <v>751</v>
      </c>
      <c r="K144" s="678" t="s">
        <v>752</v>
      </c>
      <c r="L144" s="681">
        <v>152.48275033517018</v>
      </c>
      <c r="M144" s="681">
        <v>19</v>
      </c>
      <c r="N144" s="682">
        <v>2897.1722563682333</v>
      </c>
    </row>
    <row r="145" spans="1:14" ht="14.4" customHeight="1" x14ac:dyDescent="0.3">
      <c r="A145" s="676" t="s">
        <v>482</v>
      </c>
      <c r="B145" s="677" t="s">
        <v>483</v>
      </c>
      <c r="C145" s="678" t="s">
        <v>495</v>
      </c>
      <c r="D145" s="679" t="s">
        <v>496</v>
      </c>
      <c r="E145" s="680">
        <v>50113001</v>
      </c>
      <c r="F145" s="679" t="s">
        <v>500</v>
      </c>
      <c r="G145" s="678" t="s">
        <v>501</v>
      </c>
      <c r="H145" s="678">
        <v>990927</v>
      </c>
      <c r="I145" s="678">
        <v>0</v>
      </c>
      <c r="J145" s="678" t="s">
        <v>753</v>
      </c>
      <c r="K145" s="678" t="s">
        <v>484</v>
      </c>
      <c r="L145" s="681">
        <v>142.62000000000009</v>
      </c>
      <c r="M145" s="681">
        <v>2</v>
      </c>
      <c r="N145" s="682">
        <v>285.24000000000018</v>
      </c>
    </row>
    <row r="146" spans="1:14" ht="14.4" customHeight="1" x14ac:dyDescent="0.3">
      <c r="A146" s="676" t="s">
        <v>482</v>
      </c>
      <c r="B146" s="677" t="s">
        <v>483</v>
      </c>
      <c r="C146" s="678" t="s">
        <v>495</v>
      </c>
      <c r="D146" s="679" t="s">
        <v>496</v>
      </c>
      <c r="E146" s="680">
        <v>50113001</v>
      </c>
      <c r="F146" s="679" t="s">
        <v>500</v>
      </c>
      <c r="G146" s="678" t="s">
        <v>501</v>
      </c>
      <c r="H146" s="678">
        <v>840220</v>
      </c>
      <c r="I146" s="678">
        <v>0</v>
      </c>
      <c r="J146" s="678" t="s">
        <v>754</v>
      </c>
      <c r="K146" s="678" t="s">
        <v>484</v>
      </c>
      <c r="L146" s="681">
        <v>218.2</v>
      </c>
      <c r="M146" s="681">
        <v>5</v>
      </c>
      <c r="N146" s="682">
        <v>1091</v>
      </c>
    </row>
    <row r="147" spans="1:14" ht="14.4" customHeight="1" x14ac:dyDescent="0.3">
      <c r="A147" s="676" t="s">
        <v>482</v>
      </c>
      <c r="B147" s="677" t="s">
        <v>483</v>
      </c>
      <c r="C147" s="678" t="s">
        <v>495</v>
      </c>
      <c r="D147" s="679" t="s">
        <v>496</v>
      </c>
      <c r="E147" s="680">
        <v>50113001</v>
      </c>
      <c r="F147" s="679" t="s">
        <v>500</v>
      </c>
      <c r="G147" s="678" t="s">
        <v>484</v>
      </c>
      <c r="H147" s="678">
        <v>117191</v>
      </c>
      <c r="I147" s="678">
        <v>17191</v>
      </c>
      <c r="J147" s="678" t="s">
        <v>755</v>
      </c>
      <c r="K147" s="678" t="s">
        <v>756</v>
      </c>
      <c r="L147" s="681">
        <v>116.35999999999997</v>
      </c>
      <c r="M147" s="681">
        <v>2</v>
      </c>
      <c r="N147" s="682">
        <v>232.71999999999994</v>
      </c>
    </row>
    <row r="148" spans="1:14" ht="14.4" customHeight="1" x14ac:dyDescent="0.3">
      <c r="A148" s="676" t="s">
        <v>482</v>
      </c>
      <c r="B148" s="677" t="s">
        <v>483</v>
      </c>
      <c r="C148" s="678" t="s">
        <v>495</v>
      </c>
      <c r="D148" s="679" t="s">
        <v>496</v>
      </c>
      <c r="E148" s="680">
        <v>50113001</v>
      </c>
      <c r="F148" s="679" t="s">
        <v>500</v>
      </c>
      <c r="G148" s="678" t="s">
        <v>523</v>
      </c>
      <c r="H148" s="678">
        <v>187427</v>
      </c>
      <c r="I148" s="678">
        <v>187427</v>
      </c>
      <c r="J148" s="678" t="s">
        <v>757</v>
      </c>
      <c r="K148" s="678" t="s">
        <v>758</v>
      </c>
      <c r="L148" s="681">
        <v>63.109999999999985</v>
      </c>
      <c r="M148" s="681">
        <v>4</v>
      </c>
      <c r="N148" s="682">
        <v>252.43999999999994</v>
      </c>
    </row>
    <row r="149" spans="1:14" ht="14.4" customHeight="1" x14ac:dyDescent="0.3">
      <c r="A149" s="676" t="s">
        <v>482</v>
      </c>
      <c r="B149" s="677" t="s">
        <v>483</v>
      </c>
      <c r="C149" s="678" t="s">
        <v>495</v>
      </c>
      <c r="D149" s="679" t="s">
        <v>496</v>
      </c>
      <c r="E149" s="680">
        <v>50113001</v>
      </c>
      <c r="F149" s="679" t="s">
        <v>500</v>
      </c>
      <c r="G149" s="678" t="s">
        <v>523</v>
      </c>
      <c r="H149" s="678">
        <v>187425</v>
      </c>
      <c r="I149" s="678">
        <v>187425</v>
      </c>
      <c r="J149" s="678" t="s">
        <v>759</v>
      </c>
      <c r="K149" s="678" t="s">
        <v>760</v>
      </c>
      <c r="L149" s="681">
        <v>49.720000000000027</v>
      </c>
      <c r="M149" s="681">
        <v>1</v>
      </c>
      <c r="N149" s="682">
        <v>49.720000000000027</v>
      </c>
    </row>
    <row r="150" spans="1:14" ht="14.4" customHeight="1" x14ac:dyDescent="0.3">
      <c r="A150" s="676" t="s">
        <v>482</v>
      </c>
      <c r="B150" s="677" t="s">
        <v>483</v>
      </c>
      <c r="C150" s="678" t="s">
        <v>495</v>
      </c>
      <c r="D150" s="679" t="s">
        <v>496</v>
      </c>
      <c r="E150" s="680">
        <v>50113001</v>
      </c>
      <c r="F150" s="679" t="s">
        <v>500</v>
      </c>
      <c r="G150" s="678" t="s">
        <v>501</v>
      </c>
      <c r="H150" s="678">
        <v>188217</v>
      </c>
      <c r="I150" s="678">
        <v>88217</v>
      </c>
      <c r="J150" s="678" t="s">
        <v>761</v>
      </c>
      <c r="K150" s="678" t="s">
        <v>762</v>
      </c>
      <c r="L150" s="681">
        <v>127.45000810094339</v>
      </c>
      <c r="M150" s="681">
        <v>13</v>
      </c>
      <c r="N150" s="682">
        <v>1656.8501053122641</v>
      </c>
    </row>
    <row r="151" spans="1:14" ht="14.4" customHeight="1" x14ac:dyDescent="0.3">
      <c r="A151" s="676" t="s">
        <v>482</v>
      </c>
      <c r="B151" s="677" t="s">
        <v>483</v>
      </c>
      <c r="C151" s="678" t="s">
        <v>495</v>
      </c>
      <c r="D151" s="679" t="s">
        <v>496</v>
      </c>
      <c r="E151" s="680">
        <v>50113001</v>
      </c>
      <c r="F151" s="679" t="s">
        <v>500</v>
      </c>
      <c r="G151" s="678" t="s">
        <v>501</v>
      </c>
      <c r="H151" s="678">
        <v>188219</v>
      </c>
      <c r="I151" s="678">
        <v>88219</v>
      </c>
      <c r="J151" s="678" t="s">
        <v>763</v>
      </c>
      <c r="K151" s="678" t="s">
        <v>764</v>
      </c>
      <c r="L151" s="681">
        <v>142.43000000000004</v>
      </c>
      <c r="M151" s="681">
        <v>1</v>
      </c>
      <c r="N151" s="682">
        <v>142.43000000000004</v>
      </c>
    </row>
    <row r="152" spans="1:14" ht="14.4" customHeight="1" x14ac:dyDescent="0.3">
      <c r="A152" s="676" t="s">
        <v>482</v>
      </c>
      <c r="B152" s="677" t="s">
        <v>483</v>
      </c>
      <c r="C152" s="678" t="s">
        <v>495</v>
      </c>
      <c r="D152" s="679" t="s">
        <v>496</v>
      </c>
      <c r="E152" s="680">
        <v>50113001</v>
      </c>
      <c r="F152" s="679" t="s">
        <v>500</v>
      </c>
      <c r="G152" s="678" t="s">
        <v>501</v>
      </c>
      <c r="H152" s="678">
        <v>203092</v>
      </c>
      <c r="I152" s="678">
        <v>203092</v>
      </c>
      <c r="J152" s="678" t="s">
        <v>765</v>
      </c>
      <c r="K152" s="678" t="s">
        <v>766</v>
      </c>
      <c r="L152" s="681">
        <v>151.56</v>
      </c>
      <c r="M152" s="681">
        <v>2</v>
      </c>
      <c r="N152" s="682">
        <v>303.12</v>
      </c>
    </row>
    <row r="153" spans="1:14" ht="14.4" customHeight="1" x14ac:dyDescent="0.3">
      <c r="A153" s="676" t="s">
        <v>482</v>
      </c>
      <c r="B153" s="677" t="s">
        <v>483</v>
      </c>
      <c r="C153" s="678" t="s">
        <v>495</v>
      </c>
      <c r="D153" s="679" t="s">
        <v>496</v>
      </c>
      <c r="E153" s="680">
        <v>50113001</v>
      </c>
      <c r="F153" s="679" t="s">
        <v>500</v>
      </c>
      <c r="G153" s="678" t="s">
        <v>501</v>
      </c>
      <c r="H153" s="678">
        <v>192853</v>
      </c>
      <c r="I153" s="678">
        <v>192853</v>
      </c>
      <c r="J153" s="678" t="s">
        <v>767</v>
      </c>
      <c r="K153" s="678" t="s">
        <v>768</v>
      </c>
      <c r="L153" s="681">
        <v>108.69999999999999</v>
      </c>
      <c r="M153" s="681">
        <v>8</v>
      </c>
      <c r="N153" s="682">
        <v>869.59999999999991</v>
      </c>
    </row>
    <row r="154" spans="1:14" ht="14.4" customHeight="1" x14ac:dyDescent="0.3">
      <c r="A154" s="676" t="s">
        <v>482</v>
      </c>
      <c r="B154" s="677" t="s">
        <v>483</v>
      </c>
      <c r="C154" s="678" t="s">
        <v>495</v>
      </c>
      <c r="D154" s="679" t="s">
        <v>496</v>
      </c>
      <c r="E154" s="680">
        <v>50113001</v>
      </c>
      <c r="F154" s="679" t="s">
        <v>500</v>
      </c>
      <c r="G154" s="678" t="s">
        <v>501</v>
      </c>
      <c r="H154" s="678">
        <v>110151</v>
      </c>
      <c r="I154" s="678">
        <v>10151</v>
      </c>
      <c r="J154" s="678" t="s">
        <v>767</v>
      </c>
      <c r="K154" s="678" t="s">
        <v>769</v>
      </c>
      <c r="L154" s="681">
        <v>66.719226913557463</v>
      </c>
      <c r="M154" s="681">
        <v>10</v>
      </c>
      <c r="N154" s="682">
        <v>667.19226913557463</v>
      </c>
    </row>
    <row r="155" spans="1:14" ht="14.4" customHeight="1" x14ac:dyDescent="0.3">
      <c r="A155" s="676" t="s">
        <v>482</v>
      </c>
      <c r="B155" s="677" t="s">
        <v>483</v>
      </c>
      <c r="C155" s="678" t="s">
        <v>495</v>
      </c>
      <c r="D155" s="679" t="s">
        <v>496</v>
      </c>
      <c r="E155" s="680">
        <v>50113001</v>
      </c>
      <c r="F155" s="679" t="s">
        <v>500</v>
      </c>
      <c r="G155" s="678" t="s">
        <v>484</v>
      </c>
      <c r="H155" s="678">
        <v>128222</v>
      </c>
      <c r="I155" s="678">
        <v>28222</v>
      </c>
      <c r="J155" s="678" t="s">
        <v>770</v>
      </c>
      <c r="K155" s="678" t="s">
        <v>771</v>
      </c>
      <c r="L155" s="681">
        <v>253.6100000000001</v>
      </c>
      <c r="M155" s="681">
        <v>3</v>
      </c>
      <c r="N155" s="682">
        <v>760.83000000000027</v>
      </c>
    </row>
    <row r="156" spans="1:14" ht="14.4" customHeight="1" x14ac:dyDescent="0.3">
      <c r="A156" s="676" t="s">
        <v>482</v>
      </c>
      <c r="B156" s="677" t="s">
        <v>483</v>
      </c>
      <c r="C156" s="678" t="s">
        <v>495</v>
      </c>
      <c r="D156" s="679" t="s">
        <v>496</v>
      </c>
      <c r="E156" s="680">
        <v>50113001</v>
      </c>
      <c r="F156" s="679" t="s">
        <v>500</v>
      </c>
      <c r="G156" s="678" t="s">
        <v>484</v>
      </c>
      <c r="H156" s="678">
        <v>128216</v>
      </c>
      <c r="I156" s="678">
        <v>28216</v>
      </c>
      <c r="J156" s="678" t="s">
        <v>772</v>
      </c>
      <c r="K156" s="678" t="s">
        <v>773</v>
      </c>
      <c r="L156" s="681">
        <v>107.45000000000003</v>
      </c>
      <c r="M156" s="681">
        <v>1</v>
      </c>
      <c r="N156" s="682">
        <v>107.45000000000003</v>
      </c>
    </row>
    <row r="157" spans="1:14" ht="14.4" customHeight="1" x14ac:dyDescent="0.3">
      <c r="A157" s="676" t="s">
        <v>482</v>
      </c>
      <c r="B157" s="677" t="s">
        <v>483</v>
      </c>
      <c r="C157" s="678" t="s">
        <v>495</v>
      </c>
      <c r="D157" s="679" t="s">
        <v>496</v>
      </c>
      <c r="E157" s="680">
        <v>50113001</v>
      </c>
      <c r="F157" s="679" t="s">
        <v>500</v>
      </c>
      <c r="G157" s="678" t="s">
        <v>484</v>
      </c>
      <c r="H157" s="678">
        <v>128217</v>
      </c>
      <c r="I157" s="678">
        <v>28217</v>
      </c>
      <c r="J157" s="678" t="s">
        <v>772</v>
      </c>
      <c r="K157" s="678" t="s">
        <v>774</v>
      </c>
      <c r="L157" s="681">
        <v>465.10999999999996</v>
      </c>
      <c r="M157" s="681">
        <v>1</v>
      </c>
      <c r="N157" s="682">
        <v>465.10999999999996</v>
      </c>
    </row>
    <row r="158" spans="1:14" ht="14.4" customHeight="1" x14ac:dyDescent="0.3">
      <c r="A158" s="676" t="s">
        <v>482</v>
      </c>
      <c r="B158" s="677" t="s">
        <v>483</v>
      </c>
      <c r="C158" s="678" t="s">
        <v>495</v>
      </c>
      <c r="D158" s="679" t="s">
        <v>496</v>
      </c>
      <c r="E158" s="680">
        <v>50113001</v>
      </c>
      <c r="F158" s="679" t="s">
        <v>500</v>
      </c>
      <c r="G158" s="678" t="s">
        <v>501</v>
      </c>
      <c r="H158" s="678">
        <v>196635</v>
      </c>
      <c r="I158" s="678">
        <v>96635</v>
      </c>
      <c r="J158" s="678" t="s">
        <v>775</v>
      </c>
      <c r="K158" s="678" t="s">
        <v>776</v>
      </c>
      <c r="L158" s="681">
        <v>112.37999999999998</v>
      </c>
      <c r="M158" s="681">
        <v>6</v>
      </c>
      <c r="N158" s="682">
        <v>674.27999999999986</v>
      </c>
    </row>
    <row r="159" spans="1:14" ht="14.4" customHeight="1" x14ac:dyDescent="0.3">
      <c r="A159" s="676" t="s">
        <v>482</v>
      </c>
      <c r="B159" s="677" t="s">
        <v>483</v>
      </c>
      <c r="C159" s="678" t="s">
        <v>495</v>
      </c>
      <c r="D159" s="679" t="s">
        <v>496</v>
      </c>
      <c r="E159" s="680">
        <v>50113001</v>
      </c>
      <c r="F159" s="679" t="s">
        <v>500</v>
      </c>
      <c r="G159" s="678" t="s">
        <v>501</v>
      </c>
      <c r="H159" s="678">
        <v>100498</v>
      </c>
      <c r="I159" s="678">
        <v>498</v>
      </c>
      <c r="J159" s="678" t="s">
        <v>777</v>
      </c>
      <c r="K159" s="678" t="s">
        <v>778</v>
      </c>
      <c r="L159" s="681">
        <v>96.819860617191253</v>
      </c>
      <c r="M159" s="681">
        <v>241</v>
      </c>
      <c r="N159" s="682">
        <v>23333.586408743093</v>
      </c>
    </row>
    <row r="160" spans="1:14" ht="14.4" customHeight="1" x14ac:dyDescent="0.3">
      <c r="A160" s="676" t="s">
        <v>482</v>
      </c>
      <c r="B160" s="677" t="s">
        <v>483</v>
      </c>
      <c r="C160" s="678" t="s">
        <v>495</v>
      </c>
      <c r="D160" s="679" t="s">
        <v>496</v>
      </c>
      <c r="E160" s="680">
        <v>50113001</v>
      </c>
      <c r="F160" s="679" t="s">
        <v>500</v>
      </c>
      <c r="G160" s="678" t="s">
        <v>501</v>
      </c>
      <c r="H160" s="678">
        <v>100499</v>
      </c>
      <c r="I160" s="678">
        <v>499</v>
      </c>
      <c r="J160" s="678" t="s">
        <v>777</v>
      </c>
      <c r="K160" s="678" t="s">
        <v>779</v>
      </c>
      <c r="L160" s="681">
        <v>100.76068876191468</v>
      </c>
      <c r="M160" s="681">
        <v>8</v>
      </c>
      <c r="N160" s="682">
        <v>806.08551009531743</v>
      </c>
    </row>
    <row r="161" spans="1:14" ht="14.4" customHeight="1" x14ac:dyDescent="0.3">
      <c r="A161" s="676" t="s">
        <v>482</v>
      </c>
      <c r="B161" s="677" t="s">
        <v>483</v>
      </c>
      <c r="C161" s="678" t="s">
        <v>495</v>
      </c>
      <c r="D161" s="679" t="s">
        <v>496</v>
      </c>
      <c r="E161" s="680">
        <v>50113001</v>
      </c>
      <c r="F161" s="679" t="s">
        <v>500</v>
      </c>
      <c r="G161" s="678" t="s">
        <v>501</v>
      </c>
      <c r="H161" s="678">
        <v>102439</v>
      </c>
      <c r="I161" s="678">
        <v>2439</v>
      </c>
      <c r="J161" s="678" t="s">
        <v>780</v>
      </c>
      <c r="K161" s="678" t="s">
        <v>781</v>
      </c>
      <c r="L161" s="681">
        <v>278.82719999999995</v>
      </c>
      <c r="M161" s="681">
        <v>25</v>
      </c>
      <c r="N161" s="682">
        <v>6970.6799999999994</v>
      </c>
    </row>
    <row r="162" spans="1:14" ht="14.4" customHeight="1" x14ac:dyDescent="0.3">
      <c r="A162" s="676" t="s">
        <v>482</v>
      </c>
      <c r="B162" s="677" t="s">
        <v>483</v>
      </c>
      <c r="C162" s="678" t="s">
        <v>495</v>
      </c>
      <c r="D162" s="679" t="s">
        <v>496</v>
      </c>
      <c r="E162" s="680">
        <v>50113001</v>
      </c>
      <c r="F162" s="679" t="s">
        <v>500</v>
      </c>
      <c r="G162" s="678" t="s">
        <v>501</v>
      </c>
      <c r="H162" s="678">
        <v>100502</v>
      </c>
      <c r="I162" s="678">
        <v>502</v>
      </c>
      <c r="J162" s="678" t="s">
        <v>782</v>
      </c>
      <c r="K162" s="678" t="s">
        <v>783</v>
      </c>
      <c r="L162" s="681">
        <v>187.495</v>
      </c>
      <c r="M162" s="681">
        <v>6</v>
      </c>
      <c r="N162" s="682">
        <v>1124.97</v>
      </c>
    </row>
    <row r="163" spans="1:14" ht="14.4" customHeight="1" x14ac:dyDescent="0.3">
      <c r="A163" s="676" t="s">
        <v>482</v>
      </c>
      <c r="B163" s="677" t="s">
        <v>483</v>
      </c>
      <c r="C163" s="678" t="s">
        <v>495</v>
      </c>
      <c r="D163" s="679" t="s">
        <v>496</v>
      </c>
      <c r="E163" s="680">
        <v>50113001</v>
      </c>
      <c r="F163" s="679" t="s">
        <v>500</v>
      </c>
      <c r="G163" s="678" t="s">
        <v>501</v>
      </c>
      <c r="H163" s="678">
        <v>102684</v>
      </c>
      <c r="I163" s="678">
        <v>2684</v>
      </c>
      <c r="J163" s="678" t="s">
        <v>782</v>
      </c>
      <c r="K163" s="678" t="s">
        <v>604</v>
      </c>
      <c r="L163" s="681">
        <v>74.220000000000041</v>
      </c>
      <c r="M163" s="681">
        <v>5</v>
      </c>
      <c r="N163" s="682">
        <v>371.10000000000019</v>
      </c>
    </row>
    <row r="164" spans="1:14" ht="14.4" customHeight="1" x14ac:dyDescent="0.3">
      <c r="A164" s="676" t="s">
        <v>482</v>
      </c>
      <c r="B164" s="677" t="s">
        <v>483</v>
      </c>
      <c r="C164" s="678" t="s">
        <v>495</v>
      </c>
      <c r="D164" s="679" t="s">
        <v>496</v>
      </c>
      <c r="E164" s="680">
        <v>50113001</v>
      </c>
      <c r="F164" s="679" t="s">
        <v>500</v>
      </c>
      <c r="G164" s="678" t="s">
        <v>523</v>
      </c>
      <c r="H164" s="678">
        <v>127736</v>
      </c>
      <c r="I164" s="678">
        <v>127736</v>
      </c>
      <c r="J164" s="678" t="s">
        <v>784</v>
      </c>
      <c r="K164" s="678" t="s">
        <v>785</v>
      </c>
      <c r="L164" s="681">
        <v>49.37</v>
      </c>
      <c r="M164" s="681">
        <v>2</v>
      </c>
      <c r="N164" s="682">
        <v>98.74</v>
      </c>
    </row>
    <row r="165" spans="1:14" ht="14.4" customHeight="1" x14ac:dyDescent="0.3">
      <c r="A165" s="676" t="s">
        <v>482</v>
      </c>
      <c r="B165" s="677" t="s">
        <v>483</v>
      </c>
      <c r="C165" s="678" t="s">
        <v>495</v>
      </c>
      <c r="D165" s="679" t="s">
        <v>496</v>
      </c>
      <c r="E165" s="680">
        <v>50113001</v>
      </c>
      <c r="F165" s="679" t="s">
        <v>500</v>
      </c>
      <c r="G165" s="678" t="s">
        <v>523</v>
      </c>
      <c r="H165" s="678">
        <v>127737</v>
      </c>
      <c r="I165" s="678">
        <v>127737</v>
      </c>
      <c r="J165" s="678" t="s">
        <v>786</v>
      </c>
      <c r="K165" s="678" t="s">
        <v>787</v>
      </c>
      <c r="L165" s="681">
        <v>67.320031017957561</v>
      </c>
      <c r="M165" s="681">
        <v>4</v>
      </c>
      <c r="N165" s="682">
        <v>269.28012407183024</v>
      </c>
    </row>
    <row r="166" spans="1:14" ht="14.4" customHeight="1" x14ac:dyDescent="0.3">
      <c r="A166" s="676" t="s">
        <v>482</v>
      </c>
      <c r="B166" s="677" t="s">
        <v>483</v>
      </c>
      <c r="C166" s="678" t="s">
        <v>495</v>
      </c>
      <c r="D166" s="679" t="s">
        <v>496</v>
      </c>
      <c r="E166" s="680">
        <v>50113001</v>
      </c>
      <c r="F166" s="679" t="s">
        <v>500</v>
      </c>
      <c r="G166" s="678" t="s">
        <v>523</v>
      </c>
      <c r="H166" s="678">
        <v>127738</v>
      </c>
      <c r="I166" s="678">
        <v>127738</v>
      </c>
      <c r="J166" s="678" t="s">
        <v>786</v>
      </c>
      <c r="K166" s="678" t="s">
        <v>788</v>
      </c>
      <c r="L166" s="681">
        <v>95.370001138878479</v>
      </c>
      <c r="M166" s="681">
        <v>6</v>
      </c>
      <c r="N166" s="682">
        <v>572.22000683327087</v>
      </c>
    </row>
    <row r="167" spans="1:14" ht="14.4" customHeight="1" x14ac:dyDescent="0.3">
      <c r="A167" s="676" t="s">
        <v>482</v>
      </c>
      <c r="B167" s="677" t="s">
        <v>483</v>
      </c>
      <c r="C167" s="678" t="s">
        <v>495</v>
      </c>
      <c r="D167" s="679" t="s">
        <v>496</v>
      </c>
      <c r="E167" s="680">
        <v>50113001</v>
      </c>
      <c r="F167" s="679" t="s">
        <v>500</v>
      </c>
      <c r="G167" s="678" t="s">
        <v>523</v>
      </c>
      <c r="H167" s="678">
        <v>184095</v>
      </c>
      <c r="I167" s="678">
        <v>184095</v>
      </c>
      <c r="J167" s="678" t="s">
        <v>786</v>
      </c>
      <c r="K167" s="678" t="s">
        <v>789</v>
      </c>
      <c r="L167" s="681">
        <v>330.99009229017588</v>
      </c>
      <c r="M167" s="681">
        <v>8</v>
      </c>
      <c r="N167" s="682">
        <v>2647.920738321407</v>
      </c>
    </row>
    <row r="168" spans="1:14" ht="14.4" customHeight="1" x14ac:dyDescent="0.3">
      <c r="A168" s="676" t="s">
        <v>482</v>
      </c>
      <c r="B168" s="677" t="s">
        <v>483</v>
      </c>
      <c r="C168" s="678" t="s">
        <v>495</v>
      </c>
      <c r="D168" s="679" t="s">
        <v>496</v>
      </c>
      <c r="E168" s="680">
        <v>50113001</v>
      </c>
      <c r="F168" s="679" t="s">
        <v>500</v>
      </c>
      <c r="G168" s="678" t="s">
        <v>484</v>
      </c>
      <c r="H168" s="678">
        <v>198757</v>
      </c>
      <c r="I168" s="678">
        <v>198757</v>
      </c>
      <c r="J168" s="678" t="s">
        <v>790</v>
      </c>
      <c r="K168" s="678" t="s">
        <v>791</v>
      </c>
      <c r="L168" s="681">
        <v>495.83749999999998</v>
      </c>
      <c r="M168" s="681">
        <v>4</v>
      </c>
      <c r="N168" s="682">
        <v>1983.35</v>
      </c>
    </row>
    <row r="169" spans="1:14" ht="14.4" customHeight="1" x14ac:dyDescent="0.3">
      <c r="A169" s="676" t="s">
        <v>482</v>
      </c>
      <c r="B169" s="677" t="s">
        <v>483</v>
      </c>
      <c r="C169" s="678" t="s">
        <v>495</v>
      </c>
      <c r="D169" s="679" t="s">
        <v>496</v>
      </c>
      <c r="E169" s="680">
        <v>50113001</v>
      </c>
      <c r="F169" s="679" t="s">
        <v>500</v>
      </c>
      <c r="G169" s="678" t="s">
        <v>523</v>
      </c>
      <c r="H169" s="678">
        <v>146071</v>
      </c>
      <c r="I169" s="678">
        <v>146071</v>
      </c>
      <c r="J169" s="678" t="s">
        <v>792</v>
      </c>
      <c r="K169" s="678" t="s">
        <v>793</v>
      </c>
      <c r="L169" s="681">
        <v>139.47000000000003</v>
      </c>
      <c r="M169" s="681">
        <v>1</v>
      </c>
      <c r="N169" s="682">
        <v>139.47000000000003</v>
      </c>
    </row>
    <row r="170" spans="1:14" ht="14.4" customHeight="1" x14ac:dyDescent="0.3">
      <c r="A170" s="676" t="s">
        <v>482</v>
      </c>
      <c r="B170" s="677" t="s">
        <v>483</v>
      </c>
      <c r="C170" s="678" t="s">
        <v>495</v>
      </c>
      <c r="D170" s="679" t="s">
        <v>496</v>
      </c>
      <c r="E170" s="680">
        <v>50113001</v>
      </c>
      <c r="F170" s="679" t="s">
        <v>500</v>
      </c>
      <c r="G170" s="678" t="s">
        <v>501</v>
      </c>
      <c r="H170" s="678">
        <v>101125</v>
      </c>
      <c r="I170" s="678">
        <v>1125</v>
      </c>
      <c r="J170" s="678" t="s">
        <v>794</v>
      </c>
      <c r="K170" s="678" t="s">
        <v>795</v>
      </c>
      <c r="L170" s="681">
        <v>79.190000000000012</v>
      </c>
      <c r="M170" s="681">
        <v>10</v>
      </c>
      <c r="N170" s="682">
        <v>791.90000000000009</v>
      </c>
    </row>
    <row r="171" spans="1:14" ht="14.4" customHeight="1" x14ac:dyDescent="0.3">
      <c r="A171" s="676" t="s">
        <v>482</v>
      </c>
      <c r="B171" s="677" t="s">
        <v>483</v>
      </c>
      <c r="C171" s="678" t="s">
        <v>495</v>
      </c>
      <c r="D171" s="679" t="s">
        <v>496</v>
      </c>
      <c r="E171" s="680">
        <v>50113001</v>
      </c>
      <c r="F171" s="679" t="s">
        <v>500</v>
      </c>
      <c r="G171" s="678" t="s">
        <v>501</v>
      </c>
      <c r="H171" s="678">
        <v>101127</v>
      </c>
      <c r="I171" s="678">
        <v>1127</v>
      </c>
      <c r="J171" s="678" t="s">
        <v>794</v>
      </c>
      <c r="K171" s="678" t="s">
        <v>796</v>
      </c>
      <c r="L171" s="681">
        <v>91.609619047619049</v>
      </c>
      <c r="M171" s="681">
        <v>105</v>
      </c>
      <c r="N171" s="682">
        <v>9619.01</v>
      </c>
    </row>
    <row r="172" spans="1:14" ht="14.4" customHeight="1" x14ac:dyDescent="0.3">
      <c r="A172" s="676" t="s">
        <v>482</v>
      </c>
      <c r="B172" s="677" t="s">
        <v>483</v>
      </c>
      <c r="C172" s="678" t="s">
        <v>495</v>
      </c>
      <c r="D172" s="679" t="s">
        <v>496</v>
      </c>
      <c r="E172" s="680">
        <v>50113001</v>
      </c>
      <c r="F172" s="679" t="s">
        <v>500</v>
      </c>
      <c r="G172" s="678" t="s">
        <v>501</v>
      </c>
      <c r="H172" s="678">
        <v>843905</v>
      </c>
      <c r="I172" s="678">
        <v>103391</v>
      </c>
      <c r="J172" s="678" t="s">
        <v>797</v>
      </c>
      <c r="K172" s="678" t="s">
        <v>798</v>
      </c>
      <c r="L172" s="681">
        <v>73.143360123600843</v>
      </c>
      <c r="M172" s="681">
        <v>69</v>
      </c>
      <c r="N172" s="682">
        <v>5046.8918485284585</v>
      </c>
    </row>
    <row r="173" spans="1:14" ht="14.4" customHeight="1" x14ac:dyDescent="0.3">
      <c r="A173" s="676" t="s">
        <v>482</v>
      </c>
      <c r="B173" s="677" t="s">
        <v>483</v>
      </c>
      <c r="C173" s="678" t="s">
        <v>495</v>
      </c>
      <c r="D173" s="679" t="s">
        <v>496</v>
      </c>
      <c r="E173" s="680">
        <v>50113001</v>
      </c>
      <c r="F173" s="679" t="s">
        <v>500</v>
      </c>
      <c r="G173" s="678" t="s">
        <v>501</v>
      </c>
      <c r="H173" s="678">
        <v>157525</v>
      </c>
      <c r="I173" s="678">
        <v>57525</v>
      </c>
      <c r="J173" s="678" t="s">
        <v>799</v>
      </c>
      <c r="K173" s="678" t="s">
        <v>800</v>
      </c>
      <c r="L173" s="681">
        <v>98.209894865115672</v>
      </c>
      <c r="M173" s="681">
        <v>1</v>
      </c>
      <c r="N173" s="682">
        <v>98.209894865115672</v>
      </c>
    </row>
    <row r="174" spans="1:14" ht="14.4" customHeight="1" x14ac:dyDescent="0.3">
      <c r="A174" s="676" t="s">
        <v>482</v>
      </c>
      <c r="B174" s="677" t="s">
        <v>483</v>
      </c>
      <c r="C174" s="678" t="s">
        <v>495</v>
      </c>
      <c r="D174" s="679" t="s">
        <v>496</v>
      </c>
      <c r="E174" s="680">
        <v>50113001</v>
      </c>
      <c r="F174" s="679" t="s">
        <v>500</v>
      </c>
      <c r="G174" s="678" t="s">
        <v>501</v>
      </c>
      <c r="H174" s="678">
        <v>194763</v>
      </c>
      <c r="I174" s="678">
        <v>94763</v>
      </c>
      <c r="J174" s="678" t="s">
        <v>801</v>
      </c>
      <c r="K174" s="678" t="s">
        <v>802</v>
      </c>
      <c r="L174" s="681">
        <v>84.380000000000052</v>
      </c>
      <c r="M174" s="681">
        <v>2</v>
      </c>
      <c r="N174" s="682">
        <v>168.7600000000001</v>
      </c>
    </row>
    <row r="175" spans="1:14" ht="14.4" customHeight="1" x14ac:dyDescent="0.3">
      <c r="A175" s="676" t="s">
        <v>482</v>
      </c>
      <c r="B175" s="677" t="s">
        <v>483</v>
      </c>
      <c r="C175" s="678" t="s">
        <v>495</v>
      </c>
      <c r="D175" s="679" t="s">
        <v>496</v>
      </c>
      <c r="E175" s="680">
        <v>50113001</v>
      </c>
      <c r="F175" s="679" t="s">
        <v>500</v>
      </c>
      <c r="G175" s="678" t="s">
        <v>501</v>
      </c>
      <c r="H175" s="678">
        <v>100513</v>
      </c>
      <c r="I175" s="678">
        <v>513</v>
      </c>
      <c r="J175" s="678" t="s">
        <v>803</v>
      </c>
      <c r="K175" s="678" t="s">
        <v>778</v>
      </c>
      <c r="L175" s="681">
        <v>57.120010921482489</v>
      </c>
      <c r="M175" s="681">
        <v>58</v>
      </c>
      <c r="N175" s="682">
        <v>3312.9606334459845</v>
      </c>
    </row>
    <row r="176" spans="1:14" ht="14.4" customHeight="1" x14ac:dyDescent="0.3">
      <c r="A176" s="676" t="s">
        <v>482</v>
      </c>
      <c r="B176" s="677" t="s">
        <v>483</v>
      </c>
      <c r="C176" s="678" t="s">
        <v>495</v>
      </c>
      <c r="D176" s="679" t="s">
        <v>496</v>
      </c>
      <c r="E176" s="680">
        <v>50113001</v>
      </c>
      <c r="F176" s="679" t="s">
        <v>500</v>
      </c>
      <c r="G176" s="678" t="s">
        <v>501</v>
      </c>
      <c r="H176" s="678">
        <v>53761</v>
      </c>
      <c r="I176" s="678">
        <v>53761</v>
      </c>
      <c r="J176" s="678" t="s">
        <v>804</v>
      </c>
      <c r="K176" s="678" t="s">
        <v>805</v>
      </c>
      <c r="L176" s="681">
        <v>94.25</v>
      </c>
      <c r="M176" s="681">
        <v>2</v>
      </c>
      <c r="N176" s="682">
        <v>188.5</v>
      </c>
    </row>
    <row r="177" spans="1:14" ht="14.4" customHeight="1" x14ac:dyDescent="0.3">
      <c r="A177" s="676" t="s">
        <v>482</v>
      </c>
      <c r="B177" s="677" t="s">
        <v>483</v>
      </c>
      <c r="C177" s="678" t="s">
        <v>495</v>
      </c>
      <c r="D177" s="679" t="s">
        <v>496</v>
      </c>
      <c r="E177" s="680">
        <v>50113001</v>
      </c>
      <c r="F177" s="679" t="s">
        <v>500</v>
      </c>
      <c r="G177" s="678" t="s">
        <v>501</v>
      </c>
      <c r="H177" s="678">
        <v>110086</v>
      </c>
      <c r="I177" s="678">
        <v>10086</v>
      </c>
      <c r="J177" s="678" t="s">
        <v>806</v>
      </c>
      <c r="K177" s="678" t="s">
        <v>807</v>
      </c>
      <c r="L177" s="681">
        <v>1592.7999999999997</v>
      </c>
      <c r="M177" s="681">
        <v>46</v>
      </c>
      <c r="N177" s="682">
        <v>73268.799999999988</v>
      </c>
    </row>
    <row r="178" spans="1:14" ht="14.4" customHeight="1" x14ac:dyDescent="0.3">
      <c r="A178" s="676" t="s">
        <v>482</v>
      </c>
      <c r="B178" s="677" t="s">
        <v>483</v>
      </c>
      <c r="C178" s="678" t="s">
        <v>495</v>
      </c>
      <c r="D178" s="679" t="s">
        <v>496</v>
      </c>
      <c r="E178" s="680">
        <v>50113001</v>
      </c>
      <c r="F178" s="679" t="s">
        <v>500</v>
      </c>
      <c r="G178" s="678" t="s">
        <v>501</v>
      </c>
      <c r="H178" s="678">
        <v>190484</v>
      </c>
      <c r="I178" s="678">
        <v>0</v>
      </c>
      <c r="J178" s="678" t="s">
        <v>808</v>
      </c>
      <c r="K178" s="678" t="s">
        <v>809</v>
      </c>
      <c r="L178" s="681">
        <v>1784.85</v>
      </c>
      <c r="M178" s="681">
        <v>11</v>
      </c>
      <c r="N178" s="682">
        <v>19633.349999999999</v>
      </c>
    </row>
    <row r="179" spans="1:14" ht="14.4" customHeight="1" x14ac:dyDescent="0.3">
      <c r="A179" s="676" t="s">
        <v>482</v>
      </c>
      <c r="B179" s="677" t="s">
        <v>483</v>
      </c>
      <c r="C179" s="678" t="s">
        <v>495</v>
      </c>
      <c r="D179" s="679" t="s">
        <v>496</v>
      </c>
      <c r="E179" s="680">
        <v>50113001</v>
      </c>
      <c r="F179" s="679" t="s">
        <v>500</v>
      </c>
      <c r="G179" s="678" t="s">
        <v>501</v>
      </c>
      <c r="H179" s="678">
        <v>136129</v>
      </c>
      <c r="I179" s="678">
        <v>136129</v>
      </c>
      <c r="J179" s="678" t="s">
        <v>810</v>
      </c>
      <c r="K179" s="678" t="s">
        <v>811</v>
      </c>
      <c r="L179" s="681">
        <v>431.69006823628757</v>
      </c>
      <c r="M179" s="681">
        <v>6</v>
      </c>
      <c r="N179" s="682">
        <v>2590.1404094177256</v>
      </c>
    </row>
    <row r="180" spans="1:14" ht="14.4" customHeight="1" x14ac:dyDescent="0.3">
      <c r="A180" s="676" t="s">
        <v>482</v>
      </c>
      <c r="B180" s="677" t="s">
        <v>483</v>
      </c>
      <c r="C180" s="678" t="s">
        <v>495</v>
      </c>
      <c r="D180" s="679" t="s">
        <v>496</v>
      </c>
      <c r="E180" s="680">
        <v>50113001</v>
      </c>
      <c r="F180" s="679" t="s">
        <v>500</v>
      </c>
      <c r="G180" s="678" t="s">
        <v>501</v>
      </c>
      <c r="H180" s="678">
        <v>136126</v>
      </c>
      <c r="I180" s="678">
        <v>136126</v>
      </c>
      <c r="J180" s="678" t="s">
        <v>812</v>
      </c>
      <c r="K180" s="678" t="s">
        <v>813</v>
      </c>
      <c r="L180" s="681">
        <v>434.57006823628763</v>
      </c>
      <c r="M180" s="681">
        <v>6</v>
      </c>
      <c r="N180" s="682">
        <v>2607.4204094177258</v>
      </c>
    </row>
    <row r="181" spans="1:14" ht="14.4" customHeight="1" x14ac:dyDescent="0.3">
      <c r="A181" s="676" t="s">
        <v>482</v>
      </c>
      <c r="B181" s="677" t="s">
        <v>483</v>
      </c>
      <c r="C181" s="678" t="s">
        <v>495</v>
      </c>
      <c r="D181" s="679" t="s">
        <v>496</v>
      </c>
      <c r="E181" s="680">
        <v>50113001</v>
      </c>
      <c r="F181" s="679" t="s">
        <v>500</v>
      </c>
      <c r="G181" s="678" t="s">
        <v>501</v>
      </c>
      <c r="H181" s="678">
        <v>216900</v>
      </c>
      <c r="I181" s="678">
        <v>216900</v>
      </c>
      <c r="J181" s="678" t="s">
        <v>814</v>
      </c>
      <c r="K181" s="678" t="s">
        <v>815</v>
      </c>
      <c r="L181" s="681">
        <v>622.47012327874006</v>
      </c>
      <c r="M181" s="681">
        <v>190</v>
      </c>
      <c r="N181" s="682">
        <v>118269.32342296062</v>
      </c>
    </row>
    <row r="182" spans="1:14" ht="14.4" customHeight="1" x14ac:dyDescent="0.3">
      <c r="A182" s="676" t="s">
        <v>482</v>
      </c>
      <c r="B182" s="677" t="s">
        <v>483</v>
      </c>
      <c r="C182" s="678" t="s">
        <v>495</v>
      </c>
      <c r="D182" s="679" t="s">
        <v>496</v>
      </c>
      <c r="E182" s="680">
        <v>50113001</v>
      </c>
      <c r="F182" s="679" t="s">
        <v>500</v>
      </c>
      <c r="G182" s="678" t="s">
        <v>523</v>
      </c>
      <c r="H182" s="678">
        <v>155823</v>
      </c>
      <c r="I182" s="678">
        <v>55823</v>
      </c>
      <c r="J182" s="678" t="s">
        <v>816</v>
      </c>
      <c r="K182" s="678" t="s">
        <v>817</v>
      </c>
      <c r="L182" s="681">
        <v>44.590083924935279</v>
      </c>
      <c r="M182" s="681">
        <v>5</v>
      </c>
      <c r="N182" s="682">
        <v>222.95041962467639</v>
      </c>
    </row>
    <row r="183" spans="1:14" ht="14.4" customHeight="1" x14ac:dyDescent="0.3">
      <c r="A183" s="676" t="s">
        <v>482</v>
      </c>
      <c r="B183" s="677" t="s">
        <v>483</v>
      </c>
      <c r="C183" s="678" t="s">
        <v>495</v>
      </c>
      <c r="D183" s="679" t="s">
        <v>496</v>
      </c>
      <c r="E183" s="680">
        <v>50113001</v>
      </c>
      <c r="F183" s="679" t="s">
        <v>500</v>
      </c>
      <c r="G183" s="678" t="s">
        <v>523</v>
      </c>
      <c r="H183" s="678">
        <v>107981</v>
      </c>
      <c r="I183" s="678">
        <v>7981</v>
      </c>
      <c r="J183" s="678" t="s">
        <v>816</v>
      </c>
      <c r="K183" s="678" t="s">
        <v>818</v>
      </c>
      <c r="L183" s="681">
        <v>56.880015424054491</v>
      </c>
      <c r="M183" s="681">
        <v>153</v>
      </c>
      <c r="N183" s="682">
        <v>8702.6423598803376</v>
      </c>
    </row>
    <row r="184" spans="1:14" ht="14.4" customHeight="1" x14ac:dyDescent="0.3">
      <c r="A184" s="676" t="s">
        <v>482</v>
      </c>
      <c r="B184" s="677" t="s">
        <v>483</v>
      </c>
      <c r="C184" s="678" t="s">
        <v>495</v>
      </c>
      <c r="D184" s="679" t="s">
        <v>496</v>
      </c>
      <c r="E184" s="680">
        <v>50113001</v>
      </c>
      <c r="F184" s="679" t="s">
        <v>500</v>
      </c>
      <c r="G184" s="678" t="s">
        <v>523</v>
      </c>
      <c r="H184" s="678">
        <v>126786</v>
      </c>
      <c r="I184" s="678">
        <v>26786</v>
      </c>
      <c r="J184" s="678" t="s">
        <v>819</v>
      </c>
      <c r="K184" s="678" t="s">
        <v>820</v>
      </c>
      <c r="L184" s="681">
        <v>409.58954656644403</v>
      </c>
      <c r="M184" s="681">
        <v>31</v>
      </c>
      <c r="N184" s="682">
        <v>12697.275943559765</v>
      </c>
    </row>
    <row r="185" spans="1:14" ht="14.4" customHeight="1" x14ac:dyDescent="0.3">
      <c r="A185" s="676" t="s">
        <v>482</v>
      </c>
      <c r="B185" s="677" t="s">
        <v>483</v>
      </c>
      <c r="C185" s="678" t="s">
        <v>495</v>
      </c>
      <c r="D185" s="679" t="s">
        <v>496</v>
      </c>
      <c r="E185" s="680">
        <v>50113001</v>
      </c>
      <c r="F185" s="679" t="s">
        <v>500</v>
      </c>
      <c r="G185" s="678" t="s">
        <v>523</v>
      </c>
      <c r="H185" s="678">
        <v>29449</v>
      </c>
      <c r="I185" s="678">
        <v>29449</v>
      </c>
      <c r="J185" s="678" t="s">
        <v>821</v>
      </c>
      <c r="K185" s="678" t="s">
        <v>822</v>
      </c>
      <c r="L185" s="681">
        <v>32166.761116401693</v>
      </c>
      <c r="M185" s="681">
        <v>9</v>
      </c>
      <c r="N185" s="682">
        <v>289500.85004761524</v>
      </c>
    </row>
    <row r="186" spans="1:14" ht="14.4" customHeight="1" x14ac:dyDescent="0.3">
      <c r="A186" s="676" t="s">
        <v>482</v>
      </c>
      <c r="B186" s="677" t="s">
        <v>483</v>
      </c>
      <c r="C186" s="678" t="s">
        <v>495</v>
      </c>
      <c r="D186" s="679" t="s">
        <v>496</v>
      </c>
      <c r="E186" s="680">
        <v>50113001</v>
      </c>
      <c r="F186" s="679" t="s">
        <v>500</v>
      </c>
      <c r="G186" s="678" t="s">
        <v>523</v>
      </c>
      <c r="H186" s="678">
        <v>187607</v>
      </c>
      <c r="I186" s="678">
        <v>187607</v>
      </c>
      <c r="J186" s="678" t="s">
        <v>823</v>
      </c>
      <c r="K186" s="678" t="s">
        <v>824</v>
      </c>
      <c r="L186" s="681">
        <v>273.89995500479273</v>
      </c>
      <c r="M186" s="681">
        <v>6</v>
      </c>
      <c r="N186" s="682">
        <v>1643.3997300287565</v>
      </c>
    </row>
    <row r="187" spans="1:14" ht="14.4" customHeight="1" x14ac:dyDescent="0.3">
      <c r="A187" s="676" t="s">
        <v>482</v>
      </c>
      <c r="B187" s="677" t="s">
        <v>483</v>
      </c>
      <c r="C187" s="678" t="s">
        <v>495</v>
      </c>
      <c r="D187" s="679" t="s">
        <v>496</v>
      </c>
      <c r="E187" s="680">
        <v>50113001</v>
      </c>
      <c r="F187" s="679" t="s">
        <v>500</v>
      </c>
      <c r="G187" s="678" t="s">
        <v>501</v>
      </c>
      <c r="H187" s="678">
        <v>100874</v>
      </c>
      <c r="I187" s="678">
        <v>874</v>
      </c>
      <c r="J187" s="678" t="s">
        <v>825</v>
      </c>
      <c r="K187" s="678" t="s">
        <v>826</v>
      </c>
      <c r="L187" s="681">
        <v>45.227772516811001</v>
      </c>
      <c r="M187" s="681">
        <v>45</v>
      </c>
      <c r="N187" s="682">
        <v>2035.249763256495</v>
      </c>
    </row>
    <row r="188" spans="1:14" ht="14.4" customHeight="1" x14ac:dyDescent="0.3">
      <c r="A188" s="676" t="s">
        <v>482</v>
      </c>
      <c r="B188" s="677" t="s">
        <v>483</v>
      </c>
      <c r="C188" s="678" t="s">
        <v>495</v>
      </c>
      <c r="D188" s="679" t="s">
        <v>496</v>
      </c>
      <c r="E188" s="680">
        <v>50113001</v>
      </c>
      <c r="F188" s="679" t="s">
        <v>500</v>
      </c>
      <c r="G188" s="678" t="s">
        <v>501</v>
      </c>
      <c r="H188" s="678">
        <v>100876</v>
      </c>
      <c r="I188" s="678">
        <v>876</v>
      </c>
      <c r="J188" s="678" t="s">
        <v>827</v>
      </c>
      <c r="K188" s="678" t="s">
        <v>826</v>
      </c>
      <c r="L188" s="681">
        <v>66.719594184164208</v>
      </c>
      <c r="M188" s="681">
        <v>20</v>
      </c>
      <c r="N188" s="682">
        <v>1334.391883683284</v>
      </c>
    </row>
    <row r="189" spans="1:14" ht="14.4" customHeight="1" x14ac:dyDescent="0.3">
      <c r="A189" s="676" t="s">
        <v>482</v>
      </c>
      <c r="B189" s="677" t="s">
        <v>483</v>
      </c>
      <c r="C189" s="678" t="s">
        <v>495</v>
      </c>
      <c r="D189" s="679" t="s">
        <v>496</v>
      </c>
      <c r="E189" s="680">
        <v>50113001</v>
      </c>
      <c r="F189" s="679" t="s">
        <v>500</v>
      </c>
      <c r="G189" s="678" t="s">
        <v>501</v>
      </c>
      <c r="H189" s="678">
        <v>157351</v>
      </c>
      <c r="I189" s="678">
        <v>57351</v>
      </c>
      <c r="J189" s="678" t="s">
        <v>828</v>
      </c>
      <c r="K189" s="678" t="s">
        <v>829</v>
      </c>
      <c r="L189" s="681">
        <v>47.769999999999996</v>
      </c>
      <c r="M189" s="681">
        <v>7</v>
      </c>
      <c r="N189" s="682">
        <v>334.39</v>
      </c>
    </row>
    <row r="190" spans="1:14" ht="14.4" customHeight="1" x14ac:dyDescent="0.3">
      <c r="A190" s="676" t="s">
        <v>482</v>
      </c>
      <c r="B190" s="677" t="s">
        <v>483</v>
      </c>
      <c r="C190" s="678" t="s">
        <v>495</v>
      </c>
      <c r="D190" s="679" t="s">
        <v>496</v>
      </c>
      <c r="E190" s="680">
        <v>50113001</v>
      </c>
      <c r="F190" s="679" t="s">
        <v>500</v>
      </c>
      <c r="G190" s="678" t="s">
        <v>501</v>
      </c>
      <c r="H190" s="678">
        <v>101940</v>
      </c>
      <c r="I190" s="678">
        <v>1940</v>
      </c>
      <c r="J190" s="678" t="s">
        <v>830</v>
      </c>
      <c r="K190" s="678" t="s">
        <v>831</v>
      </c>
      <c r="L190" s="681">
        <v>26.910000000000007</v>
      </c>
      <c r="M190" s="681">
        <v>1</v>
      </c>
      <c r="N190" s="682">
        <v>26.910000000000007</v>
      </c>
    </row>
    <row r="191" spans="1:14" ht="14.4" customHeight="1" x14ac:dyDescent="0.3">
      <c r="A191" s="676" t="s">
        <v>482</v>
      </c>
      <c r="B191" s="677" t="s">
        <v>483</v>
      </c>
      <c r="C191" s="678" t="s">
        <v>495</v>
      </c>
      <c r="D191" s="679" t="s">
        <v>496</v>
      </c>
      <c r="E191" s="680">
        <v>50113001</v>
      </c>
      <c r="F191" s="679" t="s">
        <v>500</v>
      </c>
      <c r="G191" s="678" t="s">
        <v>501</v>
      </c>
      <c r="H191" s="678">
        <v>142630</v>
      </c>
      <c r="I191" s="678">
        <v>42630</v>
      </c>
      <c r="J191" s="678" t="s">
        <v>832</v>
      </c>
      <c r="K191" s="678" t="s">
        <v>833</v>
      </c>
      <c r="L191" s="681">
        <v>131.08000000000004</v>
      </c>
      <c r="M191" s="681">
        <v>3</v>
      </c>
      <c r="N191" s="682">
        <v>393.24000000000012</v>
      </c>
    </row>
    <row r="192" spans="1:14" ht="14.4" customHeight="1" x14ac:dyDescent="0.3">
      <c r="A192" s="676" t="s">
        <v>482</v>
      </c>
      <c r="B192" s="677" t="s">
        <v>483</v>
      </c>
      <c r="C192" s="678" t="s">
        <v>495</v>
      </c>
      <c r="D192" s="679" t="s">
        <v>496</v>
      </c>
      <c r="E192" s="680">
        <v>50113001</v>
      </c>
      <c r="F192" s="679" t="s">
        <v>500</v>
      </c>
      <c r="G192" s="678" t="s">
        <v>523</v>
      </c>
      <c r="H192" s="678">
        <v>850729</v>
      </c>
      <c r="I192" s="678">
        <v>157875</v>
      </c>
      <c r="J192" s="678" t="s">
        <v>834</v>
      </c>
      <c r="K192" s="678" t="s">
        <v>835</v>
      </c>
      <c r="L192" s="681">
        <v>325.15999999999997</v>
      </c>
      <c r="M192" s="681">
        <v>20</v>
      </c>
      <c r="N192" s="682">
        <v>6503.1999999999989</v>
      </c>
    </row>
    <row r="193" spans="1:14" ht="14.4" customHeight="1" x14ac:dyDescent="0.3">
      <c r="A193" s="676" t="s">
        <v>482</v>
      </c>
      <c r="B193" s="677" t="s">
        <v>483</v>
      </c>
      <c r="C193" s="678" t="s">
        <v>495</v>
      </c>
      <c r="D193" s="679" t="s">
        <v>496</v>
      </c>
      <c r="E193" s="680">
        <v>50113001</v>
      </c>
      <c r="F193" s="679" t="s">
        <v>500</v>
      </c>
      <c r="G193" s="678" t="s">
        <v>501</v>
      </c>
      <c r="H193" s="678">
        <v>104343</v>
      </c>
      <c r="I193" s="678">
        <v>4343</v>
      </c>
      <c r="J193" s="678" t="s">
        <v>836</v>
      </c>
      <c r="K193" s="678" t="s">
        <v>837</v>
      </c>
      <c r="L193" s="681">
        <v>29.899999999999991</v>
      </c>
      <c r="M193" s="681">
        <v>2</v>
      </c>
      <c r="N193" s="682">
        <v>59.799999999999983</v>
      </c>
    </row>
    <row r="194" spans="1:14" ht="14.4" customHeight="1" x14ac:dyDescent="0.3">
      <c r="A194" s="676" t="s">
        <v>482</v>
      </c>
      <c r="B194" s="677" t="s">
        <v>483</v>
      </c>
      <c r="C194" s="678" t="s">
        <v>495</v>
      </c>
      <c r="D194" s="679" t="s">
        <v>496</v>
      </c>
      <c r="E194" s="680">
        <v>50113001</v>
      </c>
      <c r="F194" s="679" t="s">
        <v>500</v>
      </c>
      <c r="G194" s="678" t="s">
        <v>501</v>
      </c>
      <c r="H194" s="678">
        <v>121393</v>
      </c>
      <c r="I194" s="678">
        <v>21393</v>
      </c>
      <c r="J194" s="678" t="s">
        <v>838</v>
      </c>
      <c r="K194" s="678" t="s">
        <v>839</v>
      </c>
      <c r="L194" s="681">
        <v>6050</v>
      </c>
      <c r="M194" s="681">
        <v>2</v>
      </c>
      <c r="N194" s="682">
        <v>12100</v>
      </c>
    </row>
    <row r="195" spans="1:14" ht="14.4" customHeight="1" x14ac:dyDescent="0.3">
      <c r="A195" s="676" t="s">
        <v>482</v>
      </c>
      <c r="B195" s="677" t="s">
        <v>483</v>
      </c>
      <c r="C195" s="678" t="s">
        <v>495</v>
      </c>
      <c r="D195" s="679" t="s">
        <v>496</v>
      </c>
      <c r="E195" s="680">
        <v>50113001</v>
      </c>
      <c r="F195" s="679" t="s">
        <v>500</v>
      </c>
      <c r="G195" s="678" t="s">
        <v>501</v>
      </c>
      <c r="H195" s="678">
        <v>155911</v>
      </c>
      <c r="I195" s="678">
        <v>55911</v>
      </c>
      <c r="J195" s="678" t="s">
        <v>840</v>
      </c>
      <c r="K195" s="678" t="s">
        <v>841</v>
      </c>
      <c r="L195" s="681">
        <v>35.589999999999996</v>
      </c>
      <c r="M195" s="681">
        <v>13</v>
      </c>
      <c r="N195" s="682">
        <v>462.66999999999996</v>
      </c>
    </row>
    <row r="196" spans="1:14" ht="14.4" customHeight="1" x14ac:dyDescent="0.3">
      <c r="A196" s="676" t="s">
        <v>482</v>
      </c>
      <c r="B196" s="677" t="s">
        <v>483</v>
      </c>
      <c r="C196" s="678" t="s">
        <v>495</v>
      </c>
      <c r="D196" s="679" t="s">
        <v>496</v>
      </c>
      <c r="E196" s="680">
        <v>50113001</v>
      </c>
      <c r="F196" s="679" t="s">
        <v>500</v>
      </c>
      <c r="G196" s="678" t="s">
        <v>501</v>
      </c>
      <c r="H196" s="678">
        <v>111696</v>
      </c>
      <c r="I196" s="678">
        <v>11696</v>
      </c>
      <c r="J196" s="678" t="s">
        <v>842</v>
      </c>
      <c r="K196" s="678" t="s">
        <v>843</v>
      </c>
      <c r="L196" s="681">
        <v>324.82999999999993</v>
      </c>
      <c r="M196" s="681">
        <v>56</v>
      </c>
      <c r="N196" s="682">
        <v>18190.479999999996</v>
      </c>
    </row>
    <row r="197" spans="1:14" ht="14.4" customHeight="1" x14ac:dyDescent="0.3">
      <c r="A197" s="676" t="s">
        <v>482</v>
      </c>
      <c r="B197" s="677" t="s">
        <v>483</v>
      </c>
      <c r="C197" s="678" t="s">
        <v>495</v>
      </c>
      <c r="D197" s="679" t="s">
        <v>496</v>
      </c>
      <c r="E197" s="680">
        <v>50113001</v>
      </c>
      <c r="F197" s="679" t="s">
        <v>500</v>
      </c>
      <c r="G197" s="678" t="s">
        <v>523</v>
      </c>
      <c r="H197" s="678">
        <v>161623</v>
      </c>
      <c r="I197" s="678">
        <v>161623</v>
      </c>
      <c r="J197" s="678" t="s">
        <v>844</v>
      </c>
      <c r="K197" s="678" t="s">
        <v>845</v>
      </c>
      <c r="L197" s="681">
        <v>131.74023096151893</v>
      </c>
      <c r="M197" s="681">
        <v>1</v>
      </c>
      <c r="N197" s="682">
        <v>131.74023096151893</v>
      </c>
    </row>
    <row r="198" spans="1:14" ht="14.4" customHeight="1" x14ac:dyDescent="0.3">
      <c r="A198" s="676" t="s">
        <v>482</v>
      </c>
      <c r="B198" s="677" t="s">
        <v>483</v>
      </c>
      <c r="C198" s="678" t="s">
        <v>495</v>
      </c>
      <c r="D198" s="679" t="s">
        <v>496</v>
      </c>
      <c r="E198" s="680">
        <v>50113001</v>
      </c>
      <c r="F198" s="679" t="s">
        <v>500</v>
      </c>
      <c r="G198" s="678" t="s">
        <v>523</v>
      </c>
      <c r="H198" s="678">
        <v>845220</v>
      </c>
      <c r="I198" s="678">
        <v>101211</v>
      </c>
      <c r="J198" s="678" t="s">
        <v>846</v>
      </c>
      <c r="K198" s="678" t="s">
        <v>847</v>
      </c>
      <c r="L198" s="681">
        <v>222.43000000000004</v>
      </c>
      <c r="M198" s="681">
        <v>2</v>
      </c>
      <c r="N198" s="682">
        <v>444.86000000000007</v>
      </c>
    </row>
    <row r="199" spans="1:14" ht="14.4" customHeight="1" x14ac:dyDescent="0.3">
      <c r="A199" s="676" t="s">
        <v>482</v>
      </c>
      <c r="B199" s="677" t="s">
        <v>483</v>
      </c>
      <c r="C199" s="678" t="s">
        <v>495</v>
      </c>
      <c r="D199" s="679" t="s">
        <v>496</v>
      </c>
      <c r="E199" s="680">
        <v>50113001</v>
      </c>
      <c r="F199" s="679" t="s">
        <v>500</v>
      </c>
      <c r="G199" s="678" t="s">
        <v>523</v>
      </c>
      <c r="H199" s="678">
        <v>844651</v>
      </c>
      <c r="I199" s="678">
        <v>101205</v>
      </c>
      <c r="J199" s="678" t="s">
        <v>846</v>
      </c>
      <c r="K199" s="678" t="s">
        <v>848</v>
      </c>
      <c r="L199" s="681">
        <v>86.68</v>
      </c>
      <c r="M199" s="681">
        <v>4</v>
      </c>
      <c r="N199" s="682">
        <v>346.72</v>
      </c>
    </row>
    <row r="200" spans="1:14" ht="14.4" customHeight="1" x14ac:dyDescent="0.3">
      <c r="A200" s="676" t="s">
        <v>482</v>
      </c>
      <c r="B200" s="677" t="s">
        <v>483</v>
      </c>
      <c r="C200" s="678" t="s">
        <v>495</v>
      </c>
      <c r="D200" s="679" t="s">
        <v>496</v>
      </c>
      <c r="E200" s="680">
        <v>50113001</v>
      </c>
      <c r="F200" s="679" t="s">
        <v>500</v>
      </c>
      <c r="G200" s="678" t="s">
        <v>523</v>
      </c>
      <c r="H200" s="678">
        <v>846338</v>
      </c>
      <c r="I200" s="678">
        <v>122685</v>
      </c>
      <c r="J200" s="678" t="s">
        <v>849</v>
      </c>
      <c r="K200" s="678" t="s">
        <v>850</v>
      </c>
      <c r="L200" s="681">
        <v>116.84129139773816</v>
      </c>
      <c r="M200" s="681">
        <v>1</v>
      </c>
      <c r="N200" s="682">
        <v>116.84129139773816</v>
      </c>
    </row>
    <row r="201" spans="1:14" ht="14.4" customHeight="1" x14ac:dyDescent="0.3">
      <c r="A201" s="676" t="s">
        <v>482</v>
      </c>
      <c r="B201" s="677" t="s">
        <v>483</v>
      </c>
      <c r="C201" s="678" t="s">
        <v>495</v>
      </c>
      <c r="D201" s="679" t="s">
        <v>496</v>
      </c>
      <c r="E201" s="680">
        <v>50113001</v>
      </c>
      <c r="F201" s="679" t="s">
        <v>500</v>
      </c>
      <c r="G201" s="678" t="s">
        <v>501</v>
      </c>
      <c r="H201" s="678">
        <v>500280</v>
      </c>
      <c r="I201" s="678">
        <v>159836</v>
      </c>
      <c r="J201" s="678" t="s">
        <v>851</v>
      </c>
      <c r="K201" s="678" t="s">
        <v>484</v>
      </c>
      <c r="L201" s="681">
        <v>145.72999999999999</v>
      </c>
      <c r="M201" s="681">
        <v>1</v>
      </c>
      <c r="N201" s="682">
        <v>145.72999999999999</v>
      </c>
    </row>
    <row r="202" spans="1:14" ht="14.4" customHeight="1" x14ac:dyDescent="0.3">
      <c r="A202" s="676" t="s">
        <v>482</v>
      </c>
      <c r="B202" s="677" t="s">
        <v>483</v>
      </c>
      <c r="C202" s="678" t="s">
        <v>495</v>
      </c>
      <c r="D202" s="679" t="s">
        <v>496</v>
      </c>
      <c r="E202" s="680">
        <v>50113001</v>
      </c>
      <c r="F202" s="679" t="s">
        <v>500</v>
      </c>
      <c r="G202" s="678" t="s">
        <v>501</v>
      </c>
      <c r="H202" s="678">
        <v>129027</v>
      </c>
      <c r="I202" s="678">
        <v>129027</v>
      </c>
      <c r="J202" s="678" t="s">
        <v>852</v>
      </c>
      <c r="K202" s="678" t="s">
        <v>853</v>
      </c>
      <c r="L202" s="681">
        <v>841.5</v>
      </c>
      <c r="M202" s="681">
        <v>21</v>
      </c>
      <c r="N202" s="682">
        <v>17671.5</v>
      </c>
    </row>
    <row r="203" spans="1:14" ht="14.4" customHeight="1" x14ac:dyDescent="0.3">
      <c r="A203" s="676" t="s">
        <v>482</v>
      </c>
      <c r="B203" s="677" t="s">
        <v>483</v>
      </c>
      <c r="C203" s="678" t="s">
        <v>495</v>
      </c>
      <c r="D203" s="679" t="s">
        <v>496</v>
      </c>
      <c r="E203" s="680">
        <v>50113001</v>
      </c>
      <c r="F203" s="679" t="s">
        <v>500</v>
      </c>
      <c r="G203" s="678" t="s">
        <v>501</v>
      </c>
      <c r="H203" s="678">
        <v>191731</v>
      </c>
      <c r="I203" s="678">
        <v>91731</v>
      </c>
      <c r="J203" s="678" t="s">
        <v>854</v>
      </c>
      <c r="K203" s="678" t="s">
        <v>855</v>
      </c>
      <c r="L203" s="681">
        <v>3918.2100000000028</v>
      </c>
      <c r="M203" s="681">
        <v>1</v>
      </c>
      <c r="N203" s="682">
        <v>3918.2100000000028</v>
      </c>
    </row>
    <row r="204" spans="1:14" ht="14.4" customHeight="1" x14ac:dyDescent="0.3">
      <c r="A204" s="676" t="s">
        <v>482</v>
      </c>
      <c r="B204" s="677" t="s">
        <v>483</v>
      </c>
      <c r="C204" s="678" t="s">
        <v>495</v>
      </c>
      <c r="D204" s="679" t="s">
        <v>496</v>
      </c>
      <c r="E204" s="680">
        <v>50113001</v>
      </c>
      <c r="F204" s="679" t="s">
        <v>500</v>
      </c>
      <c r="G204" s="678" t="s">
        <v>484</v>
      </c>
      <c r="H204" s="678">
        <v>113476</v>
      </c>
      <c r="I204" s="678">
        <v>13476</v>
      </c>
      <c r="J204" s="678" t="s">
        <v>856</v>
      </c>
      <c r="K204" s="678" t="s">
        <v>857</v>
      </c>
      <c r="L204" s="681">
        <v>108.54999999999995</v>
      </c>
      <c r="M204" s="681">
        <v>3</v>
      </c>
      <c r="N204" s="682">
        <v>325.64999999999986</v>
      </c>
    </row>
    <row r="205" spans="1:14" ht="14.4" customHeight="1" x14ac:dyDescent="0.3">
      <c r="A205" s="676" t="s">
        <v>482</v>
      </c>
      <c r="B205" s="677" t="s">
        <v>483</v>
      </c>
      <c r="C205" s="678" t="s">
        <v>495</v>
      </c>
      <c r="D205" s="679" t="s">
        <v>496</v>
      </c>
      <c r="E205" s="680">
        <v>50113001</v>
      </c>
      <c r="F205" s="679" t="s">
        <v>500</v>
      </c>
      <c r="G205" s="678" t="s">
        <v>501</v>
      </c>
      <c r="H205" s="678">
        <v>845827</v>
      </c>
      <c r="I205" s="678">
        <v>0</v>
      </c>
      <c r="J205" s="678" t="s">
        <v>858</v>
      </c>
      <c r="K205" s="678" t="s">
        <v>484</v>
      </c>
      <c r="L205" s="681">
        <v>91.3</v>
      </c>
      <c r="M205" s="681">
        <v>5</v>
      </c>
      <c r="N205" s="682">
        <v>456.5</v>
      </c>
    </row>
    <row r="206" spans="1:14" ht="14.4" customHeight="1" x14ac:dyDescent="0.3">
      <c r="A206" s="676" t="s">
        <v>482</v>
      </c>
      <c r="B206" s="677" t="s">
        <v>483</v>
      </c>
      <c r="C206" s="678" t="s">
        <v>495</v>
      </c>
      <c r="D206" s="679" t="s">
        <v>496</v>
      </c>
      <c r="E206" s="680">
        <v>50113001</v>
      </c>
      <c r="F206" s="679" t="s">
        <v>500</v>
      </c>
      <c r="G206" s="678" t="s">
        <v>501</v>
      </c>
      <c r="H206" s="678">
        <v>118304</v>
      </c>
      <c r="I206" s="678">
        <v>18304</v>
      </c>
      <c r="J206" s="678" t="s">
        <v>859</v>
      </c>
      <c r="K206" s="678" t="s">
        <v>860</v>
      </c>
      <c r="L206" s="681">
        <v>185.61138479329713</v>
      </c>
      <c r="M206" s="681">
        <v>53</v>
      </c>
      <c r="N206" s="682">
        <v>9837.403394044748</v>
      </c>
    </row>
    <row r="207" spans="1:14" ht="14.4" customHeight="1" x14ac:dyDescent="0.3">
      <c r="A207" s="676" t="s">
        <v>482</v>
      </c>
      <c r="B207" s="677" t="s">
        <v>483</v>
      </c>
      <c r="C207" s="678" t="s">
        <v>495</v>
      </c>
      <c r="D207" s="679" t="s">
        <v>496</v>
      </c>
      <c r="E207" s="680">
        <v>50113001</v>
      </c>
      <c r="F207" s="679" t="s">
        <v>500</v>
      </c>
      <c r="G207" s="678" t="s">
        <v>501</v>
      </c>
      <c r="H207" s="678">
        <v>118305</v>
      </c>
      <c r="I207" s="678">
        <v>18305</v>
      </c>
      <c r="J207" s="678" t="s">
        <v>859</v>
      </c>
      <c r="K207" s="678" t="s">
        <v>861</v>
      </c>
      <c r="L207" s="681">
        <v>241.99999957698549</v>
      </c>
      <c r="M207" s="681">
        <v>87</v>
      </c>
      <c r="N207" s="682">
        <v>21053.999963197737</v>
      </c>
    </row>
    <row r="208" spans="1:14" ht="14.4" customHeight="1" x14ac:dyDescent="0.3">
      <c r="A208" s="676" t="s">
        <v>482</v>
      </c>
      <c r="B208" s="677" t="s">
        <v>483</v>
      </c>
      <c r="C208" s="678" t="s">
        <v>495</v>
      </c>
      <c r="D208" s="679" t="s">
        <v>496</v>
      </c>
      <c r="E208" s="680">
        <v>50113001</v>
      </c>
      <c r="F208" s="679" t="s">
        <v>500</v>
      </c>
      <c r="G208" s="678" t="s">
        <v>501</v>
      </c>
      <c r="H208" s="678">
        <v>159357</v>
      </c>
      <c r="I208" s="678">
        <v>59357</v>
      </c>
      <c r="J208" s="678" t="s">
        <v>862</v>
      </c>
      <c r="K208" s="678" t="s">
        <v>863</v>
      </c>
      <c r="L208" s="681">
        <v>188.87999999999997</v>
      </c>
      <c r="M208" s="681">
        <v>4</v>
      </c>
      <c r="N208" s="682">
        <v>755.51999999999987</v>
      </c>
    </row>
    <row r="209" spans="1:14" ht="14.4" customHeight="1" x14ac:dyDescent="0.3">
      <c r="A209" s="676" t="s">
        <v>482</v>
      </c>
      <c r="B209" s="677" t="s">
        <v>483</v>
      </c>
      <c r="C209" s="678" t="s">
        <v>495</v>
      </c>
      <c r="D209" s="679" t="s">
        <v>496</v>
      </c>
      <c r="E209" s="680">
        <v>50113001</v>
      </c>
      <c r="F209" s="679" t="s">
        <v>500</v>
      </c>
      <c r="G209" s="678" t="s">
        <v>501</v>
      </c>
      <c r="H209" s="678">
        <v>159358</v>
      </c>
      <c r="I209" s="678">
        <v>59358</v>
      </c>
      <c r="J209" s="678" t="s">
        <v>862</v>
      </c>
      <c r="K209" s="678" t="s">
        <v>864</v>
      </c>
      <c r="L209" s="681">
        <v>326.48</v>
      </c>
      <c r="M209" s="681">
        <v>2</v>
      </c>
      <c r="N209" s="682">
        <v>652.96</v>
      </c>
    </row>
    <row r="210" spans="1:14" ht="14.4" customHeight="1" x14ac:dyDescent="0.3">
      <c r="A210" s="676" t="s">
        <v>482</v>
      </c>
      <c r="B210" s="677" t="s">
        <v>483</v>
      </c>
      <c r="C210" s="678" t="s">
        <v>495</v>
      </c>
      <c r="D210" s="679" t="s">
        <v>496</v>
      </c>
      <c r="E210" s="680">
        <v>50113001</v>
      </c>
      <c r="F210" s="679" t="s">
        <v>500</v>
      </c>
      <c r="G210" s="678" t="s">
        <v>523</v>
      </c>
      <c r="H210" s="678">
        <v>147740</v>
      </c>
      <c r="I210" s="678">
        <v>47740</v>
      </c>
      <c r="J210" s="678" t="s">
        <v>865</v>
      </c>
      <c r="K210" s="678" t="s">
        <v>848</v>
      </c>
      <c r="L210" s="681">
        <v>36.620000000000005</v>
      </c>
      <c r="M210" s="681">
        <v>3</v>
      </c>
      <c r="N210" s="682">
        <v>109.86000000000001</v>
      </c>
    </row>
    <row r="211" spans="1:14" ht="14.4" customHeight="1" x14ac:dyDescent="0.3">
      <c r="A211" s="676" t="s">
        <v>482</v>
      </c>
      <c r="B211" s="677" t="s">
        <v>483</v>
      </c>
      <c r="C211" s="678" t="s">
        <v>495</v>
      </c>
      <c r="D211" s="679" t="s">
        <v>496</v>
      </c>
      <c r="E211" s="680">
        <v>50113001</v>
      </c>
      <c r="F211" s="679" t="s">
        <v>500</v>
      </c>
      <c r="G211" s="678" t="s">
        <v>523</v>
      </c>
      <c r="H211" s="678">
        <v>115245</v>
      </c>
      <c r="I211" s="678">
        <v>15245</v>
      </c>
      <c r="J211" s="678" t="s">
        <v>866</v>
      </c>
      <c r="K211" s="678" t="s">
        <v>867</v>
      </c>
      <c r="L211" s="681">
        <v>1375</v>
      </c>
      <c r="M211" s="681">
        <v>53</v>
      </c>
      <c r="N211" s="682">
        <v>72875</v>
      </c>
    </row>
    <row r="212" spans="1:14" ht="14.4" customHeight="1" x14ac:dyDescent="0.3">
      <c r="A212" s="676" t="s">
        <v>482</v>
      </c>
      <c r="B212" s="677" t="s">
        <v>483</v>
      </c>
      <c r="C212" s="678" t="s">
        <v>495</v>
      </c>
      <c r="D212" s="679" t="s">
        <v>496</v>
      </c>
      <c r="E212" s="680">
        <v>50113001</v>
      </c>
      <c r="F212" s="679" t="s">
        <v>500</v>
      </c>
      <c r="G212" s="678" t="s">
        <v>484</v>
      </c>
      <c r="H212" s="678">
        <v>198054</v>
      </c>
      <c r="I212" s="678">
        <v>198054</v>
      </c>
      <c r="J212" s="678" t="s">
        <v>868</v>
      </c>
      <c r="K212" s="678" t="s">
        <v>869</v>
      </c>
      <c r="L212" s="681">
        <v>44.000240058656011</v>
      </c>
      <c r="M212" s="681">
        <v>1</v>
      </c>
      <c r="N212" s="682">
        <v>44.000240058656011</v>
      </c>
    </row>
    <row r="213" spans="1:14" ht="14.4" customHeight="1" x14ac:dyDescent="0.3">
      <c r="A213" s="676" t="s">
        <v>482</v>
      </c>
      <c r="B213" s="677" t="s">
        <v>483</v>
      </c>
      <c r="C213" s="678" t="s">
        <v>495</v>
      </c>
      <c r="D213" s="679" t="s">
        <v>496</v>
      </c>
      <c r="E213" s="680">
        <v>50113001</v>
      </c>
      <c r="F213" s="679" t="s">
        <v>500</v>
      </c>
      <c r="G213" s="678" t="s">
        <v>501</v>
      </c>
      <c r="H213" s="678">
        <v>191032</v>
      </c>
      <c r="I213" s="678">
        <v>91032</v>
      </c>
      <c r="J213" s="678" t="s">
        <v>870</v>
      </c>
      <c r="K213" s="678" t="s">
        <v>871</v>
      </c>
      <c r="L213" s="681">
        <v>29.990000000000006</v>
      </c>
      <c r="M213" s="681">
        <v>1</v>
      </c>
      <c r="N213" s="682">
        <v>29.990000000000006</v>
      </c>
    </row>
    <row r="214" spans="1:14" ht="14.4" customHeight="1" x14ac:dyDescent="0.3">
      <c r="A214" s="676" t="s">
        <v>482</v>
      </c>
      <c r="B214" s="677" t="s">
        <v>483</v>
      </c>
      <c r="C214" s="678" t="s">
        <v>495</v>
      </c>
      <c r="D214" s="679" t="s">
        <v>496</v>
      </c>
      <c r="E214" s="680">
        <v>50113001</v>
      </c>
      <c r="F214" s="679" t="s">
        <v>500</v>
      </c>
      <c r="G214" s="678" t="s">
        <v>501</v>
      </c>
      <c r="H214" s="678">
        <v>847855</v>
      </c>
      <c r="I214" s="678">
        <v>107826</v>
      </c>
      <c r="J214" s="678" t="s">
        <v>872</v>
      </c>
      <c r="K214" s="678" t="s">
        <v>873</v>
      </c>
      <c r="L214" s="681">
        <v>510.21999999999986</v>
      </c>
      <c r="M214" s="681">
        <v>1</v>
      </c>
      <c r="N214" s="682">
        <v>510.21999999999986</v>
      </c>
    </row>
    <row r="215" spans="1:14" ht="14.4" customHeight="1" x14ac:dyDescent="0.3">
      <c r="A215" s="676" t="s">
        <v>482</v>
      </c>
      <c r="B215" s="677" t="s">
        <v>483</v>
      </c>
      <c r="C215" s="678" t="s">
        <v>495</v>
      </c>
      <c r="D215" s="679" t="s">
        <v>496</v>
      </c>
      <c r="E215" s="680">
        <v>50113001</v>
      </c>
      <c r="F215" s="679" t="s">
        <v>500</v>
      </c>
      <c r="G215" s="678" t="s">
        <v>501</v>
      </c>
      <c r="H215" s="678">
        <v>172564</v>
      </c>
      <c r="I215" s="678">
        <v>72564</v>
      </c>
      <c r="J215" s="678" t="s">
        <v>874</v>
      </c>
      <c r="K215" s="678" t="s">
        <v>875</v>
      </c>
      <c r="L215" s="681">
        <v>476.02105731077626</v>
      </c>
      <c r="M215" s="681">
        <v>24</v>
      </c>
      <c r="N215" s="682">
        <v>11424.50537545863</v>
      </c>
    </row>
    <row r="216" spans="1:14" ht="14.4" customHeight="1" x14ac:dyDescent="0.3">
      <c r="A216" s="676" t="s">
        <v>482</v>
      </c>
      <c r="B216" s="677" t="s">
        <v>483</v>
      </c>
      <c r="C216" s="678" t="s">
        <v>495</v>
      </c>
      <c r="D216" s="679" t="s">
        <v>496</v>
      </c>
      <c r="E216" s="680">
        <v>50113001</v>
      </c>
      <c r="F216" s="679" t="s">
        <v>500</v>
      </c>
      <c r="G216" s="678" t="s">
        <v>523</v>
      </c>
      <c r="H216" s="678">
        <v>112354</v>
      </c>
      <c r="I216" s="678">
        <v>12354</v>
      </c>
      <c r="J216" s="678" t="s">
        <v>876</v>
      </c>
      <c r="K216" s="678" t="s">
        <v>877</v>
      </c>
      <c r="L216" s="681">
        <v>98.65</v>
      </c>
      <c r="M216" s="681">
        <v>1</v>
      </c>
      <c r="N216" s="682">
        <v>98.65</v>
      </c>
    </row>
    <row r="217" spans="1:14" ht="14.4" customHeight="1" x14ac:dyDescent="0.3">
      <c r="A217" s="676" t="s">
        <v>482</v>
      </c>
      <c r="B217" s="677" t="s">
        <v>483</v>
      </c>
      <c r="C217" s="678" t="s">
        <v>495</v>
      </c>
      <c r="D217" s="679" t="s">
        <v>496</v>
      </c>
      <c r="E217" s="680">
        <v>50113001</v>
      </c>
      <c r="F217" s="679" t="s">
        <v>500</v>
      </c>
      <c r="G217" s="678" t="s">
        <v>501</v>
      </c>
      <c r="H217" s="678">
        <v>159940</v>
      </c>
      <c r="I217" s="678">
        <v>59940</v>
      </c>
      <c r="J217" s="678" t="s">
        <v>878</v>
      </c>
      <c r="K217" s="678" t="s">
        <v>879</v>
      </c>
      <c r="L217" s="681">
        <v>106.87</v>
      </c>
      <c r="M217" s="681">
        <v>1</v>
      </c>
      <c r="N217" s="682">
        <v>106.87</v>
      </c>
    </row>
    <row r="218" spans="1:14" ht="14.4" customHeight="1" x14ac:dyDescent="0.3">
      <c r="A218" s="676" t="s">
        <v>482</v>
      </c>
      <c r="B218" s="677" t="s">
        <v>483</v>
      </c>
      <c r="C218" s="678" t="s">
        <v>495</v>
      </c>
      <c r="D218" s="679" t="s">
        <v>496</v>
      </c>
      <c r="E218" s="680">
        <v>50113001</v>
      </c>
      <c r="F218" s="679" t="s">
        <v>500</v>
      </c>
      <c r="G218" s="678" t="s">
        <v>523</v>
      </c>
      <c r="H218" s="678">
        <v>194882</v>
      </c>
      <c r="I218" s="678">
        <v>94882</v>
      </c>
      <c r="J218" s="678" t="s">
        <v>880</v>
      </c>
      <c r="K218" s="678" t="s">
        <v>881</v>
      </c>
      <c r="L218" s="681">
        <v>143.47</v>
      </c>
      <c r="M218" s="681">
        <v>3</v>
      </c>
      <c r="N218" s="682">
        <v>430.41</v>
      </c>
    </row>
    <row r="219" spans="1:14" ht="14.4" customHeight="1" x14ac:dyDescent="0.3">
      <c r="A219" s="676" t="s">
        <v>482</v>
      </c>
      <c r="B219" s="677" t="s">
        <v>483</v>
      </c>
      <c r="C219" s="678" t="s">
        <v>495</v>
      </c>
      <c r="D219" s="679" t="s">
        <v>496</v>
      </c>
      <c r="E219" s="680">
        <v>50113001</v>
      </c>
      <c r="F219" s="679" t="s">
        <v>500</v>
      </c>
      <c r="G219" s="678" t="s">
        <v>523</v>
      </c>
      <c r="H219" s="678">
        <v>109709</v>
      </c>
      <c r="I219" s="678">
        <v>9709</v>
      </c>
      <c r="J219" s="678" t="s">
        <v>880</v>
      </c>
      <c r="K219" s="678" t="s">
        <v>882</v>
      </c>
      <c r="L219" s="681">
        <v>34.74932891801862</v>
      </c>
      <c r="M219" s="681">
        <v>6</v>
      </c>
      <c r="N219" s="682">
        <v>208.49597350811172</v>
      </c>
    </row>
    <row r="220" spans="1:14" ht="14.4" customHeight="1" x14ac:dyDescent="0.3">
      <c r="A220" s="676" t="s">
        <v>482</v>
      </c>
      <c r="B220" s="677" t="s">
        <v>483</v>
      </c>
      <c r="C220" s="678" t="s">
        <v>495</v>
      </c>
      <c r="D220" s="679" t="s">
        <v>496</v>
      </c>
      <c r="E220" s="680">
        <v>50113001</v>
      </c>
      <c r="F220" s="679" t="s">
        <v>500</v>
      </c>
      <c r="G220" s="678" t="s">
        <v>501</v>
      </c>
      <c r="H220" s="678">
        <v>194852</v>
      </c>
      <c r="I220" s="678">
        <v>94852</v>
      </c>
      <c r="J220" s="678" t="s">
        <v>883</v>
      </c>
      <c r="K220" s="678" t="s">
        <v>884</v>
      </c>
      <c r="L220" s="681">
        <v>1037.7492917176537</v>
      </c>
      <c r="M220" s="681">
        <v>88</v>
      </c>
      <c r="N220" s="682">
        <v>91321.93767115353</v>
      </c>
    </row>
    <row r="221" spans="1:14" ht="14.4" customHeight="1" x14ac:dyDescent="0.3">
      <c r="A221" s="676" t="s">
        <v>482</v>
      </c>
      <c r="B221" s="677" t="s">
        <v>483</v>
      </c>
      <c r="C221" s="678" t="s">
        <v>495</v>
      </c>
      <c r="D221" s="679" t="s">
        <v>496</v>
      </c>
      <c r="E221" s="680">
        <v>50113001</v>
      </c>
      <c r="F221" s="679" t="s">
        <v>500</v>
      </c>
      <c r="G221" s="678" t="s">
        <v>501</v>
      </c>
      <c r="H221" s="678">
        <v>149013</v>
      </c>
      <c r="I221" s="678">
        <v>49013</v>
      </c>
      <c r="J221" s="678" t="s">
        <v>885</v>
      </c>
      <c r="K221" s="678" t="s">
        <v>886</v>
      </c>
      <c r="L221" s="681">
        <v>51.100000000000009</v>
      </c>
      <c r="M221" s="681">
        <v>4</v>
      </c>
      <c r="N221" s="682">
        <v>204.40000000000003</v>
      </c>
    </row>
    <row r="222" spans="1:14" ht="14.4" customHeight="1" x14ac:dyDescent="0.3">
      <c r="A222" s="676" t="s">
        <v>482</v>
      </c>
      <c r="B222" s="677" t="s">
        <v>483</v>
      </c>
      <c r="C222" s="678" t="s">
        <v>495</v>
      </c>
      <c r="D222" s="679" t="s">
        <v>496</v>
      </c>
      <c r="E222" s="680">
        <v>50113001</v>
      </c>
      <c r="F222" s="679" t="s">
        <v>500</v>
      </c>
      <c r="G222" s="678" t="s">
        <v>501</v>
      </c>
      <c r="H222" s="678">
        <v>149014</v>
      </c>
      <c r="I222" s="678">
        <v>49014</v>
      </c>
      <c r="J222" s="678" t="s">
        <v>885</v>
      </c>
      <c r="K222" s="678" t="s">
        <v>887</v>
      </c>
      <c r="L222" s="681">
        <v>102.19</v>
      </c>
      <c r="M222" s="681">
        <v>2</v>
      </c>
      <c r="N222" s="682">
        <v>204.38</v>
      </c>
    </row>
    <row r="223" spans="1:14" ht="14.4" customHeight="1" x14ac:dyDescent="0.3">
      <c r="A223" s="676" t="s">
        <v>482</v>
      </c>
      <c r="B223" s="677" t="s">
        <v>483</v>
      </c>
      <c r="C223" s="678" t="s">
        <v>495</v>
      </c>
      <c r="D223" s="679" t="s">
        <v>496</v>
      </c>
      <c r="E223" s="680">
        <v>50113001</v>
      </c>
      <c r="F223" s="679" t="s">
        <v>500</v>
      </c>
      <c r="G223" s="678" t="s">
        <v>484</v>
      </c>
      <c r="H223" s="678">
        <v>185526</v>
      </c>
      <c r="I223" s="678">
        <v>85526</v>
      </c>
      <c r="J223" s="678" t="s">
        <v>888</v>
      </c>
      <c r="K223" s="678" t="s">
        <v>889</v>
      </c>
      <c r="L223" s="681">
        <v>143.79160000000005</v>
      </c>
      <c r="M223" s="681">
        <v>50</v>
      </c>
      <c r="N223" s="682">
        <v>7189.5800000000017</v>
      </c>
    </row>
    <row r="224" spans="1:14" ht="14.4" customHeight="1" x14ac:dyDescent="0.3">
      <c r="A224" s="676" t="s">
        <v>482</v>
      </c>
      <c r="B224" s="677" t="s">
        <v>483</v>
      </c>
      <c r="C224" s="678" t="s">
        <v>495</v>
      </c>
      <c r="D224" s="679" t="s">
        <v>496</v>
      </c>
      <c r="E224" s="680">
        <v>50113001</v>
      </c>
      <c r="F224" s="679" t="s">
        <v>500</v>
      </c>
      <c r="G224" s="678" t="s">
        <v>523</v>
      </c>
      <c r="H224" s="678">
        <v>121088</v>
      </c>
      <c r="I224" s="678">
        <v>21088</v>
      </c>
      <c r="J224" s="678" t="s">
        <v>890</v>
      </c>
      <c r="K224" s="678" t="s">
        <v>891</v>
      </c>
      <c r="L224" s="681">
        <v>685.40026107790811</v>
      </c>
      <c r="M224" s="681">
        <v>30</v>
      </c>
      <c r="N224" s="682">
        <v>20562.007832337244</v>
      </c>
    </row>
    <row r="225" spans="1:14" ht="14.4" customHeight="1" x14ac:dyDescent="0.3">
      <c r="A225" s="676" t="s">
        <v>482</v>
      </c>
      <c r="B225" s="677" t="s">
        <v>483</v>
      </c>
      <c r="C225" s="678" t="s">
        <v>495</v>
      </c>
      <c r="D225" s="679" t="s">
        <v>496</v>
      </c>
      <c r="E225" s="680">
        <v>50113001</v>
      </c>
      <c r="F225" s="679" t="s">
        <v>500</v>
      </c>
      <c r="G225" s="678" t="s">
        <v>501</v>
      </c>
      <c r="H225" s="678">
        <v>103688</v>
      </c>
      <c r="I225" s="678">
        <v>3688</v>
      </c>
      <c r="J225" s="678" t="s">
        <v>892</v>
      </c>
      <c r="K225" s="678" t="s">
        <v>893</v>
      </c>
      <c r="L225" s="681">
        <v>58.082500000000024</v>
      </c>
      <c r="M225" s="681">
        <v>4</v>
      </c>
      <c r="N225" s="682">
        <v>232.3300000000001</v>
      </c>
    </row>
    <row r="226" spans="1:14" ht="14.4" customHeight="1" x14ac:dyDescent="0.3">
      <c r="A226" s="676" t="s">
        <v>482</v>
      </c>
      <c r="B226" s="677" t="s">
        <v>483</v>
      </c>
      <c r="C226" s="678" t="s">
        <v>495</v>
      </c>
      <c r="D226" s="679" t="s">
        <v>496</v>
      </c>
      <c r="E226" s="680">
        <v>50113001</v>
      </c>
      <c r="F226" s="679" t="s">
        <v>500</v>
      </c>
      <c r="G226" s="678" t="s">
        <v>501</v>
      </c>
      <c r="H226" s="678">
        <v>161371</v>
      </c>
      <c r="I226" s="678">
        <v>161371</v>
      </c>
      <c r="J226" s="678" t="s">
        <v>894</v>
      </c>
      <c r="K226" s="678" t="s">
        <v>703</v>
      </c>
      <c r="L226" s="681">
        <v>62.210000000000015</v>
      </c>
      <c r="M226" s="681">
        <v>2</v>
      </c>
      <c r="N226" s="682">
        <v>124.42000000000003</v>
      </c>
    </row>
    <row r="227" spans="1:14" ht="14.4" customHeight="1" x14ac:dyDescent="0.3">
      <c r="A227" s="676" t="s">
        <v>482</v>
      </c>
      <c r="B227" s="677" t="s">
        <v>483</v>
      </c>
      <c r="C227" s="678" t="s">
        <v>495</v>
      </c>
      <c r="D227" s="679" t="s">
        <v>496</v>
      </c>
      <c r="E227" s="680">
        <v>50113001</v>
      </c>
      <c r="F227" s="679" t="s">
        <v>500</v>
      </c>
      <c r="G227" s="678" t="s">
        <v>523</v>
      </c>
      <c r="H227" s="678">
        <v>180081</v>
      </c>
      <c r="I227" s="678">
        <v>180081</v>
      </c>
      <c r="J227" s="678" t="s">
        <v>895</v>
      </c>
      <c r="K227" s="678" t="s">
        <v>896</v>
      </c>
      <c r="L227" s="681">
        <v>680.1</v>
      </c>
      <c r="M227" s="681">
        <v>2</v>
      </c>
      <c r="N227" s="682">
        <v>1360.2</v>
      </c>
    </row>
    <row r="228" spans="1:14" ht="14.4" customHeight="1" x14ac:dyDescent="0.3">
      <c r="A228" s="676" t="s">
        <v>482</v>
      </c>
      <c r="B228" s="677" t="s">
        <v>483</v>
      </c>
      <c r="C228" s="678" t="s">
        <v>495</v>
      </c>
      <c r="D228" s="679" t="s">
        <v>496</v>
      </c>
      <c r="E228" s="680">
        <v>50113001</v>
      </c>
      <c r="F228" s="679" t="s">
        <v>500</v>
      </c>
      <c r="G228" s="678" t="s">
        <v>501</v>
      </c>
      <c r="H228" s="678">
        <v>100610</v>
      </c>
      <c r="I228" s="678">
        <v>610</v>
      </c>
      <c r="J228" s="678" t="s">
        <v>897</v>
      </c>
      <c r="K228" s="678" t="s">
        <v>898</v>
      </c>
      <c r="L228" s="681">
        <v>64.513859576066579</v>
      </c>
      <c r="M228" s="681">
        <v>146</v>
      </c>
      <c r="N228" s="682">
        <v>9419.0234981057201</v>
      </c>
    </row>
    <row r="229" spans="1:14" ht="14.4" customHeight="1" x14ac:dyDescent="0.3">
      <c r="A229" s="676" t="s">
        <v>482</v>
      </c>
      <c r="B229" s="677" t="s">
        <v>483</v>
      </c>
      <c r="C229" s="678" t="s">
        <v>495</v>
      </c>
      <c r="D229" s="679" t="s">
        <v>496</v>
      </c>
      <c r="E229" s="680">
        <v>50113001</v>
      </c>
      <c r="F229" s="679" t="s">
        <v>500</v>
      </c>
      <c r="G229" s="678" t="s">
        <v>501</v>
      </c>
      <c r="H229" s="678">
        <v>100612</v>
      </c>
      <c r="I229" s="678">
        <v>612</v>
      </c>
      <c r="J229" s="678" t="s">
        <v>899</v>
      </c>
      <c r="K229" s="678" t="s">
        <v>552</v>
      </c>
      <c r="L229" s="681">
        <v>60.279994186144805</v>
      </c>
      <c r="M229" s="681">
        <v>85</v>
      </c>
      <c r="N229" s="682">
        <v>5123.7995058223087</v>
      </c>
    </row>
    <row r="230" spans="1:14" ht="14.4" customHeight="1" x14ac:dyDescent="0.3">
      <c r="A230" s="676" t="s">
        <v>482</v>
      </c>
      <c r="B230" s="677" t="s">
        <v>483</v>
      </c>
      <c r="C230" s="678" t="s">
        <v>495</v>
      </c>
      <c r="D230" s="679" t="s">
        <v>496</v>
      </c>
      <c r="E230" s="680">
        <v>50113001</v>
      </c>
      <c r="F230" s="679" t="s">
        <v>500</v>
      </c>
      <c r="G230" s="678" t="s">
        <v>501</v>
      </c>
      <c r="H230" s="678">
        <v>127698</v>
      </c>
      <c r="I230" s="678">
        <v>27698</v>
      </c>
      <c r="J230" s="678" t="s">
        <v>900</v>
      </c>
      <c r="K230" s="678" t="s">
        <v>901</v>
      </c>
      <c r="L230" s="681">
        <v>410.17</v>
      </c>
      <c r="M230" s="681">
        <v>1</v>
      </c>
      <c r="N230" s="682">
        <v>410.17</v>
      </c>
    </row>
    <row r="231" spans="1:14" ht="14.4" customHeight="1" x14ac:dyDescent="0.3">
      <c r="A231" s="676" t="s">
        <v>482</v>
      </c>
      <c r="B231" s="677" t="s">
        <v>483</v>
      </c>
      <c r="C231" s="678" t="s">
        <v>495</v>
      </c>
      <c r="D231" s="679" t="s">
        <v>496</v>
      </c>
      <c r="E231" s="680">
        <v>50113001</v>
      </c>
      <c r="F231" s="679" t="s">
        <v>500</v>
      </c>
      <c r="G231" s="678" t="s">
        <v>501</v>
      </c>
      <c r="H231" s="678">
        <v>844764</v>
      </c>
      <c r="I231" s="678">
        <v>105943</v>
      </c>
      <c r="J231" s="678" t="s">
        <v>902</v>
      </c>
      <c r="K231" s="678" t="s">
        <v>903</v>
      </c>
      <c r="L231" s="681">
        <v>4503.16</v>
      </c>
      <c r="M231" s="681">
        <v>2</v>
      </c>
      <c r="N231" s="682">
        <v>9006.32</v>
      </c>
    </row>
    <row r="232" spans="1:14" ht="14.4" customHeight="1" x14ac:dyDescent="0.3">
      <c r="A232" s="676" t="s">
        <v>482</v>
      </c>
      <c r="B232" s="677" t="s">
        <v>483</v>
      </c>
      <c r="C232" s="678" t="s">
        <v>495</v>
      </c>
      <c r="D232" s="679" t="s">
        <v>496</v>
      </c>
      <c r="E232" s="680">
        <v>50113001</v>
      </c>
      <c r="F232" s="679" t="s">
        <v>500</v>
      </c>
      <c r="G232" s="678" t="s">
        <v>501</v>
      </c>
      <c r="H232" s="678">
        <v>844242</v>
      </c>
      <c r="I232" s="678">
        <v>105937</v>
      </c>
      <c r="J232" s="678" t="s">
        <v>904</v>
      </c>
      <c r="K232" s="678" t="s">
        <v>903</v>
      </c>
      <c r="L232" s="681">
        <v>2800</v>
      </c>
      <c r="M232" s="681">
        <v>5</v>
      </c>
      <c r="N232" s="682">
        <v>14000</v>
      </c>
    </row>
    <row r="233" spans="1:14" ht="14.4" customHeight="1" x14ac:dyDescent="0.3">
      <c r="A233" s="676" t="s">
        <v>482</v>
      </c>
      <c r="B233" s="677" t="s">
        <v>483</v>
      </c>
      <c r="C233" s="678" t="s">
        <v>495</v>
      </c>
      <c r="D233" s="679" t="s">
        <v>496</v>
      </c>
      <c r="E233" s="680">
        <v>50113001</v>
      </c>
      <c r="F233" s="679" t="s">
        <v>500</v>
      </c>
      <c r="G233" s="678" t="s">
        <v>501</v>
      </c>
      <c r="H233" s="678">
        <v>848632</v>
      </c>
      <c r="I233" s="678">
        <v>125315</v>
      </c>
      <c r="J233" s="678" t="s">
        <v>905</v>
      </c>
      <c r="K233" s="678" t="s">
        <v>906</v>
      </c>
      <c r="L233" s="681">
        <v>67.628</v>
      </c>
      <c r="M233" s="681">
        <v>5</v>
      </c>
      <c r="N233" s="682">
        <v>338.14</v>
      </c>
    </row>
    <row r="234" spans="1:14" ht="14.4" customHeight="1" x14ac:dyDescent="0.3">
      <c r="A234" s="676" t="s">
        <v>482</v>
      </c>
      <c r="B234" s="677" t="s">
        <v>483</v>
      </c>
      <c r="C234" s="678" t="s">
        <v>495</v>
      </c>
      <c r="D234" s="679" t="s">
        <v>496</v>
      </c>
      <c r="E234" s="680">
        <v>50113001</v>
      </c>
      <c r="F234" s="679" t="s">
        <v>500</v>
      </c>
      <c r="G234" s="678" t="s">
        <v>501</v>
      </c>
      <c r="H234" s="678">
        <v>191836</v>
      </c>
      <c r="I234" s="678">
        <v>91836</v>
      </c>
      <c r="J234" s="678" t="s">
        <v>907</v>
      </c>
      <c r="K234" s="678" t="s">
        <v>908</v>
      </c>
      <c r="L234" s="681">
        <v>44.970000000000006</v>
      </c>
      <c r="M234" s="681">
        <v>10</v>
      </c>
      <c r="N234" s="682">
        <v>449.70000000000005</v>
      </c>
    </row>
    <row r="235" spans="1:14" ht="14.4" customHeight="1" x14ac:dyDescent="0.3">
      <c r="A235" s="676" t="s">
        <v>482</v>
      </c>
      <c r="B235" s="677" t="s">
        <v>483</v>
      </c>
      <c r="C235" s="678" t="s">
        <v>495</v>
      </c>
      <c r="D235" s="679" t="s">
        <v>496</v>
      </c>
      <c r="E235" s="680">
        <v>50113001</v>
      </c>
      <c r="F235" s="679" t="s">
        <v>500</v>
      </c>
      <c r="G235" s="678" t="s">
        <v>523</v>
      </c>
      <c r="H235" s="678">
        <v>204670</v>
      </c>
      <c r="I235" s="678">
        <v>204670</v>
      </c>
      <c r="J235" s="678" t="s">
        <v>909</v>
      </c>
      <c r="K235" s="678" t="s">
        <v>910</v>
      </c>
      <c r="L235" s="681">
        <v>76.789999999999992</v>
      </c>
      <c r="M235" s="681">
        <v>1</v>
      </c>
      <c r="N235" s="682">
        <v>76.789999999999992</v>
      </c>
    </row>
    <row r="236" spans="1:14" ht="14.4" customHeight="1" x14ac:dyDescent="0.3">
      <c r="A236" s="676" t="s">
        <v>482</v>
      </c>
      <c r="B236" s="677" t="s">
        <v>483</v>
      </c>
      <c r="C236" s="678" t="s">
        <v>495</v>
      </c>
      <c r="D236" s="679" t="s">
        <v>496</v>
      </c>
      <c r="E236" s="680">
        <v>50113001</v>
      </c>
      <c r="F236" s="679" t="s">
        <v>500</v>
      </c>
      <c r="G236" s="678" t="s">
        <v>501</v>
      </c>
      <c r="H236" s="678">
        <v>215851</v>
      </c>
      <c r="I236" s="678">
        <v>215851</v>
      </c>
      <c r="J236" s="678" t="s">
        <v>911</v>
      </c>
      <c r="K236" s="678" t="s">
        <v>912</v>
      </c>
      <c r="L236" s="681">
        <v>292.4199999999999</v>
      </c>
      <c r="M236" s="681">
        <v>2</v>
      </c>
      <c r="N236" s="682">
        <v>584.8399999999998</v>
      </c>
    </row>
    <row r="237" spans="1:14" ht="14.4" customHeight="1" x14ac:dyDescent="0.3">
      <c r="A237" s="676" t="s">
        <v>482</v>
      </c>
      <c r="B237" s="677" t="s">
        <v>483</v>
      </c>
      <c r="C237" s="678" t="s">
        <v>495</v>
      </c>
      <c r="D237" s="679" t="s">
        <v>496</v>
      </c>
      <c r="E237" s="680">
        <v>50113001</v>
      </c>
      <c r="F237" s="679" t="s">
        <v>500</v>
      </c>
      <c r="G237" s="678" t="s">
        <v>501</v>
      </c>
      <c r="H237" s="678">
        <v>214616</v>
      </c>
      <c r="I237" s="678">
        <v>214616</v>
      </c>
      <c r="J237" s="678" t="s">
        <v>913</v>
      </c>
      <c r="K237" s="678" t="s">
        <v>914</v>
      </c>
      <c r="L237" s="681">
        <v>47.610000000000007</v>
      </c>
      <c r="M237" s="681">
        <v>33</v>
      </c>
      <c r="N237" s="682">
        <v>1571.13</v>
      </c>
    </row>
    <row r="238" spans="1:14" ht="14.4" customHeight="1" x14ac:dyDescent="0.3">
      <c r="A238" s="676" t="s">
        <v>482</v>
      </c>
      <c r="B238" s="677" t="s">
        <v>483</v>
      </c>
      <c r="C238" s="678" t="s">
        <v>495</v>
      </c>
      <c r="D238" s="679" t="s">
        <v>496</v>
      </c>
      <c r="E238" s="680">
        <v>50113001</v>
      </c>
      <c r="F238" s="679" t="s">
        <v>500</v>
      </c>
      <c r="G238" s="678" t="s">
        <v>501</v>
      </c>
      <c r="H238" s="678">
        <v>850072</v>
      </c>
      <c r="I238" s="678">
        <v>162502</v>
      </c>
      <c r="J238" s="678" t="s">
        <v>915</v>
      </c>
      <c r="K238" s="678" t="s">
        <v>916</v>
      </c>
      <c r="L238" s="681">
        <v>56.489999999999995</v>
      </c>
      <c r="M238" s="681">
        <v>7</v>
      </c>
      <c r="N238" s="682">
        <v>395.42999999999995</v>
      </c>
    </row>
    <row r="239" spans="1:14" ht="14.4" customHeight="1" x14ac:dyDescent="0.3">
      <c r="A239" s="676" t="s">
        <v>482</v>
      </c>
      <c r="B239" s="677" t="s">
        <v>483</v>
      </c>
      <c r="C239" s="678" t="s">
        <v>495</v>
      </c>
      <c r="D239" s="679" t="s">
        <v>496</v>
      </c>
      <c r="E239" s="680">
        <v>50113001</v>
      </c>
      <c r="F239" s="679" t="s">
        <v>500</v>
      </c>
      <c r="G239" s="678" t="s">
        <v>501</v>
      </c>
      <c r="H239" s="678">
        <v>190973</v>
      </c>
      <c r="I239" s="678">
        <v>190973</v>
      </c>
      <c r="J239" s="678" t="s">
        <v>917</v>
      </c>
      <c r="K239" s="678" t="s">
        <v>850</v>
      </c>
      <c r="L239" s="681">
        <v>272.73</v>
      </c>
      <c r="M239" s="681">
        <v>2</v>
      </c>
      <c r="N239" s="682">
        <v>545.46</v>
      </c>
    </row>
    <row r="240" spans="1:14" ht="14.4" customHeight="1" x14ac:dyDescent="0.3">
      <c r="A240" s="676" t="s">
        <v>482</v>
      </c>
      <c r="B240" s="677" t="s">
        <v>483</v>
      </c>
      <c r="C240" s="678" t="s">
        <v>495</v>
      </c>
      <c r="D240" s="679" t="s">
        <v>496</v>
      </c>
      <c r="E240" s="680">
        <v>50113001</v>
      </c>
      <c r="F240" s="679" t="s">
        <v>500</v>
      </c>
      <c r="G240" s="678" t="s">
        <v>501</v>
      </c>
      <c r="H240" s="678">
        <v>190963</v>
      </c>
      <c r="I240" s="678">
        <v>190963</v>
      </c>
      <c r="J240" s="678" t="s">
        <v>918</v>
      </c>
      <c r="K240" s="678" t="s">
        <v>850</v>
      </c>
      <c r="L240" s="681">
        <v>197.29</v>
      </c>
      <c r="M240" s="681">
        <v>1</v>
      </c>
      <c r="N240" s="682">
        <v>197.29</v>
      </c>
    </row>
    <row r="241" spans="1:14" ht="14.4" customHeight="1" x14ac:dyDescent="0.3">
      <c r="A241" s="676" t="s">
        <v>482</v>
      </c>
      <c r="B241" s="677" t="s">
        <v>483</v>
      </c>
      <c r="C241" s="678" t="s">
        <v>495</v>
      </c>
      <c r="D241" s="679" t="s">
        <v>496</v>
      </c>
      <c r="E241" s="680">
        <v>50113001</v>
      </c>
      <c r="F241" s="679" t="s">
        <v>500</v>
      </c>
      <c r="G241" s="678" t="s">
        <v>501</v>
      </c>
      <c r="H241" s="678">
        <v>154094</v>
      </c>
      <c r="I241" s="678">
        <v>54094</v>
      </c>
      <c r="J241" s="678" t="s">
        <v>919</v>
      </c>
      <c r="K241" s="678" t="s">
        <v>920</v>
      </c>
      <c r="L241" s="681">
        <v>112.15000000000006</v>
      </c>
      <c r="M241" s="681">
        <v>1</v>
      </c>
      <c r="N241" s="682">
        <v>112.15000000000006</v>
      </c>
    </row>
    <row r="242" spans="1:14" ht="14.4" customHeight="1" x14ac:dyDescent="0.3">
      <c r="A242" s="676" t="s">
        <v>482</v>
      </c>
      <c r="B242" s="677" t="s">
        <v>483</v>
      </c>
      <c r="C242" s="678" t="s">
        <v>495</v>
      </c>
      <c r="D242" s="679" t="s">
        <v>496</v>
      </c>
      <c r="E242" s="680">
        <v>50113001</v>
      </c>
      <c r="F242" s="679" t="s">
        <v>500</v>
      </c>
      <c r="G242" s="678" t="s">
        <v>484</v>
      </c>
      <c r="H242" s="678">
        <v>169251</v>
      </c>
      <c r="I242" s="678">
        <v>169251</v>
      </c>
      <c r="J242" s="678" t="s">
        <v>921</v>
      </c>
      <c r="K242" s="678" t="s">
        <v>922</v>
      </c>
      <c r="L242" s="681">
        <v>75.040000000000006</v>
      </c>
      <c r="M242" s="681">
        <v>1</v>
      </c>
      <c r="N242" s="682">
        <v>75.040000000000006</v>
      </c>
    </row>
    <row r="243" spans="1:14" ht="14.4" customHeight="1" x14ac:dyDescent="0.3">
      <c r="A243" s="676" t="s">
        <v>482</v>
      </c>
      <c r="B243" s="677" t="s">
        <v>483</v>
      </c>
      <c r="C243" s="678" t="s">
        <v>495</v>
      </c>
      <c r="D243" s="679" t="s">
        <v>496</v>
      </c>
      <c r="E243" s="680">
        <v>50113001</v>
      </c>
      <c r="F243" s="679" t="s">
        <v>500</v>
      </c>
      <c r="G243" s="678" t="s">
        <v>501</v>
      </c>
      <c r="H243" s="678">
        <v>844735</v>
      </c>
      <c r="I243" s="678">
        <v>115527</v>
      </c>
      <c r="J243" s="678" t="s">
        <v>923</v>
      </c>
      <c r="K243" s="678" t="s">
        <v>924</v>
      </c>
      <c r="L243" s="681">
        <v>251.38</v>
      </c>
      <c r="M243" s="681">
        <v>1</v>
      </c>
      <c r="N243" s="682">
        <v>251.38</v>
      </c>
    </row>
    <row r="244" spans="1:14" ht="14.4" customHeight="1" x14ac:dyDescent="0.3">
      <c r="A244" s="676" t="s">
        <v>482</v>
      </c>
      <c r="B244" s="677" t="s">
        <v>483</v>
      </c>
      <c r="C244" s="678" t="s">
        <v>495</v>
      </c>
      <c r="D244" s="679" t="s">
        <v>496</v>
      </c>
      <c r="E244" s="680">
        <v>50113001</v>
      </c>
      <c r="F244" s="679" t="s">
        <v>500</v>
      </c>
      <c r="G244" s="678" t="s">
        <v>501</v>
      </c>
      <c r="H244" s="678">
        <v>849896</v>
      </c>
      <c r="I244" s="678">
        <v>134281</v>
      </c>
      <c r="J244" s="678" t="s">
        <v>925</v>
      </c>
      <c r="K244" s="678" t="s">
        <v>926</v>
      </c>
      <c r="L244" s="681">
        <v>115.67014000708738</v>
      </c>
      <c r="M244" s="681">
        <v>1</v>
      </c>
      <c r="N244" s="682">
        <v>115.67014000708738</v>
      </c>
    </row>
    <row r="245" spans="1:14" ht="14.4" customHeight="1" x14ac:dyDescent="0.3">
      <c r="A245" s="676" t="s">
        <v>482</v>
      </c>
      <c r="B245" s="677" t="s">
        <v>483</v>
      </c>
      <c r="C245" s="678" t="s">
        <v>495</v>
      </c>
      <c r="D245" s="679" t="s">
        <v>496</v>
      </c>
      <c r="E245" s="680">
        <v>50113001</v>
      </c>
      <c r="F245" s="679" t="s">
        <v>500</v>
      </c>
      <c r="G245" s="678" t="s">
        <v>523</v>
      </c>
      <c r="H245" s="678">
        <v>158380</v>
      </c>
      <c r="I245" s="678">
        <v>58380</v>
      </c>
      <c r="J245" s="678" t="s">
        <v>927</v>
      </c>
      <c r="K245" s="678" t="s">
        <v>928</v>
      </c>
      <c r="L245" s="681">
        <v>81.212285714285727</v>
      </c>
      <c r="M245" s="681">
        <v>35</v>
      </c>
      <c r="N245" s="682">
        <v>2842.4300000000003</v>
      </c>
    </row>
    <row r="246" spans="1:14" ht="14.4" customHeight="1" x14ac:dyDescent="0.3">
      <c r="A246" s="676" t="s">
        <v>482</v>
      </c>
      <c r="B246" s="677" t="s">
        <v>483</v>
      </c>
      <c r="C246" s="678" t="s">
        <v>495</v>
      </c>
      <c r="D246" s="679" t="s">
        <v>496</v>
      </c>
      <c r="E246" s="680">
        <v>50113001</v>
      </c>
      <c r="F246" s="679" t="s">
        <v>500</v>
      </c>
      <c r="G246" s="678" t="s">
        <v>523</v>
      </c>
      <c r="H246" s="678">
        <v>201082</v>
      </c>
      <c r="I246" s="678">
        <v>201082</v>
      </c>
      <c r="J246" s="678" t="s">
        <v>929</v>
      </c>
      <c r="K246" s="678" t="s">
        <v>930</v>
      </c>
      <c r="L246" s="681">
        <v>98</v>
      </c>
      <c r="M246" s="681">
        <v>1</v>
      </c>
      <c r="N246" s="682">
        <v>98</v>
      </c>
    </row>
    <row r="247" spans="1:14" ht="14.4" customHeight="1" x14ac:dyDescent="0.3">
      <c r="A247" s="676" t="s">
        <v>482</v>
      </c>
      <c r="B247" s="677" t="s">
        <v>483</v>
      </c>
      <c r="C247" s="678" t="s">
        <v>495</v>
      </c>
      <c r="D247" s="679" t="s">
        <v>496</v>
      </c>
      <c r="E247" s="680">
        <v>50113001</v>
      </c>
      <c r="F247" s="679" t="s">
        <v>500</v>
      </c>
      <c r="G247" s="678" t="s">
        <v>484</v>
      </c>
      <c r="H247" s="678">
        <v>168651</v>
      </c>
      <c r="I247" s="678">
        <v>68651</v>
      </c>
      <c r="J247" s="678" t="s">
        <v>931</v>
      </c>
      <c r="K247" s="678" t="s">
        <v>932</v>
      </c>
      <c r="L247" s="681">
        <v>74.590000000000018</v>
      </c>
      <c r="M247" s="681">
        <v>1</v>
      </c>
      <c r="N247" s="682">
        <v>74.590000000000018</v>
      </c>
    </row>
    <row r="248" spans="1:14" ht="14.4" customHeight="1" x14ac:dyDescent="0.3">
      <c r="A248" s="676" t="s">
        <v>482</v>
      </c>
      <c r="B248" s="677" t="s">
        <v>483</v>
      </c>
      <c r="C248" s="678" t="s">
        <v>495</v>
      </c>
      <c r="D248" s="679" t="s">
        <v>496</v>
      </c>
      <c r="E248" s="680">
        <v>50113001</v>
      </c>
      <c r="F248" s="679" t="s">
        <v>500</v>
      </c>
      <c r="G248" s="678" t="s">
        <v>501</v>
      </c>
      <c r="H248" s="678">
        <v>142595</v>
      </c>
      <c r="I248" s="678">
        <v>42595</v>
      </c>
      <c r="J248" s="678" t="s">
        <v>933</v>
      </c>
      <c r="K248" s="678" t="s">
        <v>934</v>
      </c>
      <c r="L248" s="681">
        <v>945.02152437293864</v>
      </c>
      <c r="M248" s="681">
        <v>62</v>
      </c>
      <c r="N248" s="682">
        <v>58591.334511122193</v>
      </c>
    </row>
    <row r="249" spans="1:14" ht="14.4" customHeight="1" x14ac:dyDescent="0.3">
      <c r="A249" s="676" t="s">
        <v>482</v>
      </c>
      <c r="B249" s="677" t="s">
        <v>483</v>
      </c>
      <c r="C249" s="678" t="s">
        <v>495</v>
      </c>
      <c r="D249" s="679" t="s">
        <v>496</v>
      </c>
      <c r="E249" s="680">
        <v>50113001</v>
      </c>
      <c r="F249" s="679" t="s">
        <v>500</v>
      </c>
      <c r="G249" s="678" t="s">
        <v>501</v>
      </c>
      <c r="H249" s="678">
        <v>843996</v>
      </c>
      <c r="I249" s="678">
        <v>100191</v>
      </c>
      <c r="J249" s="678" t="s">
        <v>935</v>
      </c>
      <c r="K249" s="678" t="s">
        <v>936</v>
      </c>
      <c r="L249" s="681">
        <v>3652.0000000000005</v>
      </c>
      <c r="M249" s="681">
        <v>2</v>
      </c>
      <c r="N249" s="682">
        <v>7304.0000000000009</v>
      </c>
    </row>
    <row r="250" spans="1:14" ht="14.4" customHeight="1" x14ac:dyDescent="0.3">
      <c r="A250" s="676" t="s">
        <v>482</v>
      </c>
      <c r="B250" s="677" t="s">
        <v>483</v>
      </c>
      <c r="C250" s="678" t="s">
        <v>495</v>
      </c>
      <c r="D250" s="679" t="s">
        <v>496</v>
      </c>
      <c r="E250" s="680">
        <v>50113001</v>
      </c>
      <c r="F250" s="679" t="s">
        <v>500</v>
      </c>
      <c r="G250" s="678" t="s">
        <v>501</v>
      </c>
      <c r="H250" s="678">
        <v>148673</v>
      </c>
      <c r="I250" s="678">
        <v>148673</v>
      </c>
      <c r="J250" s="678" t="s">
        <v>937</v>
      </c>
      <c r="K250" s="678" t="s">
        <v>938</v>
      </c>
      <c r="L250" s="681">
        <v>133.94</v>
      </c>
      <c r="M250" s="681">
        <v>1</v>
      </c>
      <c r="N250" s="682">
        <v>133.94</v>
      </c>
    </row>
    <row r="251" spans="1:14" ht="14.4" customHeight="1" x14ac:dyDescent="0.3">
      <c r="A251" s="676" t="s">
        <v>482</v>
      </c>
      <c r="B251" s="677" t="s">
        <v>483</v>
      </c>
      <c r="C251" s="678" t="s">
        <v>495</v>
      </c>
      <c r="D251" s="679" t="s">
        <v>496</v>
      </c>
      <c r="E251" s="680">
        <v>50113001</v>
      </c>
      <c r="F251" s="679" t="s">
        <v>500</v>
      </c>
      <c r="G251" s="678" t="s">
        <v>523</v>
      </c>
      <c r="H251" s="678">
        <v>987473</v>
      </c>
      <c r="I251" s="678">
        <v>146894</v>
      </c>
      <c r="J251" s="678" t="s">
        <v>939</v>
      </c>
      <c r="K251" s="678" t="s">
        <v>869</v>
      </c>
      <c r="L251" s="681">
        <v>22.090000000000007</v>
      </c>
      <c r="M251" s="681">
        <v>4</v>
      </c>
      <c r="N251" s="682">
        <v>88.360000000000028</v>
      </c>
    </row>
    <row r="252" spans="1:14" ht="14.4" customHeight="1" x14ac:dyDescent="0.3">
      <c r="A252" s="676" t="s">
        <v>482</v>
      </c>
      <c r="B252" s="677" t="s">
        <v>483</v>
      </c>
      <c r="C252" s="678" t="s">
        <v>495</v>
      </c>
      <c r="D252" s="679" t="s">
        <v>496</v>
      </c>
      <c r="E252" s="680">
        <v>50113002</v>
      </c>
      <c r="F252" s="679" t="s">
        <v>940</v>
      </c>
      <c r="G252" s="678" t="s">
        <v>501</v>
      </c>
      <c r="H252" s="678">
        <v>195947</v>
      </c>
      <c r="I252" s="678">
        <v>95947</v>
      </c>
      <c r="J252" s="678" t="s">
        <v>941</v>
      </c>
      <c r="K252" s="678" t="s">
        <v>942</v>
      </c>
      <c r="L252" s="681">
        <v>2081.2000000000003</v>
      </c>
      <c r="M252" s="681">
        <v>59</v>
      </c>
      <c r="N252" s="682">
        <v>122790.8</v>
      </c>
    </row>
    <row r="253" spans="1:14" ht="14.4" customHeight="1" x14ac:dyDescent="0.3">
      <c r="A253" s="676" t="s">
        <v>482</v>
      </c>
      <c r="B253" s="677" t="s">
        <v>483</v>
      </c>
      <c r="C253" s="678" t="s">
        <v>495</v>
      </c>
      <c r="D253" s="679" t="s">
        <v>496</v>
      </c>
      <c r="E253" s="680">
        <v>50113002</v>
      </c>
      <c r="F253" s="679" t="s">
        <v>940</v>
      </c>
      <c r="G253" s="678" t="s">
        <v>501</v>
      </c>
      <c r="H253" s="678">
        <v>149415</v>
      </c>
      <c r="I253" s="678">
        <v>49415</v>
      </c>
      <c r="J253" s="678" t="s">
        <v>943</v>
      </c>
      <c r="K253" s="678" t="s">
        <v>944</v>
      </c>
      <c r="L253" s="681">
        <v>1680.5799497800526</v>
      </c>
      <c r="M253" s="681">
        <v>2</v>
      </c>
      <c r="N253" s="682">
        <v>3361.1598995601053</v>
      </c>
    </row>
    <row r="254" spans="1:14" ht="14.4" customHeight="1" x14ac:dyDescent="0.3">
      <c r="A254" s="676" t="s">
        <v>482</v>
      </c>
      <c r="B254" s="677" t="s">
        <v>483</v>
      </c>
      <c r="C254" s="678" t="s">
        <v>495</v>
      </c>
      <c r="D254" s="679" t="s">
        <v>496</v>
      </c>
      <c r="E254" s="680">
        <v>50113002</v>
      </c>
      <c r="F254" s="679" t="s">
        <v>940</v>
      </c>
      <c r="G254" s="678" t="s">
        <v>501</v>
      </c>
      <c r="H254" s="678">
        <v>149409</v>
      </c>
      <c r="I254" s="678">
        <v>49409</v>
      </c>
      <c r="J254" s="678" t="s">
        <v>945</v>
      </c>
      <c r="K254" s="678" t="s">
        <v>944</v>
      </c>
      <c r="L254" s="681">
        <v>1329.4606250000002</v>
      </c>
      <c r="M254" s="681">
        <v>4</v>
      </c>
      <c r="N254" s="682">
        <v>5317.8425000000007</v>
      </c>
    </row>
    <row r="255" spans="1:14" ht="14.4" customHeight="1" x14ac:dyDescent="0.3">
      <c r="A255" s="676" t="s">
        <v>482</v>
      </c>
      <c r="B255" s="677" t="s">
        <v>483</v>
      </c>
      <c r="C255" s="678" t="s">
        <v>495</v>
      </c>
      <c r="D255" s="679" t="s">
        <v>496</v>
      </c>
      <c r="E255" s="680">
        <v>50113002</v>
      </c>
      <c r="F255" s="679" t="s">
        <v>940</v>
      </c>
      <c r="G255" s="678" t="s">
        <v>501</v>
      </c>
      <c r="H255" s="678">
        <v>396914</v>
      </c>
      <c r="I255" s="678">
        <v>52301</v>
      </c>
      <c r="J255" s="678" t="s">
        <v>946</v>
      </c>
      <c r="K255" s="678" t="s">
        <v>947</v>
      </c>
      <c r="L255" s="681">
        <v>2221.34</v>
      </c>
      <c r="M255" s="681">
        <v>3</v>
      </c>
      <c r="N255" s="682">
        <v>6664.02</v>
      </c>
    </row>
    <row r="256" spans="1:14" ht="14.4" customHeight="1" x14ac:dyDescent="0.3">
      <c r="A256" s="676" t="s">
        <v>482</v>
      </c>
      <c r="B256" s="677" t="s">
        <v>483</v>
      </c>
      <c r="C256" s="678" t="s">
        <v>495</v>
      </c>
      <c r="D256" s="679" t="s">
        <v>496</v>
      </c>
      <c r="E256" s="680">
        <v>50113002</v>
      </c>
      <c r="F256" s="679" t="s">
        <v>940</v>
      </c>
      <c r="G256" s="678" t="s">
        <v>501</v>
      </c>
      <c r="H256" s="678">
        <v>165317</v>
      </c>
      <c r="I256" s="678">
        <v>65317</v>
      </c>
      <c r="J256" s="678" t="s">
        <v>948</v>
      </c>
      <c r="K256" s="678" t="s">
        <v>949</v>
      </c>
      <c r="L256" s="681">
        <v>2188.9499999999998</v>
      </c>
      <c r="M256" s="681">
        <v>2</v>
      </c>
      <c r="N256" s="682">
        <v>4377.8999999999996</v>
      </c>
    </row>
    <row r="257" spans="1:14" ht="14.4" customHeight="1" x14ac:dyDescent="0.3">
      <c r="A257" s="676" t="s">
        <v>482</v>
      </c>
      <c r="B257" s="677" t="s">
        <v>483</v>
      </c>
      <c r="C257" s="678" t="s">
        <v>495</v>
      </c>
      <c r="D257" s="679" t="s">
        <v>496</v>
      </c>
      <c r="E257" s="680">
        <v>50113002</v>
      </c>
      <c r="F257" s="679" t="s">
        <v>940</v>
      </c>
      <c r="G257" s="678" t="s">
        <v>501</v>
      </c>
      <c r="H257" s="678">
        <v>116337</v>
      </c>
      <c r="I257" s="678">
        <v>16337</v>
      </c>
      <c r="J257" s="678" t="s">
        <v>950</v>
      </c>
      <c r="K257" s="678" t="s">
        <v>951</v>
      </c>
      <c r="L257" s="681">
        <v>2062.5023230733213</v>
      </c>
      <c r="M257" s="681">
        <v>38</v>
      </c>
      <c r="N257" s="682">
        <v>78375.088276786206</v>
      </c>
    </row>
    <row r="258" spans="1:14" ht="14.4" customHeight="1" x14ac:dyDescent="0.3">
      <c r="A258" s="676" t="s">
        <v>482</v>
      </c>
      <c r="B258" s="677" t="s">
        <v>483</v>
      </c>
      <c r="C258" s="678" t="s">
        <v>495</v>
      </c>
      <c r="D258" s="679" t="s">
        <v>496</v>
      </c>
      <c r="E258" s="680">
        <v>50113002</v>
      </c>
      <c r="F258" s="679" t="s">
        <v>940</v>
      </c>
      <c r="G258" s="678" t="s">
        <v>501</v>
      </c>
      <c r="H258" s="678">
        <v>116338</v>
      </c>
      <c r="I258" s="678">
        <v>16338</v>
      </c>
      <c r="J258" s="678" t="s">
        <v>950</v>
      </c>
      <c r="K258" s="678" t="s">
        <v>952</v>
      </c>
      <c r="L258" s="681">
        <v>3171.3000026770046</v>
      </c>
      <c r="M258" s="681">
        <v>27</v>
      </c>
      <c r="N258" s="682">
        <v>85625.100072279121</v>
      </c>
    </row>
    <row r="259" spans="1:14" ht="14.4" customHeight="1" x14ac:dyDescent="0.3">
      <c r="A259" s="676" t="s">
        <v>482</v>
      </c>
      <c r="B259" s="677" t="s">
        <v>483</v>
      </c>
      <c r="C259" s="678" t="s">
        <v>495</v>
      </c>
      <c r="D259" s="679" t="s">
        <v>496</v>
      </c>
      <c r="E259" s="680">
        <v>50113002</v>
      </c>
      <c r="F259" s="679" t="s">
        <v>940</v>
      </c>
      <c r="G259" s="678" t="s">
        <v>501</v>
      </c>
      <c r="H259" s="678">
        <v>142003</v>
      </c>
      <c r="I259" s="678">
        <v>142003</v>
      </c>
      <c r="J259" s="678" t="s">
        <v>953</v>
      </c>
      <c r="K259" s="678" t="s">
        <v>944</v>
      </c>
      <c r="L259" s="681">
        <v>3410</v>
      </c>
      <c r="M259" s="681">
        <v>10</v>
      </c>
      <c r="N259" s="682">
        <v>34100</v>
      </c>
    </row>
    <row r="260" spans="1:14" ht="14.4" customHeight="1" x14ac:dyDescent="0.3">
      <c r="A260" s="676" t="s">
        <v>482</v>
      </c>
      <c r="B260" s="677" t="s">
        <v>483</v>
      </c>
      <c r="C260" s="678" t="s">
        <v>495</v>
      </c>
      <c r="D260" s="679" t="s">
        <v>496</v>
      </c>
      <c r="E260" s="680">
        <v>50113002</v>
      </c>
      <c r="F260" s="679" t="s">
        <v>940</v>
      </c>
      <c r="G260" s="678" t="s">
        <v>501</v>
      </c>
      <c r="H260" s="678">
        <v>158628</v>
      </c>
      <c r="I260" s="678">
        <v>58628</v>
      </c>
      <c r="J260" s="678" t="s">
        <v>954</v>
      </c>
      <c r="K260" s="678" t="s">
        <v>955</v>
      </c>
      <c r="L260" s="681">
        <v>297</v>
      </c>
      <c r="M260" s="681">
        <v>50</v>
      </c>
      <c r="N260" s="682">
        <v>14850</v>
      </c>
    </row>
    <row r="261" spans="1:14" ht="14.4" customHeight="1" x14ac:dyDescent="0.3">
      <c r="A261" s="676" t="s">
        <v>482</v>
      </c>
      <c r="B261" s="677" t="s">
        <v>483</v>
      </c>
      <c r="C261" s="678" t="s">
        <v>495</v>
      </c>
      <c r="D261" s="679" t="s">
        <v>496</v>
      </c>
      <c r="E261" s="680">
        <v>50113002</v>
      </c>
      <c r="F261" s="679" t="s">
        <v>940</v>
      </c>
      <c r="G261" s="678" t="s">
        <v>501</v>
      </c>
      <c r="H261" s="678">
        <v>95639</v>
      </c>
      <c r="I261" s="678">
        <v>95639</v>
      </c>
      <c r="J261" s="678" t="s">
        <v>956</v>
      </c>
      <c r="K261" s="678" t="s">
        <v>957</v>
      </c>
      <c r="L261" s="681">
        <v>2227.4899999999998</v>
      </c>
      <c r="M261" s="681">
        <v>1</v>
      </c>
      <c r="N261" s="682">
        <v>2227.4899999999998</v>
      </c>
    </row>
    <row r="262" spans="1:14" ht="14.4" customHeight="1" x14ac:dyDescent="0.3">
      <c r="A262" s="676" t="s">
        <v>482</v>
      </c>
      <c r="B262" s="677" t="s">
        <v>483</v>
      </c>
      <c r="C262" s="678" t="s">
        <v>495</v>
      </c>
      <c r="D262" s="679" t="s">
        <v>496</v>
      </c>
      <c r="E262" s="680">
        <v>50113002</v>
      </c>
      <c r="F262" s="679" t="s">
        <v>940</v>
      </c>
      <c r="G262" s="678" t="s">
        <v>501</v>
      </c>
      <c r="H262" s="678">
        <v>397303</v>
      </c>
      <c r="I262" s="678">
        <v>152193</v>
      </c>
      <c r="J262" s="678" t="s">
        <v>958</v>
      </c>
      <c r="K262" s="678" t="s">
        <v>959</v>
      </c>
      <c r="L262" s="681">
        <v>2493.6999999999998</v>
      </c>
      <c r="M262" s="681">
        <v>1</v>
      </c>
      <c r="N262" s="682">
        <v>2493.6999999999998</v>
      </c>
    </row>
    <row r="263" spans="1:14" ht="14.4" customHeight="1" x14ac:dyDescent="0.3">
      <c r="A263" s="676" t="s">
        <v>482</v>
      </c>
      <c r="B263" s="677" t="s">
        <v>483</v>
      </c>
      <c r="C263" s="678" t="s">
        <v>495</v>
      </c>
      <c r="D263" s="679" t="s">
        <v>496</v>
      </c>
      <c r="E263" s="680">
        <v>50113002</v>
      </c>
      <c r="F263" s="679" t="s">
        <v>940</v>
      </c>
      <c r="G263" s="678" t="s">
        <v>501</v>
      </c>
      <c r="H263" s="678">
        <v>103414</v>
      </c>
      <c r="I263" s="678">
        <v>3414</v>
      </c>
      <c r="J263" s="678" t="s">
        <v>960</v>
      </c>
      <c r="K263" s="678" t="s">
        <v>961</v>
      </c>
      <c r="L263" s="681">
        <v>2443.1898639951633</v>
      </c>
      <c r="M263" s="681">
        <v>113.8</v>
      </c>
      <c r="N263" s="682">
        <v>278035.00652264955</v>
      </c>
    </row>
    <row r="264" spans="1:14" ht="14.4" customHeight="1" x14ac:dyDescent="0.3">
      <c r="A264" s="676" t="s">
        <v>482</v>
      </c>
      <c r="B264" s="677" t="s">
        <v>483</v>
      </c>
      <c r="C264" s="678" t="s">
        <v>495</v>
      </c>
      <c r="D264" s="679" t="s">
        <v>496</v>
      </c>
      <c r="E264" s="680">
        <v>50113002</v>
      </c>
      <c r="F264" s="679" t="s">
        <v>940</v>
      </c>
      <c r="G264" s="678" t="s">
        <v>501</v>
      </c>
      <c r="H264" s="678">
        <v>111453</v>
      </c>
      <c r="I264" s="678">
        <v>11453</v>
      </c>
      <c r="J264" s="678" t="s">
        <v>962</v>
      </c>
      <c r="K264" s="678" t="s">
        <v>963</v>
      </c>
      <c r="L264" s="681">
        <v>2719.1999999999989</v>
      </c>
      <c r="M264" s="681">
        <v>1</v>
      </c>
      <c r="N264" s="682">
        <v>2719.1999999999989</v>
      </c>
    </row>
    <row r="265" spans="1:14" ht="14.4" customHeight="1" x14ac:dyDescent="0.3">
      <c r="A265" s="676" t="s">
        <v>482</v>
      </c>
      <c r="B265" s="677" t="s">
        <v>483</v>
      </c>
      <c r="C265" s="678" t="s">
        <v>495</v>
      </c>
      <c r="D265" s="679" t="s">
        <v>496</v>
      </c>
      <c r="E265" s="680">
        <v>50113002</v>
      </c>
      <c r="F265" s="679" t="s">
        <v>940</v>
      </c>
      <c r="G265" s="678" t="s">
        <v>501</v>
      </c>
      <c r="H265" s="678">
        <v>397371</v>
      </c>
      <c r="I265" s="678">
        <v>157110</v>
      </c>
      <c r="J265" s="678" t="s">
        <v>964</v>
      </c>
      <c r="K265" s="678" t="s">
        <v>965</v>
      </c>
      <c r="L265" s="681">
        <v>4197.5999999999985</v>
      </c>
      <c r="M265" s="681">
        <v>1</v>
      </c>
      <c r="N265" s="682">
        <v>4197.5999999999985</v>
      </c>
    </row>
    <row r="266" spans="1:14" ht="14.4" customHeight="1" x14ac:dyDescent="0.3">
      <c r="A266" s="676" t="s">
        <v>482</v>
      </c>
      <c r="B266" s="677" t="s">
        <v>483</v>
      </c>
      <c r="C266" s="678" t="s">
        <v>495</v>
      </c>
      <c r="D266" s="679" t="s">
        <v>496</v>
      </c>
      <c r="E266" s="680">
        <v>50113002</v>
      </c>
      <c r="F266" s="679" t="s">
        <v>940</v>
      </c>
      <c r="G266" s="678" t="s">
        <v>501</v>
      </c>
      <c r="H266" s="678">
        <v>500716</v>
      </c>
      <c r="I266" s="678">
        <v>157112</v>
      </c>
      <c r="J266" s="678" t="s">
        <v>964</v>
      </c>
      <c r="K266" s="678" t="s">
        <v>963</v>
      </c>
      <c r="L266" s="681">
        <v>3827.9999999999986</v>
      </c>
      <c r="M266" s="681">
        <v>1</v>
      </c>
      <c r="N266" s="682">
        <v>3827.9999999999986</v>
      </c>
    </row>
    <row r="267" spans="1:14" ht="14.4" customHeight="1" x14ac:dyDescent="0.3">
      <c r="A267" s="676" t="s">
        <v>482</v>
      </c>
      <c r="B267" s="677" t="s">
        <v>483</v>
      </c>
      <c r="C267" s="678" t="s">
        <v>495</v>
      </c>
      <c r="D267" s="679" t="s">
        <v>496</v>
      </c>
      <c r="E267" s="680">
        <v>50113002</v>
      </c>
      <c r="F267" s="679" t="s">
        <v>940</v>
      </c>
      <c r="G267" s="678" t="s">
        <v>501</v>
      </c>
      <c r="H267" s="678">
        <v>118735</v>
      </c>
      <c r="I267" s="678">
        <v>18735</v>
      </c>
      <c r="J267" s="678" t="s">
        <v>966</v>
      </c>
      <c r="K267" s="678" t="s">
        <v>967</v>
      </c>
      <c r="L267" s="681">
        <v>3787.1700000000005</v>
      </c>
      <c r="M267" s="681">
        <v>1</v>
      </c>
      <c r="N267" s="682">
        <v>3787.1700000000005</v>
      </c>
    </row>
    <row r="268" spans="1:14" ht="14.4" customHeight="1" x14ac:dyDescent="0.3">
      <c r="A268" s="676" t="s">
        <v>482</v>
      </c>
      <c r="B268" s="677" t="s">
        <v>483</v>
      </c>
      <c r="C268" s="678" t="s">
        <v>495</v>
      </c>
      <c r="D268" s="679" t="s">
        <v>496</v>
      </c>
      <c r="E268" s="680">
        <v>50113006</v>
      </c>
      <c r="F268" s="679" t="s">
        <v>968</v>
      </c>
      <c r="G268" s="678" t="s">
        <v>501</v>
      </c>
      <c r="H268" s="678">
        <v>991356</v>
      </c>
      <c r="I268" s="678">
        <v>0</v>
      </c>
      <c r="J268" s="678" t="s">
        <v>969</v>
      </c>
      <c r="K268" s="678" t="s">
        <v>484</v>
      </c>
      <c r="L268" s="681">
        <v>732.81</v>
      </c>
      <c r="M268" s="681">
        <v>1</v>
      </c>
      <c r="N268" s="682">
        <v>732.81</v>
      </c>
    </row>
    <row r="269" spans="1:14" ht="14.4" customHeight="1" x14ac:dyDescent="0.3">
      <c r="A269" s="676" t="s">
        <v>482</v>
      </c>
      <c r="B269" s="677" t="s">
        <v>483</v>
      </c>
      <c r="C269" s="678" t="s">
        <v>495</v>
      </c>
      <c r="D269" s="679" t="s">
        <v>496</v>
      </c>
      <c r="E269" s="680">
        <v>50113006</v>
      </c>
      <c r="F269" s="679" t="s">
        <v>968</v>
      </c>
      <c r="G269" s="678" t="s">
        <v>523</v>
      </c>
      <c r="H269" s="678">
        <v>133343</v>
      </c>
      <c r="I269" s="678">
        <v>33343</v>
      </c>
      <c r="J269" s="678" t="s">
        <v>970</v>
      </c>
      <c r="K269" s="678" t="s">
        <v>971</v>
      </c>
      <c r="L269" s="681">
        <v>41.179999999999993</v>
      </c>
      <c r="M269" s="681">
        <v>8</v>
      </c>
      <c r="N269" s="682">
        <v>329.43999999999994</v>
      </c>
    </row>
    <row r="270" spans="1:14" ht="14.4" customHeight="1" x14ac:dyDescent="0.3">
      <c r="A270" s="676" t="s">
        <v>482</v>
      </c>
      <c r="B270" s="677" t="s">
        <v>483</v>
      </c>
      <c r="C270" s="678" t="s">
        <v>495</v>
      </c>
      <c r="D270" s="679" t="s">
        <v>496</v>
      </c>
      <c r="E270" s="680">
        <v>50113006</v>
      </c>
      <c r="F270" s="679" t="s">
        <v>968</v>
      </c>
      <c r="G270" s="678" t="s">
        <v>523</v>
      </c>
      <c r="H270" s="678">
        <v>133341</v>
      </c>
      <c r="I270" s="678">
        <v>33341</v>
      </c>
      <c r="J270" s="678" t="s">
        <v>972</v>
      </c>
      <c r="K270" s="678" t="s">
        <v>971</v>
      </c>
      <c r="L270" s="681">
        <v>41.18</v>
      </c>
      <c r="M270" s="681">
        <v>8</v>
      </c>
      <c r="N270" s="682">
        <v>329.44</v>
      </c>
    </row>
    <row r="271" spans="1:14" ht="14.4" customHeight="1" x14ac:dyDescent="0.3">
      <c r="A271" s="676" t="s">
        <v>482</v>
      </c>
      <c r="B271" s="677" t="s">
        <v>483</v>
      </c>
      <c r="C271" s="678" t="s">
        <v>495</v>
      </c>
      <c r="D271" s="679" t="s">
        <v>496</v>
      </c>
      <c r="E271" s="680">
        <v>50113006</v>
      </c>
      <c r="F271" s="679" t="s">
        <v>968</v>
      </c>
      <c r="G271" s="678" t="s">
        <v>523</v>
      </c>
      <c r="H271" s="678">
        <v>133339</v>
      </c>
      <c r="I271" s="678">
        <v>33339</v>
      </c>
      <c r="J271" s="678" t="s">
        <v>973</v>
      </c>
      <c r="K271" s="678" t="s">
        <v>971</v>
      </c>
      <c r="L271" s="681">
        <v>40.92</v>
      </c>
      <c r="M271" s="681">
        <v>17</v>
      </c>
      <c r="N271" s="682">
        <v>695.64</v>
      </c>
    </row>
    <row r="272" spans="1:14" ht="14.4" customHeight="1" x14ac:dyDescent="0.3">
      <c r="A272" s="676" t="s">
        <v>482</v>
      </c>
      <c r="B272" s="677" t="s">
        <v>483</v>
      </c>
      <c r="C272" s="678" t="s">
        <v>495</v>
      </c>
      <c r="D272" s="679" t="s">
        <v>496</v>
      </c>
      <c r="E272" s="680">
        <v>50113006</v>
      </c>
      <c r="F272" s="679" t="s">
        <v>968</v>
      </c>
      <c r="G272" s="678" t="s">
        <v>523</v>
      </c>
      <c r="H272" s="678">
        <v>133340</v>
      </c>
      <c r="I272" s="678">
        <v>33340</v>
      </c>
      <c r="J272" s="678" t="s">
        <v>974</v>
      </c>
      <c r="K272" s="678" t="s">
        <v>971</v>
      </c>
      <c r="L272" s="681">
        <v>40.92</v>
      </c>
      <c r="M272" s="681">
        <v>40</v>
      </c>
      <c r="N272" s="682">
        <v>1636.8000000000002</v>
      </c>
    </row>
    <row r="273" spans="1:14" ht="14.4" customHeight="1" x14ac:dyDescent="0.3">
      <c r="A273" s="676" t="s">
        <v>482</v>
      </c>
      <c r="B273" s="677" t="s">
        <v>483</v>
      </c>
      <c r="C273" s="678" t="s">
        <v>495</v>
      </c>
      <c r="D273" s="679" t="s">
        <v>496</v>
      </c>
      <c r="E273" s="680">
        <v>50113006</v>
      </c>
      <c r="F273" s="679" t="s">
        <v>968</v>
      </c>
      <c r="G273" s="678" t="s">
        <v>501</v>
      </c>
      <c r="H273" s="678">
        <v>33788</v>
      </c>
      <c r="I273" s="678">
        <v>33788</v>
      </c>
      <c r="J273" s="678" t="s">
        <v>975</v>
      </c>
      <c r="K273" s="678" t="s">
        <v>976</v>
      </c>
      <c r="L273" s="681">
        <v>40.629999999999995</v>
      </c>
      <c r="M273" s="681">
        <v>47</v>
      </c>
      <c r="N273" s="682">
        <v>1909.6099999999997</v>
      </c>
    </row>
    <row r="274" spans="1:14" ht="14.4" customHeight="1" x14ac:dyDescent="0.3">
      <c r="A274" s="676" t="s">
        <v>482</v>
      </c>
      <c r="B274" s="677" t="s">
        <v>483</v>
      </c>
      <c r="C274" s="678" t="s">
        <v>495</v>
      </c>
      <c r="D274" s="679" t="s">
        <v>496</v>
      </c>
      <c r="E274" s="680">
        <v>50113006</v>
      </c>
      <c r="F274" s="679" t="s">
        <v>968</v>
      </c>
      <c r="G274" s="678" t="s">
        <v>501</v>
      </c>
      <c r="H274" s="678">
        <v>217075</v>
      </c>
      <c r="I274" s="678">
        <v>217075</v>
      </c>
      <c r="J274" s="678" t="s">
        <v>977</v>
      </c>
      <c r="K274" s="678" t="s">
        <v>978</v>
      </c>
      <c r="L274" s="681">
        <v>161.76</v>
      </c>
      <c r="M274" s="681">
        <v>2</v>
      </c>
      <c r="N274" s="682">
        <v>323.52</v>
      </c>
    </row>
    <row r="275" spans="1:14" ht="14.4" customHeight="1" x14ac:dyDescent="0.3">
      <c r="A275" s="676" t="s">
        <v>482</v>
      </c>
      <c r="B275" s="677" t="s">
        <v>483</v>
      </c>
      <c r="C275" s="678" t="s">
        <v>495</v>
      </c>
      <c r="D275" s="679" t="s">
        <v>496</v>
      </c>
      <c r="E275" s="680">
        <v>50113006</v>
      </c>
      <c r="F275" s="679" t="s">
        <v>968</v>
      </c>
      <c r="G275" s="678" t="s">
        <v>501</v>
      </c>
      <c r="H275" s="678">
        <v>217077</v>
      </c>
      <c r="I275" s="678">
        <v>217077</v>
      </c>
      <c r="J275" s="678" t="s">
        <v>979</v>
      </c>
      <c r="K275" s="678" t="s">
        <v>978</v>
      </c>
      <c r="L275" s="681">
        <v>161.76</v>
      </c>
      <c r="M275" s="681">
        <v>3</v>
      </c>
      <c r="N275" s="682">
        <v>485.28</v>
      </c>
    </row>
    <row r="276" spans="1:14" ht="14.4" customHeight="1" x14ac:dyDescent="0.3">
      <c r="A276" s="676" t="s">
        <v>482</v>
      </c>
      <c r="B276" s="677" t="s">
        <v>483</v>
      </c>
      <c r="C276" s="678" t="s">
        <v>495</v>
      </c>
      <c r="D276" s="679" t="s">
        <v>496</v>
      </c>
      <c r="E276" s="680">
        <v>50113006</v>
      </c>
      <c r="F276" s="679" t="s">
        <v>968</v>
      </c>
      <c r="G276" s="678" t="s">
        <v>501</v>
      </c>
      <c r="H276" s="678">
        <v>33790</v>
      </c>
      <c r="I276" s="678">
        <v>33790</v>
      </c>
      <c r="J276" s="678" t="s">
        <v>979</v>
      </c>
      <c r="K276" s="678" t="s">
        <v>976</v>
      </c>
      <c r="L276" s="681">
        <v>40.630000000000003</v>
      </c>
      <c r="M276" s="681">
        <v>47</v>
      </c>
      <c r="N276" s="682">
        <v>1909.6100000000001</v>
      </c>
    </row>
    <row r="277" spans="1:14" ht="14.4" customHeight="1" x14ac:dyDescent="0.3">
      <c r="A277" s="676" t="s">
        <v>482</v>
      </c>
      <c r="B277" s="677" t="s">
        <v>483</v>
      </c>
      <c r="C277" s="678" t="s">
        <v>495</v>
      </c>
      <c r="D277" s="679" t="s">
        <v>496</v>
      </c>
      <c r="E277" s="680">
        <v>50113006</v>
      </c>
      <c r="F277" s="679" t="s">
        <v>968</v>
      </c>
      <c r="G277" s="678" t="s">
        <v>501</v>
      </c>
      <c r="H277" s="678">
        <v>841569</v>
      </c>
      <c r="I277" s="678">
        <v>0</v>
      </c>
      <c r="J277" s="678" t="s">
        <v>980</v>
      </c>
      <c r="K277" s="678" t="s">
        <v>484</v>
      </c>
      <c r="L277" s="681">
        <v>1161.0999999999997</v>
      </c>
      <c r="M277" s="681">
        <v>1</v>
      </c>
      <c r="N277" s="682">
        <v>1161.0999999999997</v>
      </c>
    </row>
    <row r="278" spans="1:14" ht="14.4" customHeight="1" x14ac:dyDescent="0.3">
      <c r="A278" s="676" t="s">
        <v>482</v>
      </c>
      <c r="B278" s="677" t="s">
        <v>483</v>
      </c>
      <c r="C278" s="678" t="s">
        <v>495</v>
      </c>
      <c r="D278" s="679" t="s">
        <v>496</v>
      </c>
      <c r="E278" s="680">
        <v>50113006</v>
      </c>
      <c r="F278" s="679" t="s">
        <v>968</v>
      </c>
      <c r="G278" s="678" t="s">
        <v>501</v>
      </c>
      <c r="H278" s="678">
        <v>990223</v>
      </c>
      <c r="I278" s="678">
        <v>0</v>
      </c>
      <c r="J278" s="678" t="s">
        <v>981</v>
      </c>
      <c r="K278" s="678" t="s">
        <v>484</v>
      </c>
      <c r="L278" s="681">
        <v>195.08600000000001</v>
      </c>
      <c r="M278" s="681">
        <v>75</v>
      </c>
      <c r="N278" s="682">
        <v>14631.45</v>
      </c>
    </row>
    <row r="279" spans="1:14" ht="14.4" customHeight="1" x14ac:dyDescent="0.3">
      <c r="A279" s="676" t="s">
        <v>482</v>
      </c>
      <c r="B279" s="677" t="s">
        <v>483</v>
      </c>
      <c r="C279" s="678" t="s">
        <v>495</v>
      </c>
      <c r="D279" s="679" t="s">
        <v>496</v>
      </c>
      <c r="E279" s="680">
        <v>50113006</v>
      </c>
      <c r="F279" s="679" t="s">
        <v>968</v>
      </c>
      <c r="G279" s="678" t="s">
        <v>523</v>
      </c>
      <c r="H279" s="678">
        <v>987792</v>
      </c>
      <c r="I279" s="678">
        <v>33749</v>
      </c>
      <c r="J279" s="678" t="s">
        <v>982</v>
      </c>
      <c r="K279" s="678" t="s">
        <v>983</v>
      </c>
      <c r="L279" s="681">
        <v>111.94992730244307</v>
      </c>
      <c r="M279" s="681">
        <v>5</v>
      </c>
      <c r="N279" s="682">
        <v>559.74963651221537</v>
      </c>
    </row>
    <row r="280" spans="1:14" ht="14.4" customHeight="1" x14ac:dyDescent="0.3">
      <c r="A280" s="676" t="s">
        <v>482</v>
      </c>
      <c r="B280" s="677" t="s">
        <v>483</v>
      </c>
      <c r="C280" s="678" t="s">
        <v>495</v>
      </c>
      <c r="D280" s="679" t="s">
        <v>496</v>
      </c>
      <c r="E280" s="680">
        <v>50113006</v>
      </c>
      <c r="F280" s="679" t="s">
        <v>968</v>
      </c>
      <c r="G280" s="678" t="s">
        <v>523</v>
      </c>
      <c r="H280" s="678">
        <v>33751</v>
      </c>
      <c r="I280" s="678">
        <v>33751</v>
      </c>
      <c r="J280" s="678" t="s">
        <v>984</v>
      </c>
      <c r="K280" s="678" t="s">
        <v>983</v>
      </c>
      <c r="L280" s="681">
        <v>111.95</v>
      </c>
      <c r="M280" s="681">
        <v>4</v>
      </c>
      <c r="N280" s="682">
        <v>447.8</v>
      </c>
    </row>
    <row r="281" spans="1:14" ht="14.4" customHeight="1" x14ac:dyDescent="0.3">
      <c r="A281" s="676" t="s">
        <v>482</v>
      </c>
      <c r="B281" s="677" t="s">
        <v>483</v>
      </c>
      <c r="C281" s="678" t="s">
        <v>495</v>
      </c>
      <c r="D281" s="679" t="s">
        <v>496</v>
      </c>
      <c r="E281" s="680">
        <v>50113006</v>
      </c>
      <c r="F281" s="679" t="s">
        <v>968</v>
      </c>
      <c r="G281" s="678" t="s">
        <v>523</v>
      </c>
      <c r="H281" s="678">
        <v>395579</v>
      </c>
      <c r="I281" s="678">
        <v>33752</v>
      </c>
      <c r="J281" s="678" t="s">
        <v>985</v>
      </c>
      <c r="K281" s="678" t="s">
        <v>986</v>
      </c>
      <c r="L281" s="681">
        <v>111.95000000000003</v>
      </c>
      <c r="M281" s="681">
        <v>1</v>
      </c>
      <c r="N281" s="682">
        <v>111.95000000000003</v>
      </c>
    </row>
    <row r="282" spans="1:14" ht="14.4" customHeight="1" x14ac:dyDescent="0.3">
      <c r="A282" s="676" t="s">
        <v>482</v>
      </c>
      <c r="B282" s="677" t="s">
        <v>483</v>
      </c>
      <c r="C282" s="678" t="s">
        <v>495</v>
      </c>
      <c r="D282" s="679" t="s">
        <v>496</v>
      </c>
      <c r="E282" s="680">
        <v>50113006</v>
      </c>
      <c r="F282" s="679" t="s">
        <v>968</v>
      </c>
      <c r="G282" s="678" t="s">
        <v>523</v>
      </c>
      <c r="H282" s="678">
        <v>33750</v>
      </c>
      <c r="I282" s="678">
        <v>33750</v>
      </c>
      <c r="J282" s="678" t="s">
        <v>987</v>
      </c>
      <c r="K282" s="678" t="s">
        <v>983</v>
      </c>
      <c r="L282" s="681">
        <v>111.9500876997084</v>
      </c>
      <c r="M282" s="681">
        <v>4</v>
      </c>
      <c r="N282" s="682">
        <v>447.80035079883362</v>
      </c>
    </row>
    <row r="283" spans="1:14" ht="14.4" customHeight="1" x14ac:dyDescent="0.3">
      <c r="A283" s="676" t="s">
        <v>482</v>
      </c>
      <c r="B283" s="677" t="s">
        <v>483</v>
      </c>
      <c r="C283" s="678" t="s">
        <v>495</v>
      </c>
      <c r="D283" s="679" t="s">
        <v>496</v>
      </c>
      <c r="E283" s="680">
        <v>50113006</v>
      </c>
      <c r="F283" s="679" t="s">
        <v>968</v>
      </c>
      <c r="G283" s="678" t="s">
        <v>523</v>
      </c>
      <c r="H283" s="678">
        <v>33859</v>
      </c>
      <c r="I283" s="678">
        <v>33859</v>
      </c>
      <c r="J283" s="678" t="s">
        <v>988</v>
      </c>
      <c r="K283" s="678" t="s">
        <v>989</v>
      </c>
      <c r="L283" s="681">
        <v>129.97000000000003</v>
      </c>
      <c r="M283" s="681">
        <v>7</v>
      </c>
      <c r="N283" s="682">
        <v>909.79000000000019</v>
      </c>
    </row>
    <row r="284" spans="1:14" ht="14.4" customHeight="1" x14ac:dyDescent="0.3">
      <c r="A284" s="676" t="s">
        <v>482</v>
      </c>
      <c r="B284" s="677" t="s">
        <v>483</v>
      </c>
      <c r="C284" s="678" t="s">
        <v>495</v>
      </c>
      <c r="D284" s="679" t="s">
        <v>496</v>
      </c>
      <c r="E284" s="680">
        <v>50113006</v>
      </c>
      <c r="F284" s="679" t="s">
        <v>968</v>
      </c>
      <c r="G284" s="678" t="s">
        <v>523</v>
      </c>
      <c r="H284" s="678">
        <v>33858</v>
      </c>
      <c r="I284" s="678">
        <v>33858</v>
      </c>
      <c r="J284" s="678" t="s">
        <v>990</v>
      </c>
      <c r="K284" s="678" t="s">
        <v>989</v>
      </c>
      <c r="L284" s="681">
        <v>129.97</v>
      </c>
      <c r="M284" s="681">
        <v>2</v>
      </c>
      <c r="N284" s="682">
        <v>259.94</v>
      </c>
    </row>
    <row r="285" spans="1:14" ht="14.4" customHeight="1" x14ac:dyDescent="0.3">
      <c r="A285" s="676" t="s">
        <v>482</v>
      </c>
      <c r="B285" s="677" t="s">
        <v>483</v>
      </c>
      <c r="C285" s="678" t="s">
        <v>495</v>
      </c>
      <c r="D285" s="679" t="s">
        <v>496</v>
      </c>
      <c r="E285" s="680">
        <v>50113006</v>
      </c>
      <c r="F285" s="679" t="s">
        <v>968</v>
      </c>
      <c r="G285" s="678" t="s">
        <v>523</v>
      </c>
      <c r="H285" s="678">
        <v>33848</v>
      </c>
      <c r="I285" s="678">
        <v>33848</v>
      </c>
      <c r="J285" s="678" t="s">
        <v>991</v>
      </c>
      <c r="K285" s="678" t="s">
        <v>989</v>
      </c>
      <c r="L285" s="681">
        <v>122.69000000000001</v>
      </c>
      <c r="M285" s="681">
        <v>7</v>
      </c>
      <c r="N285" s="682">
        <v>858.83</v>
      </c>
    </row>
    <row r="286" spans="1:14" ht="14.4" customHeight="1" x14ac:dyDescent="0.3">
      <c r="A286" s="676" t="s">
        <v>482</v>
      </c>
      <c r="B286" s="677" t="s">
        <v>483</v>
      </c>
      <c r="C286" s="678" t="s">
        <v>495</v>
      </c>
      <c r="D286" s="679" t="s">
        <v>496</v>
      </c>
      <c r="E286" s="680">
        <v>50113006</v>
      </c>
      <c r="F286" s="679" t="s">
        <v>968</v>
      </c>
      <c r="G286" s="678" t="s">
        <v>523</v>
      </c>
      <c r="H286" s="678">
        <v>990352</v>
      </c>
      <c r="I286" s="678">
        <v>33935</v>
      </c>
      <c r="J286" s="678" t="s">
        <v>992</v>
      </c>
      <c r="K286" s="678" t="s">
        <v>971</v>
      </c>
      <c r="L286" s="681">
        <v>30.669999999999995</v>
      </c>
      <c r="M286" s="681">
        <v>4</v>
      </c>
      <c r="N286" s="682">
        <v>122.67999999999998</v>
      </c>
    </row>
    <row r="287" spans="1:14" ht="14.4" customHeight="1" x14ac:dyDescent="0.3">
      <c r="A287" s="676" t="s">
        <v>482</v>
      </c>
      <c r="B287" s="677" t="s">
        <v>483</v>
      </c>
      <c r="C287" s="678" t="s">
        <v>495</v>
      </c>
      <c r="D287" s="679" t="s">
        <v>496</v>
      </c>
      <c r="E287" s="680">
        <v>50113006</v>
      </c>
      <c r="F287" s="679" t="s">
        <v>968</v>
      </c>
      <c r="G287" s="678" t="s">
        <v>523</v>
      </c>
      <c r="H287" s="678">
        <v>33847</v>
      </c>
      <c r="I287" s="678">
        <v>33847</v>
      </c>
      <c r="J287" s="678" t="s">
        <v>993</v>
      </c>
      <c r="K287" s="678" t="s">
        <v>989</v>
      </c>
      <c r="L287" s="681">
        <v>122.69</v>
      </c>
      <c r="M287" s="681">
        <v>9</v>
      </c>
      <c r="N287" s="682">
        <v>1104.21</v>
      </c>
    </row>
    <row r="288" spans="1:14" ht="14.4" customHeight="1" x14ac:dyDescent="0.3">
      <c r="A288" s="676" t="s">
        <v>482</v>
      </c>
      <c r="B288" s="677" t="s">
        <v>483</v>
      </c>
      <c r="C288" s="678" t="s">
        <v>495</v>
      </c>
      <c r="D288" s="679" t="s">
        <v>496</v>
      </c>
      <c r="E288" s="680">
        <v>50113006</v>
      </c>
      <c r="F288" s="679" t="s">
        <v>968</v>
      </c>
      <c r="G288" s="678" t="s">
        <v>501</v>
      </c>
      <c r="H288" s="678">
        <v>217054</v>
      </c>
      <c r="I288" s="678">
        <v>217054</v>
      </c>
      <c r="J288" s="678" t="s">
        <v>994</v>
      </c>
      <c r="K288" s="678" t="s">
        <v>995</v>
      </c>
      <c r="L288" s="681">
        <v>1109.0406774855639</v>
      </c>
      <c r="M288" s="681">
        <v>11</v>
      </c>
      <c r="N288" s="682">
        <v>12199.447452341205</v>
      </c>
    </row>
    <row r="289" spans="1:14" ht="14.4" customHeight="1" x14ac:dyDescent="0.3">
      <c r="A289" s="676" t="s">
        <v>482</v>
      </c>
      <c r="B289" s="677" t="s">
        <v>483</v>
      </c>
      <c r="C289" s="678" t="s">
        <v>495</v>
      </c>
      <c r="D289" s="679" t="s">
        <v>496</v>
      </c>
      <c r="E289" s="680">
        <v>50113006</v>
      </c>
      <c r="F289" s="679" t="s">
        <v>968</v>
      </c>
      <c r="G289" s="678" t="s">
        <v>501</v>
      </c>
      <c r="H289" s="678">
        <v>988740</v>
      </c>
      <c r="I289" s="678">
        <v>0</v>
      </c>
      <c r="J289" s="678" t="s">
        <v>996</v>
      </c>
      <c r="K289" s="678" t="s">
        <v>484</v>
      </c>
      <c r="L289" s="681">
        <v>253.76000000000002</v>
      </c>
      <c r="M289" s="681">
        <v>64</v>
      </c>
      <c r="N289" s="682">
        <v>16240.640000000001</v>
      </c>
    </row>
    <row r="290" spans="1:14" ht="14.4" customHeight="1" x14ac:dyDescent="0.3">
      <c r="A290" s="676" t="s">
        <v>482</v>
      </c>
      <c r="B290" s="677" t="s">
        <v>483</v>
      </c>
      <c r="C290" s="678" t="s">
        <v>495</v>
      </c>
      <c r="D290" s="679" t="s">
        <v>496</v>
      </c>
      <c r="E290" s="680">
        <v>50113006</v>
      </c>
      <c r="F290" s="679" t="s">
        <v>968</v>
      </c>
      <c r="G290" s="678" t="s">
        <v>523</v>
      </c>
      <c r="H290" s="678">
        <v>848250</v>
      </c>
      <c r="I290" s="678">
        <v>33423</v>
      </c>
      <c r="J290" s="678" t="s">
        <v>997</v>
      </c>
      <c r="K290" s="678" t="s">
        <v>998</v>
      </c>
      <c r="L290" s="681">
        <v>295.21000000000004</v>
      </c>
      <c r="M290" s="681">
        <v>16</v>
      </c>
      <c r="N290" s="682">
        <v>4723.3600000000006</v>
      </c>
    </row>
    <row r="291" spans="1:14" ht="14.4" customHeight="1" x14ac:dyDescent="0.3">
      <c r="A291" s="676" t="s">
        <v>482</v>
      </c>
      <c r="B291" s="677" t="s">
        <v>483</v>
      </c>
      <c r="C291" s="678" t="s">
        <v>495</v>
      </c>
      <c r="D291" s="679" t="s">
        <v>496</v>
      </c>
      <c r="E291" s="680">
        <v>50113006</v>
      </c>
      <c r="F291" s="679" t="s">
        <v>968</v>
      </c>
      <c r="G291" s="678" t="s">
        <v>501</v>
      </c>
      <c r="H291" s="678">
        <v>846016</v>
      </c>
      <c r="I291" s="678">
        <v>0</v>
      </c>
      <c r="J291" s="678" t="s">
        <v>999</v>
      </c>
      <c r="K291" s="678" t="s">
        <v>1000</v>
      </c>
      <c r="L291" s="681">
        <v>185.64000425636033</v>
      </c>
      <c r="M291" s="681">
        <v>50</v>
      </c>
      <c r="N291" s="682">
        <v>9282.0002128180167</v>
      </c>
    </row>
    <row r="292" spans="1:14" ht="14.4" customHeight="1" x14ac:dyDescent="0.3">
      <c r="A292" s="676" t="s">
        <v>482</v>
      </c>
      <c r="B292" s="677" t="s">
        <v>483</v>
      </c>
      <c r="C292" s="678" t="s">
        <v>495</v>
      </c>
      <c r="D292" s="679" t="s">
        <v>496</v>
      </c>
      <c r="E292" s="680">
        <v>50113006</v>
      </c>
      <c r="F292" s="679" t="s">
        <v>968</v>
      </c>
      <c r="G292" s="678" t="s">
        <v>501</v>
      </c>
      <c r="H292" s="678">
        <v>217052</v>
      </c>
      <c r="I292" s="678">
        <v>217052</v>
      </c>
      <c r="J292" s="678" t="s">
        <v>1001</v>
      </c>
      <c r="K292" s="678" t="s">
        <v>995</v>
      </c>
      <c r="L292" s="681">
        <v>2030.1</v>
      </c>
      <c r="M292" s="681">
        <v>1</v>
      </c>
      <c r="N292" s="682">
        <v>2030.1</v>
      </c>
    </row>
    <row r="293" spans="1:14" ht="14.4" customHeight="1" x14ac:dyDescent="0.3">
      <c r="A293" s="676" t="s">
        <v>482</v>
      </c>
      <c r="B293" s="677" t="s">
        <v>483</v>
      </c>
      <c r="C293" s="678" t="s">
        <v>495</v>
      </c>
      <c r="D293" s="679" t="s">
        <v>496</v>
      </c>
      <c r="E293" s="680">
        <v>50113006</v>
      </c>
      <c r="F293" s="679" t="s">
        <v>968</v>
      </c>
      <c r="G293" s="678" t="s">
        <v>501</v>
      </c>
      <c r="H293" s="678">
        <v>217058</v>
      </c>
      <c r="I293" s="678">
        <v>217058</v>
      </c>
      <c r="J293" s="678" t="s">
        <v>1002</v>
      </c>
      <c r="K293" s="678" t="s">
        <v>1003</v>
      </c>
      <c r="L293" s="681">
        <v>1731.9366666666665</v>
      </c>
      <c r="M293" s="681">
        <v>3</v>
      </c>
      <c r="N293" s="682">
        <v>5195.8099999999995</v>
      </c>
    </row>
    <row r="294" spans="1:14" ht="14.4" customHeight="1" x14ac:dyDescent="0.3">
      <c r="A294" s="676" t="s">
        <v>482</v>
      </c>
      <c r="B294" s="677" t="s">
        <v>483</v>
      </c>
      <c r="C294" s="678" t="s">
        <v>495</v>
      </c>
      <c r="D294" s="679" t="s">
        <v>496</v>
      </c>
      <c r="E294" s="680">
        <v>50113006</v>
      </c>
      <c r="F294" s="679" t="s">
        <v>968</v>
      </c>
      <c r="G294" s="678" t="s">
        <v>501</v>
      </c>
      <c r="H294" s="678">
        <v>153980</v>
      </c>
      <c r="I294" s="678">
        <v>153980</v>
      </c>
      <c r="J294" s="678" t="s">
        <v>1004</v>
      </c>
      <c r="K294" s="678" t="s">
        <v>1005</v>
      </c>
      <c r="L294" s="681">
        <v>237.85878048780486</v>
      </c>
      <c r="M294" s="681">
        <v>82</v>
      </c>
      <c r="N294" s="682">
        <v>19504.419999999998</v>
      </c>
    </row>
    <row r="295" spans="1:14" ht="14.4" customHeight="1" x14ac:dyDescent="0.3">
      <c r="A295" s="676" t="s">
        <v>482</v>
      </c>
      <c r="B295" s="677" t="s">
        <v>483</v>
      </c>
      <c r="C295" s="678" t="s">
        <v>495</v>
      </c>
      <c r="D295" s="679" t="s">
        <v>496</v>
      </c>
      <c r="E295" s="680">
        <v>50113008</v>
      </c>
      <c r="F295" s="679" t="s">
        <v>1006</v>
      </c>
      <c r="G295" s="678"/>
      <c r="H295" s="678"/>
      <c r="I295" s="678">
        <v>138455</v>
      </c>
      <c r="J295" s="678" t="s">
        <v>1007</v>
      </c>
      <c r="K295" s="678" t="s">
        <v>1008</v>
      </c>
      <c r="L295" s="681">
        <v>1287</v>
      </c>
      <c r="M295" s="681">
        <v>90</v>
      </c>
      <c r="N295" s="682">
        <v>115830</v>
      </c>
    </row>
    <row r="296" spans="1:14" ht="14.4" customHeight="1" x14ac:dyDescent="0.3">
      <c r="A296" s="676" t="s">
        <v>482</v>
      </c>
      <c r="B296" s="677" t="s">
        <v>483</v>
      </c>
      <c r="C296" s="678" t="s">
        <v>495</v>
      </c>
      <c r="D296" s="679" t="s">
        <v>496</v>
      </c>
      <c r="E296" s="680">
        <v>50113008</v>
      </c>
      <c r="F296" s="679" t="s">
        <v>1006</v>
      </c>
      <c r="G296" s="678"/>
      <c r="H296" s="678"/>
      <c r="I296" s="678">
        <v>129057</v>
      </c>
      <c r="J296" s="678" t="s">
        <v>1009</v>
      </c>
      <c r="K296" s="678" t="s">
        <v>1010</v>
      </c>
      <c r="L296" s="681">
        <v>5786.645596590909</v>
      </c>
      <c r="M296" s="681">
        <v>11</v>
      </c>
      <c r="N296" s="682">
        <v>63653.1015625</v>
      </c>
    </row>
    <row r="297" spans="1:14" ht="14.4" customHeight="1" x14ac:dyDescent="0.3">
      <c r="A297" s="676" t="s">
        <v>482</v>
      </c>
      <c r="B297" s="677" t="s">
        <v>483</v>
      </c>
      <c r="C297" s="678" t="s">
        <v>495</v>
      </c>
      <c r="D297" s="679" t="s">
        <v>496</v>
      </c>
      <c r="E297" s="680">
        <v>50113008</v>
      </c>
      <c r="F297" s="679" t="s">
        <v>1006</v>
      </c>
      <c r="G297" s="678"/>
      <c r="H297" s="678"/>
      <c r="I297" s="678">
        <v>129056</v>
      </c>
      <c r="J297" s="678" t="s">
        <v>1009</v>
      </c>
      <c r="K297" s="678" t="s">
        <v>1011</v>
      </c>
      <c r="L297" s="681">
        <v>2945.8000813802082</v>
      </c>
      <c r="M297" s="681">
        <v>15</v>
      </c>
      <c r="N297" s="682">
        <v>44187.001220703125</v>
      </c>
    </row>
    <row r="298" spans="1:14" ht="14.4" customHeight="1" x14ac:dyDescent="0.3">
      <c r="A298" s="676" t="s">
        <v>482</v>
      </c>
      <c r="B298" s="677" t="s">
        <v>483</v>
      </c>
      <c r="C298" s="678" t="s">
        <v>495</v>
      </c>
      <c r="D298" s="679" t="s">
        <v>496</v>
      </c>
      <c r="E298" s="680">
        <v>50113008</v>
      </c>
      <c r="F298" s="679" t="s">
        <v>1006</v>
      </c>
      <c r="G298" s="678"/>
      <c r="H298" s="678"/>
      <c r="I298" s="678">
        <v>62464</v>
      </c>
      <c r="J298" s="678" t="s">
        <v>1012</v>
      </c>
      <c r="K298" s="678" t="s">
        <v>1013</v>
      </c>
      <c r="L298" s="681">
        <v>9090.147673233696</v>
      </c>
      <c r="M298" s="681">
        <v>23</v>
      </c>
      <c r="N298" s="682">
        <v>209073.396484375</v>
      </c>
    </row>
    <row r="299" spans="1:14" ht="14.4" customHeight="1" x14ac:dyDescent="0.3">
      <c r="A299" s="676" t="s">
        <v>482</v>
      </c>
      <c r="B299" s="677" t="s">
        <v>483</v>
      </c>
      <c r="C299" s="678" t="s">
        <v>495</v>
      </c>
      <c r="D299" s="679" t="s">
        <v>496</v>
      </c>
      <c r="E299" s="680">
        <v>50113008</v>
      </c>
      <c r="F299" s="679" t="s">
        <v>1006</v>
      </c>
      <c r="G299" s="678"/>
      <c r="H299" s="678"/>
      <c r="I299" s="678">
        <v>104051</v>
      </c>
      <c r="J299" s="678" t="s">
        <v>1014</v>
      </c>
      <c r="K299" s="678" t="s">
        <v>1008</v>
      </c>
      <c r="L299" s="681">
        <v>1291.4000244140625</v>
      </c>
      <c r="M299" s="681">
        <v>4</v>
      </c>
      <c r="N299" s="682">
        <v>5165.60009765625</v>
      </c>
    </row>
    <row r="300" spans="1:14" ht="14.4" customHeight="1" x14ac:dyDescent="0.3">
      <c r="A300" s="676" t="s">
        <v>482</v>
      </c>
      <c r="B300" s="677" t="s">
        <v>483</v>
      </c>
      <c r="C300" s="678" t="s">
        <v>495</v>
      </c>
      <c r="D300" s="679" t="s">
        <v>496</v>
      </c>
      <c r="E300" s="680">
        <v>50113008</v>
      </c>
      <c r="F300" s="679" t="s">
        <v>1006</v>
      </c>
      <c r="G300" s="678"/>
      <c r="H300" s="678"/>
      <c r="I300" s="678">
        <v>97910</v>
      </c>
      <c r="J300" s="678" t="s">
        <v>1015</v>
      </c>
      <c r="K300" s="678" t="s">
        <v>1016</v>
      </c>
      <c r="L300" s="681">
        <v>1346.3499755859375</v>
      </c>
      <c r="M300" s="681">
        <v>3</v>
      </c>
      <c r="N300" s="682">
        <v>4039.0499267578125</v>
      </c>
    </row>
    <row r="301" spans="1:14" ht="14.4" customHeight="1" x14ac:dyDescent="0.3">
      <c r="A301" s="676" t="s">
        <v>482</v>
      </c>
      <c r="B301" s="677" t="s">
        <v>483</v>
      </c>
      <c r="C301" s="678" t="s">
        <v>495</v>
      </c>
      <c r="D301" s="679" t="s">
        <v>496</v>
      </c>
      <c r="E301" s="680">
        <v>50113008</v>
      </c>
      <c r="F301" s="679" t="s">
        <v>1006</v>
      </c>
      <c r="G301" s="678"/>
      <c r="H301" s="678"/>
      <c r="I301" s="678">
        <v>6480</v>
      </c>
      <c r="J301" s="678" t="s">
        <v>1017</v>
      </c>
      <c r="K301" s="678" t="s">
        <v>1018</v>
      </c>
      <c r="L301" s="681">
        <v>4305.399924538352</v>
      </c>
      <c r="M301" s="681">
        <v>22</v>
      </c>
      <c r="N301" s="682">
        <v>94718.79833984375</v>
      </c>
    </row>
    <row r="302" spans="1:14" ht="14.4" customHeight="1" x14ac:dyDescent="0.3">
      <c r="A302" s="676" t="s">
        <v>482</v>
      </c>
      <c r="B302" s="677" t="s">
        <v>483</v>
      </c>
      <c r="C302" s="678" t="s">
        <v>495</v>
      </c>
      <c r="D302" s="679" t="s">
        <v>496</v>
      </c>
      <c r="E302" s="680">
        <v>50113013</v>
      </c>
      <c r="F302" s="679" t="s">
        <v>1019</v>
      </c>
      <c r="G302" s="678" t="s">
        <v>523</v>
      </c>
      <c r="H302" s="678">
        <v>194155</v>
      </c>
      <c r="I302" s="678">
        <v>94155</v>
      </c>
      <c r="J302" s="678" t="s">
        <v>1020</v>
      </c>
      <c r="K302" s="678" t="s">
        <v>1021</v>
      </c>
      <c r="L302" s="681">
        <v>324.10000000000002</v>
      </c>
      <c r="M302" s="681">
        <v>2.5</v>
      </c>
      <c r="N302" s="682">
        <v>810.25</v>
      </c>
    </row>
    <row r="303" spans="1:14" ht="14.4" customHeight="1" x14ac:dyDescent="0.3">
      <c r="A303" s="676" t="s">
        <v>482</v>
      </c>
      <c r="B303" s="677" t="s">
        <v>483</v>
      </c>
      <c r="C303" s="678" t="s">
        <v>495</v>
      </c>
      <c r="D303" s="679" t="s">
        <v>496</v>
      </c>
      <c r="E303" s="680">
        <v>50113013</v>
      </c>
      <c r="F303" s="679" t="s">
        <v>1019</v>
      </c>
      <c r="G303" s="678" t="s">
        <v>523</v>
      </c>
      <c r="H303" s="678">
        <v>195147</v>
      </c>
      <c r="I303" s="678">
        <v>195147</v>
      </c>
      <c r="J303" s="678" t="s">
        <v>1022</v>
      </c>
      <c r="K303" s="678" t="s">
        <v>1023</v>
      </c>
      <c r="L303" s="681">
        <v>572.22</v>
      </c>
      <c r="M303" s="681">
        <v>6.4</v>
      </c>
      <c r="N303" s="682">
        <v>3662.2080000000001</v>
      </c>
    </row>
    <row r="304" spans="1:14" ht="14.4" customHeight="1" x14ac:dyDescent="0.3">
      <c r="A304" s="676" t="s">
        <v>482</v>
      </c>
      <c r="B304" s="677" t="s">
        <v>483</v>
      </c>
      <c r="C304" s="678" t="s">
        <v>495</v>
      </c>
      <c r="D304" s="679" t="s">
        <v>496</v>
      </c>
      <c r="E304" s="680">
        <v>50113013</v>
      </c>
      <c r="F304" s="679" t="s">
        <v>1019</v>
      </c>
      <c r="G304" s="678" t="s">
        <v>501</v>
      </c>
      <c r="H304" s="678">
        <v>172972</v>
      </c>
      <c r="I304" s="678">
        <v>72972</v>
      </c>
      <c r="J304" s="678" t="s">
        <v>1024</v>
      </c>
      <c r="K304" s="678" t="s">
        <v>1025</v>
      </c>
      <c r="L304" s="681">
        <v>181.54642392717804</v>
      </c>
      <c r="M304" s="681">
        <v>153.80000000000001</v>
      </c>
      <c r="N304" s="682">
        <v>27921.839999999986</v>
      </c>
    </row>
    <row r="305" spans="1:14" ht="14.4" customHeight="1" x14ac:dyDescent="0.3">
      <c r="A305" s="676" t="s">
        <v>482</v>
      </c>
      <c r="B305" s="677" t="s">
        <v>483</v>
      </c>
      <c r="C305" s="678" t="s">
        <v>495</v>
      </c>
      <c r="D305" s="679" t="s">
        <v>496</v>
      </c>
      <c r="E305" s="680">
        <v>50113013</v>
      </c>
      <c r="F305" s="679" t="s">
        <v>1019</v>
      </c>
      <c r="G305" s="678" t="s">
        <v>501</v>
      </c>
      <c r="H305" s="678">
        <v>201961</v>
      </c>
      <c r="I305" s="678">
        <v>201961</v>
      </c>
      <c r="J305" s="678" t="s">
        <v>1026</v>
      </c>
      <c r="K305" s="678" t="s">
        <v>1027</v>
      </c>
      <c r="L305" s="681">
        <v>231.99</v>
      </c>
      <c r="M305" s="681">
        <v>3</v>
      </c>
      <c r="N305" s="682">
        <v>695.97</v>
      </c>
    </row>
    <row r="306" spans="1:14" ht="14.4" customHeight="1" x14ac:dyDescent="0.3">
      <c r="A306" s="676" t="s">
        <v>482</v>
      </c>
      <c r="B306" s="677" t="s">
        <v>483</v>
      </c>
      <c r="C306" s="678" t="s">
        <v>495</v>
      </c>
      <c r="D306" s="679" t="s">
        <v>496</v>
      </c>
      <c r="E306" s="680">
        <v>50113013</v>
      </c>
      <c r="F306" s="679" t="s">
        <v>1019</v>
      </c>
      <c r="G306" s="678" t="s">
        <v>523</v>
      </c>
      <c r="H306" s="678">
        <v>183817</v>
      </c>
      <c r="I306" s="678">
        <v>183817</v>
      </c>
      <c r="J306" s="678" t="s">
        <v>1028</v>
      </c>
      <c r="K306" s="678" t="s">
        <v>587</v>
      </c>
      <c r="L306" s="681">
        <v>944.40066666666655</v>
      </c>
      <c r="M306" s="681">
        <v>54</v>
      </c>
      <c r="N306" s="682">
        <v>50997.635999999991</v>
      </c>
    </row>
    <row r="307" spans="1:14" ht="14.4" customHeight="1" x14ac:dyDescent="0.3">
      <c r="A307" s="676" t="s">
        <v>482</v>
      </c>
      <c r="B307" s="677" t="s">
        <v>483</v>
      </c>
      <c r="C307" s="678" t="s">
        <v>495</v>
      </c>
      <c r="D307" s="679" t="s">
        <v>496</v>
      </c>
      <c r="E307" s="680">
        <v>50113013</v>
      </c>
      <c r="F307" s="679" t="s">
        <v>1019</v>
      </c>
      <c r="G307" s="678" t="s">
        <v>501</v>
      </c>
      <c r="H307" s="678">
        <v>164831</v>
      </c>
      <c r="I307" s="678">
        <v>64831</v>
      </c>
      <c r="J307" s="678" t="s">
        <v>1029</v>
      </c>
      <c r="K307" s="678" t="s">
        <v>1030</v>
      </c>
      <c r="L307" s="681">
        <v>198.88000000000005</v>
      </c>
      <c r="M307" s="681">
        <v>2</v>
      </c>
      <c r="N307" s="682">
        <v>397.7600000000001</v>
      </c>
    </row>
    <row r="308" spans="1:14" ht="14.4" customHeight="1" x14ac:dyDescent="0.3">
      <c r="A308" s="676" t="s">
        <v>482</v>
      </c>
      <c r="B308" s="677" t="s">
        <v>483</v>
      </c>
      <c r="C308" s="678" t="s">
        <v>495</v>
      </c>
      <c r="D308" s="679" t="s">
        <v>496</v>
      </c>
      <c r="E308" s="680">
        <v>50113013</v>
      </c>
      <c r="F308" s="679" t="s">
        <v>1019</v>
      </c>
      <c r="G308" s="678" t="s">
        <v>501</v>
      </c>
      <c r="H308" s="678">
        <v>183926</v>
      </c>
      <c r="I308" s="678">
        <v>183926</v>
      </c>
      <c r="J308" s="678" t="s">
        <v>1031</v>
      </c>
      <c r="K308" s="678" t="s">
        <v>587</v>
      </c>
      <c r="L308" s="681">
        <v>144.29571428571433</v>
      </c>
      <c r="M308" s="681">
        <v>11.2</v>
      </c>
      <c r="N308" s="682">
        <v>1616.1120000000003</v>
      </c>
    </row>
    <row r="309" spans="1:14" ht="14.4" customHeight="1" x14ac:dyDescent="0.3">
      <c r="A309" s="676" t="s">
        <v>482</v>
      </c>
      <c r="B309" s="677" t="s">
        <v>483</v>
      </c>
      <c r="C309" s="678" t="s">
        <v>495</v>
      </c>
      <c r="D309" s="679" t="s">
        <v>496</v>
      </c>
      <c r="E309" s="680">
        <v>50113013</v>
      </c>
      <c r="F309" s="679" t="s">
        <v>1019</v>
      </c>
      <c r="G309" s="678" t="s">
        <v>523</v>
      </c>
      <c r="H309" s="678">
        <v>153913</v>
      </c>
      <c r="I309" s="678">
        <v>53913</v>
      </c>
      <c r="J309" s="678" t="s">
        <v>1032</v>
      </c>
      <c r="K309" s="678" t="s">
        <v>1033</v>
      </c>
      <c r="L309" s="681">
        <v>78.339999999999989</v>
      </c>
      <c r="M309" s="681">
        <v>1</v>
      </c>
      <c r="N309" s="682">
        <v>78.339999999999989</v>
      </c>
    </row>
    <row r="310" spans="1:14" ht="14.4" customHeight="1" x14ac:dyDescent="0.3">
      <c r="A310" s="676" t="s">
        <v>482</v>
      </c>
      <c r="B310" s="677" t="s">
        <v>483</v>
      </c>
      <c r="C310" s="678" t="s">
        <v>495</v>
      </c>
      <c r="D310" s="679" t="s">
        <v>496</v>
      </c>
      <c r="E310" s="680">
        <v>50113013</v>
      </c>
      <c r="F310" s="679" t="s">
        <v>1019</v>
      </c>
      <c r="G310" s="678" t="s">
        <v>501</v>
      </c>
      <c r="H310" s="678">
        <v>117171</v>
      </c>
      <c r="I310" s="678">
        <v>17171</v>
      </c>
      <c r="J310" s="678" t="s">
        <v>1034</v>
      </c>
      <c r="K310" s="678" t="s">
        <v>618</v>
      </c>
      <c r="L310" s="681">
        <v>73.44000000000004</v>
      </c>
      <c r="M310" s="681">
        <v>11</v>
      </c>
      <c r="N310" s="682">
        <v>807.84000000000037</v>
      </c>
    </row>
    <row r="311" spans="1:14" ht="14.4" customHeight="1" x14ac:dyDescent="0.3">
      <c r="A311" s="676" t="s">
        <v>482</v>
      </c>
      <c r="B311" s="677" t="s">
        <v>483</v>
      </c>
      <c r="C311" s="678" t="s">
        <v>495</v>
      </c>
      <c r="D311" s="679" t="s">
        <v>496</v>
      </c>
      <c r="E311" s="680">
        <v>50113013</v>
      </c>
      <c r="F311" s="679" t="s">
        <v>1019</v>
      </c>
      <c r="G311" s="678" t="s">
        <v>501</v>
      </c>
      <c r="H311" s="678">
        <v>193922</v>
      </c>
      <c r="I311" s="678">
        <v>93922</v>
      </c>
      <c r="J311" s="678" t="s">
        <v>1035</v>
      </c>
      <c r="K311" s="678" t="s">
        <v>1036</v>
      </c>
      <c r="L311" s="681">
        <v>385.41</v>
      </c>
      <c r="M311" s="681">
        <v>1</v>
      </c>
      <c r="N311" s="682">
        <v>385.41</v>
      </c>
    </row>
    <row r="312" spans="1:14" ht="14.4" customHeight="1" x14ac:dyDescent="0.3">
      <c r="A312" s="676" t="s">
        <v>482</v>
      </c>
      <c r="B312" s="677" t="s">
        <v>483</v>
      </c>
      <c r="C312" s="678" t="s">
        <v>495</v>
      </c>
      <c r="D312" s="679" t="s">
        <v>496</v>
      </c>
      <c r="E312" s="680">
        <v>50113013</v>
      </c>
      <c r="F312" s="679" t="s">
        <v>1019</v>
      </c>
      <c r="G312" s="678" t="s">
        <v>523</v>
      </c>
      <c r="H312" s="678">
        <v>111706</v>
      </c>
      <c r="I312" s="678">
        <v>11706</v>
      </c>
      <c r="J312" s="678" t="s">
        <v>569</v>
      </c>
      <c r="K312" s="678" t="s">
        <v>1037</v>
      </c>
      <c r="L312" s="681">
        <v>233.72</v>
      </c>
      <c r="M312" s="681">
        <v>8</v>
      </c>
      <c r="N312" s="682">
        <v>1869.76</v>
      </c>
    </row>
    <row r="313" spans="1:14" ht="14.4" customHeight="1" x14ac:dyDescent="0.3">
      <c r="A313" s="676" t="s">
        <v>482</v>
      </c>
      <c r="B313" s="677" t="s">
        <v>483</v>
      </c>
      <c r="C313" s="678" t="s">
        <v>495</v>
      </c>
      <c r="D313" s="679" t="s">
        <v>496</v>
      </c>
      <c r="E313" s="680">
        <v>50113013</v>
      </c>
      <c r="F313" s="679" t="s">
        <v>1019</v>
      </c>
      <c r="G313" s="678" t="s">
        <v>484</v>
      </c>
      <c r="H313" s="678">
        <v>203855</v>
      </c>
      <c r="I313" s="678">
        <v>203855</v>
      </c>
      <c r="J313" s="678" t="s">
        <v>1038</v>
      </c>
      <c r="K313" s="678" t="s">
        <v>1039</v>
      </c>
      <c r="L313" s="681">
        <v>316.03000000000003</v>
      </c>
      <c r="M313" s="681">
        <v>5.7</v>
      </c>
      <c r="N313" s="682">
        <v>1801.3710000000001</v>
      </c>
    </row>
    <row r="314" spans="1:14" ht="14.4" customHeight="1" x14ac:dyDescent="0.3">
      <c r="A314" s="676" t="s">
        <v>482</v>
      </c>
      <c r="B314" s="677" t="s">
        <v>483</v>
      </c>
      <c r="C314" s="678" t="s">
        <v>495</v>
      </c>
      <c r="D314" s="679" t="s">
        <v>496</v>
      </c>
      <c r="E314" s="680">
        <v>50113013</v>
      </c>
      <c r="F314" s="679" t="s">
        <v>1019</v>
      </c>
      <c r="G314" s="678" t="s">
        <v>501</v>
      </c>
      <c r="H314" s="678">
        <v>131654</v>
      </c>
      <c r="I314" s="678">
        <v>131654</v>
      </c>
      <c r="J314" s="678" t="s">
        <v>1040</v>
      </c>
      <c r="K314" s="678" t="s">
        <v>1041</v>
      </c>
      <c r="L314" s="681">
        <v>264</v>
      </c>
      <c r="M314" s="681">
        <v>1</v>
      </c>
      <c r="N314" s="682">
        <v>264</v>
      </c>
    </row>
    <row r="315" spans="1:14" ht="14.4" customHeight="1" x14ac:dyDescent="0.3">
      <c r="A315" s="676" t="s">
        <v>482</v>
      </c>
      <c r="B315" s="677" t="s">
        <v>483</v>
      </c>
      <c r="C315" s="678" t="s">
        <v>495</v>
      </c>
      <c r="D315" s="679" t="s">
        <v>496</v>
      </c>
      <c r="E315" s="680">
        <v>50113013</v>
      </c>
      <c r="F315" s="679" t="s">
        <v>1019</v>
      </c>
      <c r="G315" s="678" t="s">
        <v>501</v>
      </c>
      <c r="H315" s="678">
        <v>131656</v>
      </c>
      <c r="I315" s="678">
        <v>131656</v>
      </c>
      <c r="J315" s="678" t="s">
        <v>1042</v>
      </c>
      <c r="K315" s="678" t="s">
        <v>1043</v>
      </c>
      <c r="L315" s="681">
        <v>517</v>
      </c>
      <c r="M315" s="681">
        <v>3.5</v>
      </c>
      <c r="N315" s="682">
        <v>1809.5</v>
      </c>
    </row>
    <row r="316" spans="1:14" ht="14.4" customHeight="1" x14ac:dyDescent="0.3">
      <c r="A316" s="676" t="s">
        <v>482</v>
      </c>
      <c r="B316" s="677" t="s">
        <v>483</v>
      </c>
      <c r="C316" s="678" t="s">
        <v>495</v>
      </c>
      <c r="D316" s="679" t="s">
        <v>496</v>
      </c>
      <c r="E316" s="680">
        <v>50113013</v>
      </c>
      <c r="F316" s="679" t="s">
        <v>1019</v>
      </c>
      <c r="G316" s="678" t="s">
        <v>501</v>
      </c>
      <c r="H316" s="678">
        <v>151458</v>
      </c>
      <c r="I316" s="678">
        <v>151458</v>
      </c>
      <c r="J316" s="678" t="s">
        <v>1044</v>
      </c>
      <c r="K316" s="678" t="s">
        <v>1045</v>
      </c>
      <c r="L316" s="681">
        <v>217.8</v>
      </c>
      <c r="M316" s="681">
        <v>1.6</v>
      </c>
      <c r="N316" s="682">
        <v>348.48</v>
      </c>
    </row>
    <row r="317" spans="1:14" ht="14.4" customHeight="1" x14ac:dyDescent="0.3">
      <c r="A317" s="676" t="s">
        <v>482</v>
      </c>
      <c r="B317" s="677" t="s">
        <v>483</v>
      </c>
      <c r="C317" s="678" t="s">
        <v>495</v>
      </c>
      <c r="D317" s="679" t="s">
        <v>496</v>
      </c>
      <c r="E317" s="680">
        <v>50113013</v>
      </c>
      <c r="F317" s="679" t="s">
        <v>1019</v>
      </c>
      <c r="G317" s="678" t="s">
        <v>501</v>
      </c>
      <c r="H317" s="678">
        <v>115658</v>
      </c>
      <c r="I317" s="678">
        <v>15658</v>
      </c>
      <c r="J317" s="678" t="s">
        <v>1046</v>
      </c>
      <c r="K317" s="678" t="s">
        <v>1047</v>
      </c>
      <c r="L317" s="681">
        <v>58.720000000000006</v>
      </c>
      <c r="M317" s="681">
        <v>1</v>
      </c>
      <c r="N317" s="682">
        <v>58.720000000000006</v>
      </c>
    </row>
    <row r="318" spans="1:14" ht="14.4" customHeight="1" x14ac:dyDescent="0.3">
      <c r="A318" s="676" t="s">
        <v>482</v>
      </c>
      <c r="B318" s="677" t="s">
        <v>483</v>
      </c>
      <c r="C318" s="678" t="s">
        <v>495</v>
      </c>
      <c r="D318" s="679" t="s">
        <v>496</v>
      </c>
      <c r="E318" s="680">
        <v>50113013</v>
      </c>
      <c r="F318" s="679" t="s">
        <v>1019</v>
      </c>
      <c r="G318" s="678" t="s">
        <v>501</v>
      </c>
      <c r="H318" s="678">
        <v>162187</v>
      </c>
      <c r="I318" s="678">
        <v>162187</v>
      </c>
      <c r="J318" s="678" t="s">
        <v>1048</v>
      </c>
      <c r="K318" s="678" t="s">
        <v>1049</v>
      </c>
      <c r="L318" s="681">
        <v>286</v>
      </c>
      <c r="M318" s="681">
        <v>23.8</v>
      </c>
      <c r="N318" s="682">
        <v>6806.8</v>
      </c>
    </row>
    <row r="319" spans="1:14" ht="14.4" customHeight="1" x14ac:dyDescent="0.3">
      <c r="A319" s="676" t="s">
        <v>482</v>
      </c>
      <c r="B319" s="677" t="s">
        <v>483</v>
      </c>
      <c r="C319" s="678" t="s">
        <v>495</v>
      </c>
      <c r="D319" s="679" t="s">
        <v>496</v>
      </c>
      <c r="E319" s="680">
        <v>50113013</v>
      </c>
      <c r="F319" s="679" t="s">
        <v>1019</v>
      </c>
      <c r="G319" s="678" t="s">
        <v>523</v>
      </c>
      <c r="H319" s="678">
        <v>849655</v>
      </c>
      <c r="I319" s="678">
        <v>129836</v>
      </c>
      <c r="J319" s="678" t="s">
        <v>1050</v>
      </c>
      <c r="K319" s="678" t="s">
        <v>1051</v>
      </c>
      <c r="L319" s="681">
        <v>264</v>
      </c>
      <c r="M319" s="681">
        <v>5.7</v>
      </c>
      <c r="N319" s="682">
        <v>1504.8</v>
      </c>
    </row>
    <row r="320" spans="1:14" ht="14.4" customHeight="1" x14ac:dyDescent="0.3">
      <c r="A320" s="676" t="s">
        <v>482</v>
      </c>
      <c r="B320" s="677" t="s">
        <v>483</v>
      </c>
      <c r="C320" s="678" t="s">
        <v>495</v>
      </c>
      <c r="D320" s="679" t="s">
        <v>496</v>
      </c>
      <c r="E320" s="680">
        <v>50113013</v>
      </c>
      <c r="F320" s="679" t="s">
        <v>1019</v>
      </c>
      <c r="G320" s="678" t="s">
        <v>523</v>
      </c>
      <c r="H320" s="678">
        <v>849887</v>
      </c>
      <c r="I320" s="678">
        <v>129834</v>
      </c>
      <c r="J320" s="678" t="s">
        <v>1052</v>
      </c>
      <c r="K320" s="678" t="s">
        <v>484</v>
      </c>
      <c r="L320" s="681">
        <v>155.1</v>
      </c>
      <c r="M320" s="681">
        <v>9.9999999999999645E-2</v>
      </c>
      <c r="N320" s="682">
        <v>15.509999999999945</v>
      </c>
    </row>
    <row r="321" spans="1:14" ht="14.4" customHeight="1" x14ac:dyDescent="0.3">
      <c r="A321" s="676" t="s">
        <v>482</v>
      </c>
      <c r="B321" s="677" t="s">
        <v>483</v>
      </c>
      <c r="C321" s="678" t="s">
        <v>495</v>
      </c>
      <c r="D321" s="679" t="s">
        <v>496</v>
      </c>
      <c r="E321" s="680">
        <v>50113013</v>
      </c>
      <c r="F321" s="679" t="s">
        <v>1019</v>
      </c>
      <c r="G321" s="678" t="s">
        <v>501</v>
      </c>
      <c r="H321" s="678">
        <v>120605</v>
      </c>
      <c r="I321" s="678">
        <v>20605</v>
      </c>
      <c r="J321" s="678" t="s">
        <v>1053</v>
      </c>
      <c r="K321" s="678" t="s">
        <v>1054</v>
      </c>
      <c r="L321" s="681">
        <v>605.87462429843163</v>
      </c>
      <c r="M321" s="681">
        <v>13</v>
      </c>
      <c r="N321" s="682">
        <v>7876.3701158796111</v>
      </c>
    </row>
    <row r="322" spans="1:14" ht="14.4" customHeight="1" x14ac:dyDescent="0.3">
      <c r="A322" s="676" t="s">
        <v>482</v>
      </c>
      <c r="B322" s="677" t="s">
        <v>483</v>
      </c>
      <c r="C322" s="678" t="s">
        <v>495</v>
      </c>
      <c r="D322" s="679" t="s">
        <v>496</v>
      </c>
      <c r="E322" s="680">
        <v>50113013</v>
      </c>
      <c r="F322" s="679" t="s">
        <v>1019</v>
      </c>
      <c r="G322" s="678" t="s">
        <v>501</v>
      </c>
      <c r="H322" s="678">
        <v>844576</v>
      </c>
      <c r="I322" s="678">
        <v>100339</v>
      </c>
      <c r="J322" s="678" t="s">
        <v>1055</v>
      </c>
      <c r="K322" s="678" t="s">
        <v>1056</v>
      </c>
      <c r="L322" s="681">
        <v>97.61</v>
      </c>
      <c r="M322" s="681">
        <v>2</v>
      </c>
      <c r="N322" s="682">
        <v>195.22</v>
      </c>
    </row>
    <row r="323" spans="1:14" ht="14.4" customHeight="1" x14ac:dyDescent="0.3">
      <c r="A323" s="676" t="s">
        <v>482</v>
      </c>
      <c r="B323" s="677" t="s">
        <v>483</v>
      </c>
      <c r="C323" s="678" t="s">
        <v>495</v>
      </c>
      <c r="D323" s="679" t="s">
        <v>496</v>
      </c>
      <c r="E323" s="680">
        <v>50113013</v>
      </c>
      <c r="F323" s="679" t="s">
        <v>1019</v>
      </c>
      <c r="G323" s="678" t="s">
        <v>501</v>
      </c>
      <c r="H323" s="678">
        <v>168860</v>
      </c>
      <c r="I323" s="678">
        <v>168860</v>
      </c>
      <c r="J323" s="678" t="s">
        <v>1057</v>
      </c>
      <c r="K323" s="678" t="s">
        <v>1058</v>
      </c>
      <c r="L323" s="681">
        <v>28965.49</v>
      </c>
      <c r="M323" s="681">
        <v>1</v>
      </c>
      <c r="N323" s="682">
        <v>28965.49</v>
      </c>
    </row>
    <row r="324" spans="1:14" ht="14.4" customHeight="1" x14ac:dyDescent="0.3">
      <c r="A324" s="676" t="s">
        <v>482</v>
      </c>
      <c r="B324" s="677" t="s">
        <v>483</v>
      </c>
      <c r="C324" s="678" t="s">
        <v>495</v>
      </c>
      <c r="D324" s="679" t="s">
        <v>496</v>
      </c>
      <c r="E324" s="680">
        <v>50113013</v>
      </c>
      <c r="F324" s="679" t="s">
        <v>1019</v>
      </c>
      <c r="G324" s="678" t="s">
        <v>501</v>
      </c>
      <c r="H324" s="678">
        <v>197654</v>
      </c>
      <c r="I324" s="678">
        <v>97654</v>
      </c>
      <c r="J324" s="678" t="s">
        <v>1059</v>
      </c>
      <c r="K324" s="678" t="s">
        <v>1060</v>
      </c>
      <c r="L324" s="681">
        <v>35.050000000000004</v>
      </c>
      <c r="M324" s="681">
        <v>1</v>
      </c>
      <c r="N324" s="682">
        <v>35.050000000000004</v>
      </c>
    </row>
    <row r="325" spans="1:14" ht="14.4" customHeight="1" x14ac:dyDescent="0.3">
      <c r="A325" s="676" t="s">
        <v>482</v>
      </c>
      <c r="B325" s="677" t="s">
        <v>483</v>
      </c>
      <c r="C325" s="678" t="s">
        <v>495</v>
      </c>
      <c r="D325" s="679" t="s">
        <v>496</v>
      </c>
      <c r="E325" s="680">
        <v>50113013</v>
      </c>
      <c r="F325" s="679" t="s">
        <v>1019</v>
      </c>
      <c r="G325" s="678" t="s">
        <v>501</v>
      </c>
      <c r="H325" s="678">
        <v>101066</v>
      </c>
      <c r="I325" s="678">
        <v>1066</v>
      </c>
      <c r="J325" s="678" t="s">
        <v>1061</v>
      </c>
      <c r="K325" s="678" t="s">
        <v>1062</v>
      </c>
      <c r="L325" s="681">
        <v>51.04</v>
      </c>
      <c r="M325" s="681">
        <v>16</v>
      </c>
      <c r="N325" s="682">
        <v>816.64</v>
      </c>
    </row>
    <row r="326" spans="1:14" ht="14.4" customHeight="1" x14ac:dyDescent="0.3">
      <c r="A326" s="676" t="s">
        <v>482</v>
      </c>
      <c r="B326" s="677" t="s">
        <v>483</v>
      </c>
      <c r="C326" s="678" t="s">
        <v>495</v>
      </c>
      <c r="D326" s="679" t="s">
        <v>496</v>
      </c>
      <c r="E326" s="680">
        <v>50113013</v>
      </c>
      <c r="F326" s="679" t="s">
        <v>1019</v>
      </c>
      <c r="G326" s="678" t="s">
        <v>501</v>
      </c>
      <c r="H326" s="678">
        <v>847476</v>
      </c>
      <c r="I326" s="678">
        <v>112782</v>
      </c>
      <c r="J326" s="678" t="s">
        <v>1063</v>
      </c>
      <c r="K326" s="678" t="s">
        <v>1064</v>
      </c>
      <c r="L326" s="681">
        <v>667.01061818181813</v>
      </c>
      <c r="M326" s="681">
        <v>5.5</v>
      </c>
      <c r="N326" s="682">
        <v>3668.5583999999994</v>
      </c>
    </row>
    <row r="327" spans="1:14" ht="14.4" customHeight="1" x14ac:dyDescent="0.3">
      <c r="A327" s="676" t="s">
        <v>482</v>
      </c>
      <c r="B327" s="677" t="s">
        <v>483</v>
      </c>
      <c r="C327" s="678" t="s">
        <v>495</v>
      </c>
      <c r="D327" s="679" t="s">
        <v>496</v>
      </c>
      <c r="E327" s="680">
        <v>50113013</v>
      </c>
      <c r="F327" s="679" t="s">
        <v>1019</v>
      </c>
      <c r="G327" s="678" t="s">
        <v>501</v>
      </c>
      <c r="H327" s="678">
        <v>96414</v>
      </c>
      <c r="I327" s="678">
        <v>96414</v>
      </c>
      <c r="J327" s="678" t="s">
        <v>1065</v>
      </c>
      <c r="K327" s="678" t="s">
        <v>1066</v>
      </c>
      <c r="L327" s="681">
        <v>57.99</v>
      </c>
      <c r="M327" s="681">
        <v>6</v>
      </c>
      <c r="N327" s="682">
        <v>347.94</v>
      </c>
    </row>
    <row r="328" spans="1:14" ht="14.4" customHeight="1" x14ac:dyDescent="0.3">
      <c r="A328" s="676" t="s">
        <v>482</v>
      </c>
      <c r="B328" s="677" t="s">
        <v>483</v>
      </c>
      <c r="C328" s="678" t="s">
        <v>495</v>
      </c>
      <c r="D328" s="679" t="s">
        <v>496</v>
      </c>
      <c r="E328" s="680">
        <v>50113013</v>
      </c>
      <c r="F328" s="679" t="s">
        <v>1019</v>
      </c>
      <c r="G328" s="678" t="s">
        <v>501</v>
      </c>
      <c r="H328" s="678">
        <v>216183</v>
      </c>
      <c r="I328" s="678">
        <v>216183</v>
      </c>
      <c r="J328" s="678" t="s">
        <v>1067</v>
      </c>
      <c r="K328" s="678" t="s">
        <v>1068</v>
      </c>
      <c r="L328" s="681">
        <v>251.28186826183665</v>
      </c>
      <c r="M328" s="681">
        <v>70</v>
      </c>
      <c r="N328" s="682">
        <v>17589.730778328565</v>
      </c>
    </row>
    <row r="329" spans="1:14" ht="14.4" customHeight="1" x14ac:dyDescent="0.3">
      <c r="A329" s="676" t="s">
        <v>482</v>
      </c>
      <c r="B329" s="677" t="s">
        <v>483</v>
      </c>
      <c r="C329" s="678" t="s">
        <v>495</v>
      </c>
      <c r="D329" s="679" t="s">
        <v>496</v>
      </c>
      <c r="E329" s="680">
        <v>50113013</v>
      </c>
      <c r="F329" s="679" t="s">
        <v>1019</v>
      </c>
      <c r="G329" s="678" t="s">
        <v>484</v>
      </c>
      <c r="H329" s="678">
        <v>111592</v>
      </c>
      <c r="I329" s="678">
        <v>11592</v>
      </c>
      <c r="J329" s="678" t="s">
        <v>1069</v>
      </c>
      <c r="K329" s="678" t="s">
        <v>1070</v>
      </c>
      <c r="L329" s="681">
        <v>382.43999999999994</v>
      </c>
      <c r="M329" s="681">
        <v>5</v>
      </c>
      <c r="N329" s="682">
        <v>1912.1999999999998</v>
      </c>
    </row>
    <row r="330" spans="1:14" ht="14.4" customHeight="1" x14ac:dyDescent="0.3">
      <c r="A330" s="676" t="s">
        <v>482</v>
      </c>
      <c r="B330" s="677" t="s">
        <v>483</v>
      </c>
      <c r="C330" s="678" t="s">
        <v>495</v>
      </c>
      <c r="D330" s="679" t="s">
        <v>496</v>
      </c>
      <c r="E330" s="680">
        <v>50113013</v>
      </c>
      <c r="F330" s="679" t="s">
        <v>1019</v>
      </c>
      <c r="G330" s="678" t="s">
        <v>523</v>
      </c>
      <c r="H330" s="678">
        <v>197000</v>
      </c>
      <c r="I330" s="678">
        <v>97000</v>
      </c>
      <c r="J330" s="678" t="s">
        <v>1071</v>
      </c>
      <c r="K330" s="678" t="s">
        <v>1072</v>
      </c>
      <c r="L330" s="681">
        <v>28.964851346929166</v>
      </c>
      <c r="M330" s="681">
        <v>770</v>
      </c>
      <c r="N330" s="682">
        <v>22302.935537135458</v>
      </c>
    </row>
    <row r="331" spans="1:14" ht="14.4" customHeight="1" x14ac:dyDescent="0.3">
      <c r="A331" s="676" t="s">
        <v>482</v>
      </c>
      <c r="B331" s="677" t="s">
        <v>483</v>
      </c>
      <c r="C331" s="678" t="s">
        <v>495</v>
      </c>
      <c r="D331" s="679" t="s">
        <v>496</v>
      </c>
      <c r="E331" s="680">
        <v>50113013</v>
      </c>
      <c r="F331" s="679" t="s">
        <v>1019</v>
      </c>
      <c r="G331" s="678" t="s">
        <v>501</v>
      </c>
      <c r="H331" s="678">
        <v>101076</v>
      </c>
      <c r="I331" s="678">
        <v>1076</v>
      </c>
      <c r="J331" s="678" t="s">
        <v>1073</v>
      </c>
      <c r="K331" s="678" t="s">
        <v>826</v>
      </c>
      <c r="L331" s="681">
        <v>67.739999999999966</v>
      </c>
      <c r="M331" s="681">
        <v>12</v>
      </c>
      <c r="N331" s="682">
        <v>812.87999999999965</v>
      </c>
    </row>
    <row r="332" spans="1:14" ht="14.4" customHeight="1" x14ac:dyDescent="0.3">
      <c r="A332" s="676" t="s">
        <v>482</v>
      </c>
      <c r="B332" s="677" t="s">
        <v>483</v>
      </c>
      <c r="C332" s="678" t="s">
        <v>495</v>
      </c>
      <c r="D332" s="679" t="s">
        <v>496</v>
      </c>
      <c r="E332" s="680">
        <v>50113013</v>
      </c>
      <c r="F332" s="679" t="s">
        <v>1019</v>
      </c>
      <c r="G332" s="678" t="s">
        <v>523</v>
      </c>
      <c r="H332" s="678">
        <v>113453</v>
      </c>
      <c r="I332" s="678">
        <v>113453</v>
      </c>
      <c r="J332" s="678" t="s">
        <v>1074</v>
      </c>
      <c r="K332" s="678" t="s">
        <v>1075</v>
      </c>
      <c r="L332" s="681">
        <v>462</v>
      </c>
      <c r="M332" s="681">
        <v>85.600000000000009</v>
      </c>
      <c r="N332" s="682">
        <v>39547.200000000004</v>
      </c>
    </row>
    <row r="333" spans="1:14" ht="14.4" customHeight="1" x14ac:dyDescent="0.3">
      <c r="A333" s="676" t="s">
        <v>482</v>
      </c>
      <c r="B333" s="677" t="s">
        <v>483</v>
      </c>
      <c r="C333" s="678" t="s">
        <v>495</v>
      </c>
      <c r="D333" s="679" t="s">
        <v>496</v>
      </c>
      <c r="E333" s="680">
        <v>50113013</v>
      </c>
      <c r="F333" s="679" t="s">
        <v>1019</v>
      </c>
      <c r="G333" s="678" t="s">
        <v>484</v>
      </c>
      <c r="H333" s="678">
        <v>201030</v>
      </c>
      <c r="I333" s="678">
        <v>201030</v>
      </c>
      <c r="J333" s="678" t="s">
        <v>1076</v>
      </c>
      <c r="K333" s="678" t="s">
        <v>1077</v>
      </c>
      <c r="L333" s="681">
        <v>26.610000000000007</v>
      </c>
      <c r="M333" s="681">
        <v>104</v>
      </c>
      <c r="N333" s="682">
        <v>2767.4400000000005</v>
      </c>
    </row>
    <row r="334" spans="1:14" ht="14.4" customHeight="1" x14ac:dyDescent="0.3">
      <c r="A334" s="676" t="s">
        <v>482</v>
      </c>
      <c r="B334" s="677" t="s">
        <v>483</v>
      </c>
      <c r="C334" s="678" t="s">
        <v>495</v>
      </c>
      <c r="D334" s="679" t="s">
        <v>496</v>
      </c>
      <c r="E334" s="680">
        <v>50113013</v>
      </c>
      <c r="F334" s="679" t="s">
        <v>1019</v>
      </c>
      <c r="G334" s="678" t="s">
        <v>501</v>
      </c>
      <c r="H334" s="678">
        <v>106264</v>
      </c>
      <c r="I334" s="678">
        <v>6264</v>
      </c>
      <c r="J334" s="678" t="s">
        <v>1078</v>
      </c>
      <c r="K334" s="678" t="s">
        <v>1079</v>
      </c>
      <c r="L334" s="681">
        <v>31.890000000000008</v>
      </c>
      <c r="M334" s="681">
        <v>5</v>
      </c>
      <c r="N334" s="682">
        <v>159.45000000000005</v>
      </c>
    </row>
    <row r="335" spans="1:14" ht="14.4" customHeight="1" x14ac:dyDescent="0.3">
      <c r="A335" s="676" t="s">
        <v>482</v>
      </c>
      <c r="B335" s="677" t="s">
        <v>483</v>
      </c>
      <c r="C335" s="678" t="s">
        <v>495</v>
      </c>
      <c r="D335" s="679" t="s">
        <v>496</v>
      </c>
      <c r="E335" s="680">
        <v>50113013</v>
      </c>
      <c r="F335" s="679" t="s">
        <v>1019</v>
      </c>
      <c r="G335" s="678" t="s">
        <v>501</v>
      </c>
      <c r="H335" s="678">
        <v>847759</v>
      </c>
      <c r="I335" s="678">
        <v>142077</v>
      </c>
      <c r="J335" s="678" t="s">
        <v>1080</v>
      </c>
      <c r="K335" s="678" t="s">
        <v>1081</v>
      </c>
      <c r="L335" s="681">
        <v>1732.28</v>
      </c>
      <c r="M335" s="681">
        <v>5</v>
      </c>
      <c r="N335" s="682">
        <v>8661.4</v>
      </c>
    </row>
    <row r="336" spans="1:14" ht="14.4" customHeight="1" x14ac:dyDescent="0.3">
      <c r="A336" s="676" t="s">
        <v>482</v>
      </c>
      <c r="B336" s="677" t="s">
        <v>483</v>
      </c>
      <c r="C336" s="678" t="s">
        <v>495</v>
      </c>
      <c r="D336" s="679" t="s">
        <v>496</v>
      </c>
      <c r="E336" s="680">
        <v>50113013</v>
      </c>
      <c r="F336" s="679" t="s">
        <v>1019</v>
      </c>
      <c r="G336" s="678" t="s">
        <v>523</v>
      </c>
      <c r="H336" s="678">
        <v>126127</v>
      </c>
      <c r="I336" s="678">
        <v>26127</v>
      </c>
      <c r="J336" s="678" t="s">
        <v>1082</v>
      </c>
      <c r="K336" s="678" t="s">
        <v>1083</v>
      </c>
      <c r="L336" s="681">
        <v>12418.166380114357</v>
      </c>
      <c r="M336" s="681">
        <v>49</v>
      </c>
      <c r="N336" s="682">
        <v>608490.15262560348</v>
      </c>
    </row>
    <row r="337" spans="1:14" ht="14.4" customHeight="1" x14ac:dyDescent="0.3">
      <c r="A337" s="676" t="s">
        <v>482</v>
      </c>
      <c r="B337" s="677" t="s">
        <v>483</v>
      </c>
      <c r="C337" s="678" t="s">
        <v>495</v>
      </c>
      <c r="D337" s="679" t="s">
        <v>496</v>
      </c>
      <c r="E337" s="680">
        <v>50113013</v>
      </c>
      <c r="F337" s="679" t="s">
        <v>1019</v>
      </c>
      <c r="G337" s="678" t="s">
        <v>501</v>
      </c>
      <c r="H337" s="678">
        <v>116600</v>
      </c>
      <c r="I337" s="678">
        <v>16600</v>
      </c>
      <c r="J337" s="678" t="s">
        <v>1084</v>
      </c>
      <c r="K337" s="678" t="s">
        <v>1085</v>
      </c>
      <c r="L337" s="681">
        <v>23.560014000529751</v>
      </c>
      <c r="M337" s="681">
        <v>161</v>
      </c>
      <c r="N337" s="682">
        <v>3793.16225408529</v>
      </c>
    </row>
    <row r="338" spans="1:14" ht="14.4" customHeight="1" x14ac:dyDescent="0.3">
      <c r="A338" s="676" t="s">
        <v>482</v>
      </c>
      <c r="B338" s="677" t="s">
        <v>483</v>
      </c>
      <c r="C338" s="678" t="s">
        <v>495</v>
      </c>
      <c r="D338" s="679" t="s">
        <v>496</v>
      </c>
      <c r="E338" s="680">
        <v>50113013</v>
      </c>
      <c r="F338" s="679" t="s">
        <v>1019</v>
      </c>
      <c r="G338" s="678" t="s">
        <v>523</v>
      </c>
      <c r="H338" s="678">
        <v>166269</v>
      </c>
      <c r="I338" s="678">
        <v>166269</v>
      </c>
      <c r="J338" s="678" t="s">
        <v>1086</v>
      </c>
      <c r="K338" s="678" t="s">
        <v>1087</v>
      </c>
      <c r="L338" s="681">
        <v>53.524000000000008</v>
      </c>
      <c r="M338" s="681">
        <v>50</v>
      </c>
      <c r="N338" s="682">
        <v>2676.2000000000003</v>
      </c>
    </row>
    <row r="339" spans="1:14" ht="14.4" customHeight="1" x14ac:dyDescent="0.3">
      <c r="A339" s="676" t="s">
        <v>482</v>
      </c>
      <c r="B339" s="677" t="s">
        <v>483</v>
      </c>
      <c r="C339" s="678" t="s">
        <v>495</v>
      </c>
      <c r="D339" s="679" t="s">
        <v>496</v>
      </c>
      <c r="E339" s="680">
        <v>50113013</v>
      </c>
      <c r="F339" s="679" t="s">
        <v>1019</v>
      </c>
      <c r="G339" s="678" t="s">
        <v>523</v>
      </c>
      <c r="H339" s="678">
        <v>166265</v>
      </c>
      <c r="I339" s="678">
        <v>166265</v>
      </c>
      <c r="J339" s="678" t="s">
        <v>1088</v>
      </c>
      <c r="K339" s="678" t="s">
        <v>1068</v>
      </c>
      <c r="L339" s="681">
        <v>35.279999999999994</v>
      </c>
      <c r="M339" s="681">
        <v>20</v>
      </c>
      <c r="N339" s="682">
        <v>705.59999999999991</v>
      </c>
    </row>
    <row r="340" spans="1:14" ht="14.4" customHeight="1" x14ac:dyDescent="0.3">
      <c r="A340" s="676" t="s">
        <v>482</v>
      </c>
      <c r="B340" s="677" t="s">
        <v>483</v>
      </c>
      <c r="C340" s="678" t="s">
        <v>495</v>
      </c>
      <c r="D340" s="679" t="s">
        <v>496</v>
      </c>
      <c r="E340" s="680">
        <v>50113013</v>
      </c>
      <c r="F340" s="679" t="s">
        <v>1019</v>
      </c>
      <c r="G340" s="678" t="s">
        <v>523</v>
      </c>
      <c r="H340" s="678">
        <v>103708</v>
      </c>
      <c r="I340" s="678">
        <v>3708</v>
      </c>
      <c r="J340" s="678" t="s">
        <v>1089</v>
      </c>
      <c r="K340" s="678" t="s">
        <v>1090</v>
      </c>
      <c r="L340" s="681">
        <v>1624.6556249999999</v>
      </c>
      <c r="M340" s="681">
        <v>1.6</v>
      </c>
      <c r="N340" s="682">
        <v>2599.4490000000001</v>
      </c>
    </row>
    <row r="341" spans="1:14" ht="14.4" customHeight="1" x14ac:dyDescent="0.3">
      <c r="A341" s="676" t="s">
        <v>482</v>
      </c>
      <c r="B341" s="677" t="s">
        <v>483</v>
      </c>
      <c r="C341" s="678" t="s">
        <v>495</v>
      </c>
      <c r="D341" s="679" t="s">
        <v>496</v>
      </c>
      <c r="E341" s="680">
        <v>50113014</v>
      </c>
      <c r="F341" s="679" t="s">
        <v>1091</v>
      </c>
      <c r="G341" s="678" t="s">
        <v>501</v>
      </c>
      <c r="H341" s="678">
        <v>850734</v>
      </c>
      <c r="I341" s="678">
        <v>149384</v>
      </c>
      <c r="J341" s="678" t="s">
        <v>1092</v>
      </c>
      <c r="K341" s="678" t="s">
        <v>1093</v>
      </c>
      <c r="L341" s="681">
        <v>5517.05</v>
      </c>
      <c r="M341" s="681">
        <v>8</v>
      </c>
      <c r="N341" s="682">
        <v>44136.4</v>
      </c>
    </row>
    <row r="342" spans="1:14" ht="14.4" customHeight="1" x14ac:dyDescent="0.3">
      <c r="A342" s="676" t="s">
        <v>482</v>
      </c>
      <c r="B342" s="677" t="s">
        <v>483</v>
      </c>
      <c r="C342" s="678" t="s">
        <v>495</v>
      </c>
      <c r="D342" s="679" t="s">
        <v>496</v>
      </c>
      <c r="E342" s="680">
        <v>50113014</v>
      </c>
      <c r="F342" s="679" t="s">
        <v>1091</v>
      </c>
      <c r="G342" s="678" t="s">
        <v>523</v>
      </c>
      <c r="H342" s="678">
        <v>164401</v>
      </c>
      <c r="I342" s="678">
        <v>164401</v>
      </c>
      <c r="J342" s="678" t="s">
        <v>1094</v>
      </c>
      <c r="K342" s="678" t="s">
        <v>1095</v>
      </c>
      <c r="L342" s="681">
        <v>155.74705882352941</v>
      </c>
      <c r="M342" s="681">
        <v>25.5</v>
      </c>
      <c r="N342" s="682">
        <v>3971.5499999999997</v>
      </c>
    </row>
    <row r="343" spans="1:14" ht="14.4" customHeight="1" x14ac:dyDescent="0.3">
      <c r="A343" s="676" t="s">
        <v>482</v>
      </c>
      <c r="B343" s="677" t="s">
        <v>483</v>
      </c>
      <c r="C343" s="678" t="s">
        <v>495</v>
      </c>
      <c r="D343" s="679" t="s">
        <v>496</v>
      </c>
      <c r="E343" s="680">
        <v>50113014</v>
      </c>
      <c r="F343" s="679" t="s">
        <v>1091</v>
      </c>
      <c r="G343" s="678" t="s">
        <v>523</v>
      </c>
      <c r="H343" s="678">
        <v>164407</v>
      </c>
      <c r="I343" s="678">
        <v>164407</v>
      </c>
      <c r="J343" s="678" t="s">
        <v>1094</v>
      </c>
      <c r="K343" s="678" t="s">
        <v>1096</v>
      </c>
      <c r="L343" s="681">
        <v>304.80879120879138</v>
      </c>
      <c r="M343" s="681">
        <v>18.199999999999996</v>
      </c>
      <c r="N343" s="682">
        <v>5547.5200000000013</v>
      </c>
    </row>
    <row r="344" spans="1:14" ht="14.4" customHeight="1" x14ac:dyDescent="0.3">
      <c r="A344" s="676" t="s">
        <v>482</v>
      </c>
      <c r="B344" s="677" t="s">
        <v>483</v>
      </c>
      <c r="C344" s="678" t="s">
        <v>495</v>
      </c>
      <c r="D344" s="679" t="s">
        <v>496</v>
      </c>
      <c r="E344" s="680">
        <v>50113014</v>
      </c>
      <c r="F344" s="679" t="s">
        <v>1091</v>
      </c>
      <c r="G344" s="678" t="s">
        <v>501</v>
      </c>
      <c r="H344" s="678">
        <v>116895</v>
      </c>
      <c r="I344" s="678">
        <v>16895</v>
      </c>
      <c r="J344" s="678" t="s">
        <v>1097</v>
      </c>
      <c r="K344" s="678" t="s">
        <v>1098</v>
      </c>
      <c r="L344" s="681">
        <v>108.62999999999997</v>
      </c>
      <c r="M344" s="681">
        <v>10</v>
      </c>
      <c r="N344" s="682">
        <v>1086.2999999999997</v>
      </c>
    </row>
    <row r="345" spans="1:14" ht="14.4" customHeight="1" x14ac:dyDescent="0.3">
      <c r="A345" s="676" t="s">
        <v>482</v>
      </c>
      <c r="B345" s="677" t="s">
        <v>483</v>
      </c>
      <c r="C345" s="678" t="s">
        <v>495</v>
      </c>
      <c r="D345" s="679" t="s">
        <v>496</v>
      </c>
      <c r="E345" s="680">
        <v>50113014</v>
      </c>
      <c r="F345" s="679" t="s">
        <v>1091</v>
      </c>
      <c r="G345" s="678" t="s">
        <v>501</v>
      </c>
      <c r="H345" s="678">
        <v>129428</v>
      </c>
      <c r="I345" s="678">
        <v>500720</v>
      </c>
      <c r="J345" s="678" t="s">
        <v>1099</v>
      </c>
      <c r="K345" s="678" t="s">
        <v>1100</v>
      </c>
      <c r="L345" s="681">
        <v>4950</v>
      </c>
      <c r="M345" s="681">
        <v>24</v>
      </c>
      <c r="N345" s="682">
        <v>118800</v>
      </c>
    </row>
    <row r="346" spans="1:14" ht="14.4" customHeight="1" thickBot="1" x14ac:dyDescent="0.35">
      <c r="A346" s="683" t="s">
        <v>482</v>
      </c>
      <c r="B346" s="684" t="s">
        <v>483</v>
      </c>
      <c r="C346" s="685" t="s">
        <v>495</v>
      </c>
      <c r="D346" s="686" t="s">
        <v>496</v>
      </c>
      <c r="E346" s="687">
        <v>50113014</v>
      </c>
      <c r="F346" s="686" t="s">
        <v>1091</v>
      </c>
      <c r="G346" s="685" t="s">
        <v>484</v>
      </c>
      <c r="H346" s="685">
        <v>196852</v>
      </c>
      <c r="I346" s="685">
        <v>196852</v>
      </c>
      <c r="J346" s="685" t="s">
        <v>1101</v>
      </c>
      <c r="K346" s="685" t="s">
        <v>1102</v>
      </c>
      <c r="L346" s="688">
        <v>493.46</v>
      </c>
      <c r="M346" s="688">
        <v>30</v>
      </c>
      <c r="N346" s="689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34" t="s">
        <v>181</v>
      </c>
      <c r="B1" s="535"/>
      <c r="C1" s="535"/>
      <c r="D1" s="535"/>
      <c r="E1" s="535"/>
      <c r="F1" s="535"/>
    </row>
    <row r="2" spans="1:6" ht="14.4" customHeight="1" thickBot="1" x14ac:dyDescent="0.35">
      <c r="A2" s="351" t="s">
        <v>288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36" t="s">
        <v>144</v>
      </c>
      <c r="C3" s="537"/>
      <c r="D3" s="538" t="s">
        <v>143</v>
      </c>
      <c r="E3" s="537"/>
      <c r="F3" s="96" t="s">
        <v>3</v>
      </c>
    </row>
    <row r="4" spans="1:6" ht="14.4" customHeight="1" thickBot="1" x14ac:dyDescent="0.35">
      <c r="A4" s="690" t="s">
        <v>166</v>
      </c>
      <c r="B4" s="691" t="s">
        <v>14</v>
      </c>
      <c r="C4" s="692" t="s">
        <v>2</v>
      </c>
      <c r="D4" s="691" t="s">
        <v>14</v>
      </c>
      <c r="E4" s="692" t="s">
        <v>2</v>
      </c>
      <c r="F4" s="693" t="s">
        <v>14</v>
      </c>
    </row>
    <row r="5" spans="1:6" ht="14.4" customHeight="1" thickBot="1" x14ac:dyDescent="0.35">
      <c r="A5" s="701" t="s">
        <v>1103</v>
      </c>
      <c r="B5" s="667">
        <v>17545.041000000001</v>
      </c>
      <c r="C5" s="694">
        <v>1.2979546227386816E-2</v>
      </c>
      <c r="D5" s="667">
        <v>1334200.2891240995</v>
      </c>
      <c r="E5" s="694">
        <v>0.98702045377261316</v>
      </c>
      <c r="F5" s="668">
        <v>1351745.3301240995</v>
      </c>
    </row>
    <row r="6" spans="1:6" ht="14.4" customHeight="1" thickBot="1" x14ac:dyDescent="0.35">
      <c r="A6" s="697" t="s">
        <v>3</v>
      </c>
      <c r="B6" s="698">
        <v>17545.041000000001</v>
      </c>
      <c r="C6" s="699">
        <v>1.2979546227386816E-2</v>
      </c>
      <c r="D6" s="698">
        <v>1334200.2891240995</v>
      </c>
      <c r="E6" s="699">
        <v>0.98702045377261316</v>
      </c>
      <c r="F6" s="700">
        <v>1351745.3301240995</v>
      </c>
    </row>
    <row r="7" spans="1:6" ht="14.4" customHeight="1" thickBot="1" x14ac:dyDescent="0.35"/>
    <row r="8" spans="1:6" ht="14.4" customHeight="1" x14ac:dyDescent="0.3">
      <c r="A8" s="707" t="s">
        <v>1104</v>
      </c>
      <c r="B8" s="674">
        <v>7189.58</v>
      </c>
      <c r="C8" s="695">
        <v>0.25906914023933497</v>
      </c>
      <c r="D8" s="674">
        <v>20562.007832337244</v>
      </c>
      <c r="E8" s="695">
        <v>0.74093085976066497</v>
      </c>
      <c r="F8" s="675">
        <v>27751.587832337245</v>
      </c>
    </row>
    <row r="9" spans="1:6" ht="14.4" customHeight="1" x14ac:dyDescent="0.3">
      <c r="A9" s="708" t="s">
        <v>1105</v>
      </c>
      <c r="B9" s="681">
        <v>4568.8110000000006</v>
      </c>
      <c r="C9" s="703">
        <v>1</v>
      </c>
      <c r="D9" s="681"/>
      <c r="E9" s="703">
        <v>0</v>
      </c>
      <c r="F9" s="682">
        <v>4568.8110000000006</v>
      </c>
    </row>
    <row r="10" spans="1:6" ht="14.4" customHeight="1" x14ac:dyDescent="0.3">
      <c r="A10" s="708" t="s">
        <v>1106</v>
      </c>
      <c r="B10" s="681">
        <v>1983.35</v>
      </c>
      <c r="C10" s="703">
        <v>0.35598063910361682</v>
      </c>
      <c r="D10" s="681">
        <v>3588.1608692265077</v>
      </c>
      <c r="E10" s="703">
        <v>0.64401936089638312</v>
      </c>
      <c r="F10" s="682">
        <v>5571.5108692265076</v>
      </c>
    </row>
    <row r="11" spans="1:6" ht="14.4" customHeight="1" x14ac:dyDescent="0.3">
      <c r="A11" s="708" t="s">
        <v>1107</v>
      </c>
      <c r="B11" s="681">
        <v>1912.1999999999998</v>
      </c>
      <c r="C11" s="703">
        <v>7.8967140079291315E-2</v>
      </c>
      <c r="D11" s="681">
        <v>22302.935537135443</v>
      </c>
      <c r="E11" s="703">
        <v>0.9210328599207086</v>
      </c>
      <c r="F11" s="682">
        <v>24215.135537135444</v>
      </c>
    </row>
    <row r="12" spans="1:6" ht="14.4" customHeight="1" x14ac:dyDescent="0.3">
      <c r="A12" s="708" t="s">
        <v>1108</v>
      </c>
      <c r="B12" s="681">
        <v>1079.7800000000002</v>
      </c>
      <c r="C12" s="703">
        <v>1</v>
      </c>
      <c r="D12" s="681"/>
      <c r="E12" s="703">
        <v>0</v>
      </c>
      <c r="F12" s="682">
        <v>1079.7800000000002</v>
      </c>
    </row>
    <row r="13" spans="1:6" ht="14.4" customHeight="1" x14ac:dyDescent="0.3">
      <c r="A13" s="708" t="s">
        <v>1109</v>
      </c>
      <c r="B13" s="681">
        <v>325.64999999999986</v>
      </c>
      <c r="C13" s="703">
        <v>1</v>
      </c>
      <c r="D13" s="681"/>
      <c r="E13" s="703">
        <v>0</v>
      </c>
      <c r="F13" s="682">
        <v>325.64999999999986</v>
      </c>
    </row>
    <row r="14" spans="1:6" ht="14.4" customHeight="1" x14ac:dyDescent="0.3">
      <c r="A14" s="708" t="s">
        <v>1110</v>
      </c>
      <c r="B14" s="681">
        <v>232.71999999999994</v>
      </c>
      <c r="C14" s="703">
        <v>0.53757131967383509</v>
      </c>
      <c r="D14" s="681">
        <v>200.19000000000005</v>
      </c>
      <c r="E14" s="703">
        <v>0.46242868032616496</v>
      </c>
      <c r="F14" s="682">
        <v>432.90999999999997</v>
      </c>
    </row>
    <row r="15" spans="1:6" ht="14.4" customHeight="1" x14ac:dyDescent="0.3">
      <c r="A15" s="708" t="s">
        <v>1111</v>
      </c>
      <c r="B15" s="681">
        <v>103.31999999999998</v>
      </c>
      <c r="C15" s="703">
        <v>1</v>
      </c>
      <c r="D15" s="681"/>
      <c r="E15" s="703">
        <v>0</v>
      </c>
      <c r="F15" s="682">
        <v>103.31999999999998</v>
      </c>
    </row>
    <row r="16" spans="1:6" ht="14.4" customHeight="1" x14ac:dyDescent="0.3">
      <c r="A16" s="708" t="s">
        <v>1112</v>
      </c>
      <c r="B16" s="681">
        <v>75.040000000000006</v>
      </c>
      <c r="C16" s="703">
        <v>1</v>
      </c>
      <c r="D16" s="681"/>
      <c r="E16" s="703">
        <v>0</v>
      </c>
      <c r="F16" s="682">
        <v>75.040000000000006</v>
      </c>
    </row>
    <row r="17" spans="1:6" ht="14.4" customHeight="1" x14ac:dyDescent="0.3">
      <c r="A17" s="708" t="s">
        <v>1113</v>
      </c>
      <c r="B17" s="681">
        <v>74.590000000000018</v>
      </c>
      <c r="C17" s="703">
        <v>1</v>
      </c>
      <c r="D17" s="681"/>
      <c r="E17" s="703">
        <v>0</v>
      </c>
      <c r="F17" s="682">
        <v>74.590000000000018</v>
      </c>
    </row>
    <row r="18" spans="1:6" ht="14.4" customHeight="1" x14ac:dyDescent="0.3">
      <c r="A18" s="708" t="s">
        <v>1114</v>
      </c>
      <c r="B18" s="681"/>
      <c r="C18" s="703">
        <v>0</v>
      </c>
      <c r="D18" s="681">
        <v>27.25</v>
      </c>
      <c r="E18" s="703">
        <v>1</v>
      </c>
      <c r="F18" s="682">
        <v>27.25</v>
      </c>
    </row>
    <row r="19" spans="1:6" ht="14.4" customHeight="1" x14ac:dyDescent="0.3">
      <c r="A19" s="708" t="s">
        <v>1115</v>
      </c>
      <c r="B19" s="681"/>
      <c r="C19" s="703">
        <v>0</v>
      </c>
      <c r="D19" s="681">
        <v>1643.3997300287565</v>
      </c>
      <c r="E19" s="703">
        <v>1</v>
      </c>
      <c r="F19" s="682">
        <v>1643.3997300287565</v>
      </c>
    </row>
    <row r="20" spans="1:6" ht="14.4" customHeight="1" x14ac:dyDescent="0.3">
      <c r="A20" s="708" t="s">
        <v>1116</v>
      </c>
      <c r="B20" s="681"/>
      <c r="C20" s="703">
        <v>0</v>
      </c>
      <c r="D20" s="681">
        <v>2599.4490000000001</v>
      </c>
      <c r="E20" s="703">
        <v>1</v>
      </c>
      <c r="F20" s="682">
        <v>2599.4490000000001</v>
      </c>
    </row>
    <row r="21" spans="1:6" ht="14.4" customHeight="1" x14ac:dyDescent="0.3">
      <c r="A21" s="708" t="s">
        <v>1117</v>
      </c>
      <c r="B21" s="681"/>
      <c r="C21" s="703">
        <v>0</v>
      </c>
      <c r="D21" s="681">
        <v>791.58</v>
      </c>
      <c r="E21" s="703">
        <v>1</v>
      </c>
      <c r="F21" s="682">
        <v>791.58</v>
      </c>
    </row>
    <row r="22" spans="1:6" ht="14.4" customHeight="1" x14ac:dyDescent="0.3">
      <c r="A22" s="708" t="s">
        <v>1118</v>
      </c>
      <c r="B22" s="681"/>
      <c r="C22" s="703">
        <v>0</v>
      </c>
      <c r="D22" s="681">
        <v>5761.5000000000009</v>
      </c>
      <c r="E22" s="703">
        <v>1</v>
      </c>
      <c r="F22" s="682">
        <v>5761.5000000000009</v>
      </c>
    </row>
    <row r="23" spans="1:6" ht="14.4" customHeight="1" x14ac:dyDescent="0.3">
      <c r="A23" s="708" t="s">
        <v>1119</v>
      </c>
      <c r="B23" s="681"/>
      <c r="C23" s="703">
        <v>0</v>
      </c>
      <c r="D23" s="681">
        <v>98.65</v>
      </c>
      <c r="E23" s="703">
        <v>1</v>
      </c>
      <c r="F23" s="682">
        <v>98.65</v>
      </c>
    </row>
    <row r="24" spans="1:6" ht="14.4" customHeight="1" x14ac:dyDescent="0.3">
      <c r="A24" s="708" t="s">
        <v>1120</v>
      </c>
      <c r="B24" s="681"/>
      <c r="C24" s="703">
        <v>0</v>
      </c>
      <c r="D24" s="681">
        <v>3381.8</v>
      </c>
      <c r="E24" s="703">
        <v>1</v>
      </c>
      <c r="F24" s="682">
        <v>3381.8</v>
      </c>
    </row>
    <row r="25" spans="1:6" ht="14.4" customHeight="1" x14ac:dyDescent="0.3">
      <c r="A25" s="708" t="s">
        <v>1121</v>
      </c>
      <c r="B25" s="681"/>
      <c r="C25" s="703">
        <v>0</v>
      </c>
      <c r="D25" s="681">
        <v>248.58152235925709</v>
      </c>
      <c r="E25" s="703">
        <v>1</v>
      </c>
      <c r="F25" s="682">
        <v>248.58152235925709</v>
      </c>
    </row>
    <row r="26" spans="1:6" ht="14.4" customHeight="1" x14ac:dyDescent="0.3">
      <c r="A26" s="708" t="s">
        <v>1122</v>
      </c>
      <c r="B26" s="681"/>
      <c r="C26" s="703">
        <v>0</v>
      </c>
      <c r="D26" s="681">
        <v>14803.8</v>
      </c>
      <c r="E26" s="703">
        <v>1</v>
      </c>
      <c r="F26" s="682">
        <v>14803.8</v>
      </c>
    </row>
    <row r="27" spans="1:6" ht="14.4" customHeight="1" x14ac:dyDescent="0.3">
      <c r="A27" s="708" t="s">
        <v>1123</v>
      </c>
      <c r="B27" s="681"/>
      <c r="C27" s="703">
        <v>0</v>
      </c>
      <c r="D27" s="681">
        <v>76.789999999999992</v>
      </c>
      <c r="E27" s="703">
        <v>1</v>
      </c>
      <c r="F27" s="682">
        <v>76.789999999999992</v>
      </c>
    </row>
    <row r="28" spans="1:6" ht="14.4" customHeight="1" x14ac:dyDescent="0.3">
      <c r="A28" s="708" t="s">
        <v>1124</v>
      </c>
      <c r="B28" s="681"/>
      <c r="C28" s="703">
        <v>0</v>
      </c>
      <c r="D28" s="681">
        <v>6365.9903673734016</v>
      </c>
      <c r="E28" s="703">
        <v>1</v>
      </c>
      <c r="F28" s="682">
        <v>6365.9903673734016</v>
      </c>
    </row>
    <row r="29" spans="1:6" ht="14.4" customHeight="1" x14ac:dyDescent="0.3">
      <c r="A29" s="708" t="s">
        <v>1125</v>
      </c>
      <c r="B29" s="681"/>
      <c r="C29" s="703">
        <v>0</v>
      </c>
      <c r="D29" s="681">
        <v>72875</v>
      </c>
      <c r="E29" s="703">
        <v>1</v>
      </c>
      <c r="F29" s="682">
        <v>72875</v>
      </c>
    </row>
    <row r="30" spans="1:6" ht="14.4" customHeight="1" x14ac:dyDescent="0.3">
      <c r="A30" s="708" t="s">
        <v>1126</v>
      </c>
      <c r="B30" s="681"/>
      <c r="C30" s="703">
        <v>0</v>
      </c>
      <c r="D30" s="681">
        <v>109.86000000000001</v>
      </c>
      <c r="E30" s="703">
        <v>1</v>
      </c>
      <c r="F30" s="682">
        <v>109.86000000000001</v>
      </c>
    </row>
    <row r="31" spans="1:6" ht="14.4" customHeight="1" x14ac:dyDescent="0.3">
      <c r="A31" s="708" t="s">
        <v>1127</v>
      </c>
      <c r="B31" s="681"/>
      <c r="C31" s="703">
        <v>0</v>
      </c>
      <c r="D31" s="681">
        <v>638.90597350811174</v>
      </c>
      <c r="E31" s="703">
        <v>1</v>
      </c>
      <c r="F31" s="682">
        <v>638.90597350811174</v>
      </c>
    </row>
    <row r="32" spans="1:6" ht="14.4" customHeight="1" x14ac:dyDescent="0.3">
      <c r="A32" s="708" t="s">
        <v>1128</v>
      </c>
      <c r="B32" s="681"/>
      <c r="C32" s="703">
        <v>0</v>
      </c>
      <c r="D32" s="681">
        <v>810.25</v>
      </c>
      <c r="E32" s="703">
        <v>1</v>
      </c>
      <c r="F32" s="682">
        <v>810.25</v>
      </c>
    </row>
    <row r="33" spans="1:6" ht="14.4" customHeight="1" x14ac:dyDescent="0.3">
      <c r="A33" s="708" t="s">
        <v>1129</v>
      </c>
      <c r="B33" s="681"/>
      <c r="C33" s="703">
        <v>0</v>
      </c>
      <c r="D33" s="681">
        <v>302.15999999999997</v>
      </c>
      <c r="E33" s="703">
        <v>1</v>
      </c>
      <c r="F33" s="682">
        <v>302.15999999999997</v>
      </c>
    </row>
    <row r="34" spans="1:6" ht="14.4" customHeight="1" x14ac:dyDescent="0.3">
      <c r="A34" s="708" t="s">
        <v>1130</v>
      </c>
      <c r="B34" s="681"/>
      <c r="C34" s="703">
        <v>0</v>
      </c>
      <c r="D34" s="681">
        <v>12697.275943559765</v>
      </c>
      <c r="E34" s="703">
        <v>1</v>
      </c>
      <c r="F34" s="682">
        <v>12697.275943559765</v>
      </c>
    </row>
    <row r="35" spans="1:6" ht="14.4" customHeight="1" x14ac:dyDescent="0.3">
      <c r="A35" s="708" t="s">
        <v>1131</v>
      </c>
      <c r="B35" s="681"/>
      <c r="C35" s="703">
        <v>0</v>
      </c>
      <c r="D35" s="681">
        <v>608490.15262560325</v>
      </c>
      <c r="E35" s="703">
        <v>1</v>
      </c>
      <c r="F35" s="682">
        <v>608490.15262560325</v>
      </c>
    </row>
    <row r="36" spans="1:6" ht="14.4" customHeight="1" x14ac:dyDescent="0.3">
      <c r="A36" s="708" t="s">
        <v>1132</v>
      </c>
      <c r="B36" s="681"/>
      <c r="C36" s="703">
        <v>0</v>
      </c>
      <c r="D36" s="681">
        <v>9519.07</v>
      </c>
      <c r="E36" s="703">
        <v>1</v>
      </c>
      <c r="F36" s="682">
        <v>9519.07</v>
      </c>
    </row>
    <row r="37" spans="1:6" ht="14.4" customHeight="1" x14ac:dyDescent="0.3">
      <c r="A37" s="708" t="s">
        <v>1133</v>
      </c>
      <c r="B37" s="681"/>
      <c r="C37" s="703">
        <v>0</v>
      </c>
      <c r="D37" s="681">
        <v>27165.599999999999</v>
      </c>
      <c r="E37" s="703">
        <v>1</v>
      </c>
      <c r="F37" s="682">
        <v>27165.599999999999</v>
      </c>
    </row>
    <row r="38" spans="1:6" ht="14.4" customHeight="1" x14ac:dyDescent="0.3">
      <c r="A38" s="708" t="s">
        <v>1134</v>
      </c>
      <c r="B38" s="681"/>
      <c r="C38" s="703">
        <v>0</v>
      </c>
      <c r="D38" s="681">
        <v>289500.85004761524</v>
      </c>
      <c r="E38" s="703">
        <v>1</v>
      </c>
      <c r="F38" s="682">
        <v>289500.85004761524</v>
      </c>
    </row>
    <row r="39" spans="1:6" ht="14.4" customHeight="1" x14ac:dyDescent="0.3">
      <c r="A39" s="708" t="s">
        <v>1135</v>
      </c>
      <c r="B39" s="681"/>
      <c r="C39" s="703">
        <v>0</v>
      </c>
      <c r="D39" s="681">
        <v>139.47000000000003</v>
      </c>
      <c r="E39" s="703">
        <v>1</v>
      </c>
      <c r="F39" s="682">
        <v>139.47000000000003</v>
      </c>
    </row>
    <row r="40" spans="1:6" ht="14.4" customHeight="1" x14ac:dyDescent="0.3">
      <c r="A40" s="708" t="s">
        <v>1136</v>
      </c>
      <c r="B40" s="681"/>
      <c r="C40" s="703">
        <v>0</v>
      </c>
      <c r="D40" s="681">
        <v>34775.394144742793</v>
      </c>
      <c r="E40" s="703">
        <v>1</v>
      </c>
      <c r="F40" s="682">
        <v>34775.394144742793</v>
      </c>
    </row>
    <row r="41" spans="1:6" ht="14.4" customHeight="1" x14ac:dyDescent="0.3">
      <c r="A41" s="708" t="s">
        <v>1137</v>
      </c>
      <c r="B41" s="681"/>
      <c r="C41" s="703">
        <v>0</v>
      </c>
      <c r="D41" s="681">
        <v>42900</v>
      </c>
      <c r="E41" s="703">
        <v>1</v>
      </c>
      <c r="F41" s="682">
        <v>42900</v>
      </c>
    </row>
    <row r="42" spans="1:6" ht="14.4" customHeight="1" x14ac:dyDescent="0.3">
      <c r="A42" s="708" t="s">
        <v>1138</v>
      </c>
      <c r="B42" s="681"/>
      <c r="C42" s="703">
        <v>0</v>
      </c>
      <c r="D42" s="681">
        <v>3576.7599999999993</v>
      </c>
      <c r="E42" s="703">
        <v>1</v>
      </c>
      <c r="F42" s="682">
        <v>3576.7599999999993</v>
      </c>
    </row>
    <row r="43" spans="1:6" ht="14.4" customHeight="1" x14ac:dyDescent="0.3">
      <c r="A43" s="708" t="s">
        <v>1139</v>
      </c>
      <c r="B43" s="681"/>
      <c r="C43" s="703">
        <v>0</v>
      </c>
      <c r="D43" s="681">
        <v>12537.429987311052</v>
      </c>
      <c r="E43" s="703">
        <v>1</v>
      </c>
      <c r="F43" s="682">
        <v>12537.429987311052</v>
      </c>
    </row>
    <row r="44" spans="1:6" ht="14.4" customHeight="1" x14ac:dyDescent="0.3">
      <c r="A44" s="708" t="s">
        <v>1140</v>
      </c>
      <c r="B44" s="681"/>
      <c r="C44" s="703">
        <v>0</v>
      </c>
      <c r="D44" s="681">
        <v>9744.9400000000041</v>
      </c>
      <c r="E44" s="703">
        <v>1</v>
      </c>
      <c r="F44" s="682">
        <v>9744.9400000000041</v>
      </c>
    </row>
    <row r="45" spans="1:6" ht="14.4" customHeight="1" x14ac:dyDescent="0.3">
      <c r="A45" s="708" t="s">
        <v>1141</v>
      </c>
      <c r="B45" s="681"/>
      <c r="C45" s="703">
        <v>0</v>
      </c>
      <c r="D45" s="681">
        <v>63784.911543298513</v>
      </c>
      <c r="E45" s="703">
        <v>1</v>
      </c>
      <c r="F45" s="682">
        <v>63784.911543298513</v>
      </c>
    </row>
    <row r="46" spans="1:6" ht="14.4" customHeight="1" x14ac:dyDescent="0.3">
      <c r="A46" s="708" t="s">
        <v>1142</v>
      </c>
      <c r="B46" s="681"/>
      <c r="C46" s="703">
        <v>0</v>
      </c>
      <c r="D46" s="681">
        <v>88.360000000000028</v>
      </c>
      <c r="E46" s="703">
        <v>1</v>
      </c>
      <c r="F46" s="682">
        <v>88.360000000000028</v>
      </c>
    </row>
    <row r="47" spans="1:6" ht="14.4" customHeight="1" x14ac:dyDescent="0.3">
      <c r="A47" s="708" t="s">
        <v>1143</v>
      </c>
      <c r="B47" s="681"/>
      <c r="C47" s="703">
        <v>0</v>
      </c>
      <c r="D47" s="681">
        <v>1256.31</v>
      </c>
      <c r="E47" s="703">
        <v>1</v>
      </c>
      <c r="F47" s="682">
        <v>1256.31</v>
      </c>
    </row>
    <row r="48" spans="1:6" ht="14.4" customHeight="1" x14ac:dyDescent="0.3">
      <c r="A48" s="708" t="s">
        <v>1144</v>
      </c>
      <c r="B48" s="681"/>
      <c r="C48" s="703">
        <v>0</v>
      </c>
      <c r="D48" s="681">
        <v>24.93000000000001</v>
      </c>
      <c r="E48" s="703">
        <v>1</v>
      </c>
      <c r="F48" s="682">
        <v>24.93000000000001</v>
      </c>
    </row>
    <row r="49" spans="1:6" ht="14.4" customHeight="1" x14ac:dyDescent="0.3">
      <c r="A49" s="708" t="s">
        <v>1145</v>
      </c>
      <c r="B49" s="681"/>
      <c r="C49" s="703">
        <v>0</v>
      </c>
      <c r="D49" s="681">
        <v>3662.2079999999996</v>
      </c>
      <c r="E49" s="703">
        <v>1</v>
      </c>
      <c r="F49" s="682">
        <v>3662.2079999999996</v>
      </c>
    </row>
    <row r="50" spans="1:6" ht="14.4" customHeight="1" x14ac:dyDescent="0.3">
      <c r="A50" s="708" t="s">
        <v>1146</v>
      </c>
      <c r="B50" s="681"/>
      <c r="C50" s="703">
        <v>0</v>
      </c>
      <c r="D50" s="681">
        <v>2842.4300000000003</v>
      </c>
      <c r="E50" s="703">
        <v>1</v>
      </c>
      <c r="F50" s="682">
        <v>2842.4300000000003</v>
      </c>
    </row>
    <row r="51" spans="1:6" ht="14.4" customHeight="1" x14ac:dyDescent="0.3">
      <c r="A51" s="708" t="s">
        <v>1147</v>
      </c>
      <c r="B51" s="681"/>
      <c r="C51" s="703">
        <v>0</v>
      </c>
      <c r="D51" s="681">
        <v>50997.636000000006</v>
      </c>
      <c r="E51" s="703">
        <v>1</v>
      </c>
      <c r="F51" s="682">
        <v>50997.636000000006</v>
      </c>
    </row>
    <row r="52" spans="1:6" ht="14.4" customHeight="1" x14ac:dyDescent="0.3">
      <c r="A52" s="708" t="s">
        <v>1148</v>
      </c>
      <c r="B52" s="681"/>
      <c r="C52" s="703">
        <v>0</v>
      </c>
      <c r="D52" s="681">
        <v>1360.2</v>
      </c>
      <c r="E52" s="703">
        <v>1</v>
      </c>
      <c r="F52" s="682">
        <v>1360.2</v>
      </c>
    </row>
    <row r="53" spans="1:6" ht="14.4" customHeight="1" x14ac:dyDescent="0.3">
      <c r="A53" s="708" t="s">
        <v>1149</v>
      </c>
      <c r="B53" s="681"/>
      <c r="C53" s="703">
        <v>0</v>
      </c>
      <c r="D53" s="681">
        <v>1869.76</v>
      </c>
      <c r="E53" s="703">
        <v>1</v>
      </c>
      <c r="F53" s="682">
        <v>1869.76</v>
      </c>
    </row>
    <row r="54" spans="1:6" ht="14.4" customHeight="1" thickBot="1" x14ac:dyDescent="0.35">
      <c r="A54" s="709" t="s">
        <v>1150</v>
      </c>
      <c r="B54" s="704"/>
      <c r="C54" s="705">
        <v>0</v>
      </c>
      <c r="D54" s="704">
        <v>78.339999999999989</v>
      </c>
      <c r="E54" s="705">
        <v>1</v>
      </c>
      <c r="F54" s="706">
        <v>78.339999999999989</v>
      </c>
    </row>
    <row r="55" spans="1:6" ht="14.4" customHeight="1" thickBot="1" x14ac:dyDescent="0.35">
      <c r="A55" s="697" t="s">
        <v>3</v>
      </c>
      <c r="B55" s="698">
        <v>17545.041000000001</v>
      </c>
      <c r="C55" s="699">
        <v>1.2979546227386811E-2</v>
      </c>
      <c r="D55" s="698">
        <v>1334200.2891240998</v>
      </c>
      <c r="E55" s="699">
        <v>0.98702045377261305</v>
      </c>
      <c r="F55" s="700">
        <v>1351745.3301241</v>
      </c>
    </row>
  </sheetData>
  <mergeCells count="3">
    <mergeCell ref="A1:F1"/>
    <mergeCell ref="B3:C3"/>
    <mergeCell ref="D3:E3"/>
  </mergeCells>
  <conditionalFormatting sqref="C5:C1048576">
    <cfRule type="cellIs" dxfId="4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2017-05-25T14:38:45Z</dcterms:modified>
</cp:coreProperties>
</file>